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backupFile="1" codeName="ThisWorkbook"/>
  <mc:AlternateContent xmlns:mc="http://schemas.openxmlformats.org/markup-compatibility/2006">
    <mc:Choice Requires="x15">
      <x15ac:absPath xmlns:x15ac="http://schemas.microsoft.com/office/spreadsheetml/2010/11/ac" url="C:\Users\alexi\Documents\scolaire\IPSA\AeroIpsa\SP-02\STABTRAJ\pro24_4_4_new\Beta\"/>
    </mc:Choice>
  </mc:AlternateContent>
  <xr:revisionPtr revIDLastSave="0" documentId="13_ncr:1_{9029A9D8-815C-4D62-A7E4-8762A7AC53E3}" xr6:coauthVersionLast="47" xr6:coauthVersionMax="47" xr10:uidLastSave="{00000000-0000-0000-0000-000000000000}"/>
  <bookViews>
    <workbookView xWindow="0" yWindow="-16200" windowWidth="14400" windowHeight="15750"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Propu!$A$317:$A$346</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17" i="4" l="1"/>
  <c r="L325" i="4"/>
  <c r="B45" i="1"/>
  <c r="B43" i="1"/>
  <c r="C10" i="6"/>
  <c r="E10" i="6" s="1"/>
  <c r="C10" i="8" s="1"/>
  <c r="L324" i="4"/>
  <c r="L323" i="4"/>
  <c r="L322" i="4"/>
  <c r="L321" i="4"/>
  <c r="L320" i="4"/>
  <c r="L319" i="4"/>
  <c r="L318"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Q105" i="4" s="1"/>
  <c r="R103" i="4"/>
  <c r="S103" i="4"/>
  <c r="T103" i="4"/>
  <c r="U103" i="4"/>
  <c r="V103" i="4"/>
  <c r="W103" i="4"/>
  <c r="X103" i="4"/>
  <c r="S98" i="4"/>
  <c r="S100" i="4" s="1"/>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4" i="4"/>
  <c r="H104" i="4"/>
  <c r="G104" i="4"/>
  <c r="G105" i="4" s="1"/>
  <c r="F104" i="4"/>
  <c r="E104" i="4"/>
  <c r="E105" i="4" s="1"/>
  <c r="D104" i="4"/>
  <c r="C104" i="4"/>
  <c r="B104" i="4"/>
  <c r="L102" i="4"/>
  <c r="H102" i="4"/>
  <c r="B102" i="4"/>
  <c r="X99" i="4"/>
  <c r="W99" i="4"/>
  <c r="V99" i="4"/>
  <c r="U99" i="4"/>
  <c r="T99" i="4"/>
  <c r="S99" i="4"/>
  <c r="R99" i="4"/>
  <c r="Q100" i="4" s="1"/>
  <c r="Q99" i="4"/>
  <c r="P99" i="4"/>
  <c r="O99" i="4"/>
  <c r="N99" i="4"/>
  <c r="M99" i="4"/>
  <c r="L99" i="4"/>
  <c r="K99" i="4"/>
  <c r="J99" i="4"/>
  <c r="J100" i="4" s="1"/>
  <c r="I99" i="4"/>
  <c r="H100" i="4" s="1"/>
  <c r="H99" i="4"/>
  <c r="G99" i="4"/>
  <c r="F99" i="4"/>
  <c r="E99" i="4"/>
  <c r="E100" i="4" s="1"/>
  <c r="D99" i="4"/>
  <c r="C99" i="4"/>
  <c r="B99" i="4"/>
  <c r="L97" i="4"/>
  <c r="H97" i="4"/>
  <c r="B97" i="4"/>
  <c r="X95" i="4"/>
  <c r="W95" i="4"/>
  <c r="V95" i="4"/>
  <c r="U95" i="4"/>
  <c r="T95" i="4"/>
  <c r="S95" i="4"/>
  <c r="R95" i="4"/>
  <c r="Q95" i="4"/>
  <c r="P95" i="4"/>
  <c r="O95" i="4"/>
  <c r="N95" i="4"/>
  <c r="M95" i="4"/>
  <c r="L95" i="4"/>
  <c r="K95" i="4"/>
  <c r="J95" i="4"/>
  <c r="I95" i="4"/>
  <c r="H95" i="4"/>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D31" i="4" s="1"/>
  <c r="F31" i="4" s="1"/>
  <c r="F34" i="4"/>
  <c r="G34" i="4"/>
  <c r="H34" i="4"/>
  <c r="I34" i="4"/>
  <c r="J34" i="4"/>
  <c r="K34" i="4"/>
  <c r="L34" i="4"/>
  <c r="M34" i="4"/>
  <c r="N34" i="4"/>
  <c r="O34" i="4"/>
  <c r="P34" i="4"/>
  <c r="Q34" i="4"/>
  <c r="R34" i="4"/>
  <c r="S34" i="4"/>
  <c r="T34" i="4"/>
  <c r="U34" i="4"/>
  <c r="V34" i="4"/>
  <c r="W34" i="4"/>
  <c r="X34" i="4"/>
  <c r="J31" i="4"/>
  <c r="B39" i="4"/>
  <c r="C39" i="4"/>
  <c r="D39" i="4"/>
  <c r="E39" i="4"/>
  <c r="D36" i="4" s="1"/>
  <c r="F36" i="4" s="1"/>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X80" i="4"/>
  <c r="J77" i="4"/>
  <c r="C84" i="4"/>
  <c r="B84" i="4"/>
  <c r="B85" i="4" s="1"/>
  <c r="D84" i="4"/>
  <c r="E84" i="4"/>
  <c r="D85" i="4" s="1"/>
  <c r="F84" i="4"/>
  <c r="E85" i="4" s="1"/>
  <c r="G84" i="4"/>
  <c r="H84" i="4"/>
  <c r="H85" i="4" s="1"/>
  <c r="I84" i="4"/>
  <c r="J84" i="4"/>
  <c r="K84" i="4"/>
  <c r="L84" i="4"/>
  <c r="M84" i="4"/>
  <c r="N84" i="4"/>
  <c r="M85" i="4" s="1"/>
  <c r="O84" i="4"/>
  <c r="P84" i="4"/>
  <c r="Q84" i="4"/>
  <c r="R84" i="4"/>
  <c r="S84" i="4"/>
  <c r="S85" i="4" s="1"/>
  <c r="T84" i="4"/>
  <c r="U84" i="4"/>
  <c r="V84" i="4"/>
  <c r="U85" i="4" s="1"/>
  <c r="W84" i="4"/>
  <c r="X84" i="4"/>
  <c r="H82" i="4"/>
  <c r="L82" i="4"/>
  <c r="C89" i="4"/>
  <c r="B89" i="4"/>
  <c r="D89" i="4"/>
  <c r="E89" i="4"/>
  <c r="F89" i="4"/>
  <c r="G89" i="4"/>
  <c r="H89" i="4"/>
  <c r="I89" i="4"/>
  <c r="J89" i="4"/>
  <c r="J90" i="4" s="1"/>
  <c r="K89" i="4"/>
  <c r="L89" i="4"/>
  <c r="K90" i="4" s="1"/>
  <c r="M89" i="4"/>
  <c r="L90" i="4" s="1"/>
  <c r="N89" i="4"/>
  <c r="O89" i="4"/>
  <c r="O90" i="4" s="1"/>
  <c r="P89" i="4"/>
  <c r="Q89" i="4"/>
  <c r="R89" i="4"/>
  <c r="S89" i="4"/>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D269" i="4" s="1"/>
  <c r="F269" i="4" s="1"/>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O85" i="4"/>
  <c r="R216" i="4"/>
  <c r="V115" i="4"/>
  <c r="J87" i="4"/>
  <c r="S90" i="4"/>
  <c r="Q90" i="4"/>
  <c r="I90" i="4"/>
  <c r="G90" i="4"/>
  <c r="T214" i="4"/>
  <c r="U214" i="4" s="1"/>
  <c r="V214" i="4" s="1"/>
  <c r="W214" i="4" s="1"/>
  <c r="X85" i="4"/>
  <c r="T85" i="4"/>
  <c r="R85" i="4"/>
  <c r="J85" i="4"/>
  <c r="K196" i="4"/>
  <c r="T211" i="4"/>
  <c r="S251" i="4"/>
  <c r="L246" i="4"/>
  <c r="K246" i="4"/>
  <c r="R251" i="4"/>
  <c r="U116" i="4"/>
  <c r="W115" i="4"/>
  <c r="X115" i="4" s="1"/>
  <c r="U211" i="4"/>
  <c r="M246" i="4"/>
  <c r="V250" i="4"/>
  <c r="T251" i="4"/>
  <c r="V211" i="4"/>
  <c r="N246" i="4"/>
  <c r="X245" i="4"/>
  <c r="W211" i="4"/>
  <c r="X211" i="4"/>
  <c r="O246" i="4"/>
  <c r="P246" i="4"/>
  <c r="Q246" i="4"/>
  <c r="R246" i="4"/>
  <c r="S246" i="4"/>
  <c r="T246" i="4"/>
  <c r="U246" i="4"/>
  <c r="X244" i="4"/>
  <c r="V246" i="4"/>
  <c r="U125" i="4"/>
  <c r="V125" i="4" s="1"/>
  <c r="P14" i="6"/>
  <c r="E11" i="7" s="1"/>
  <c r="C133" i="6"/>
  <c r="D161" i="6"/>
  <c r="E161" i="6" s="1"/>
  <c r="D158" i="6"/>
  <c r="E158" i="6" s="1"/>
  <c r="D162" i="6"/>
  <c r="E162" i="6" s="1"/>
  <c r="D160" i="6"/>
  <c r="E160" i="6" s="1"/>
  <c r="D159" i="6"/>
  <c r="E159" i="6" s="1"/>
  <c r="S206" i="4"/>
  <c r="R206" i="4"/>
  <c r="T206" i="4"/>
  <c r="U206" i="4"/>
  <c r="X205" i="4"/>
  <c r="W206" i="4" s="1"/>
  <c r="V206" i="4"/>
  <c r="X100" i="4"/>
  <c r="L105" i="4"/>
  <c r="C105" i="4"/>
  <c r="K105" i="4"/>
  <c r="O105" i="4"/>
  <c r="U100" i="4"/>
  <c r="R241" i="4" l="1"/>
  <c r="U165" i="4"/>
  <c r="T166" i="4" s="1"/>
  <c r="D173" i="4"/>
  <c r="F173" i="4" s="1"/>
  <c r="R90" i="4"/>
  <c r="L85" i="4"/>
  <c r="R100" i="4"/>
  <c r="D133" i="4"/>
  <c r="F133" i="4" s="1"/>
  <c r="I105" i="4"/>
  <c r="W130" i="4"/>
  <c r="V131" i="4" s="1"/>
  <c r="D183" i="4"/>
  <c r="F183" i="4" s="1"/>
  <c r="D138" i="4"/>
  <c r="F138" i="4" s="1"/>
  <c r="D92" i="4"/>
  <c r="F92" i="4" s="1"/>
  <c r="D90" i="4"/>
  <c r="D153" i="4"/>
  <c r="F153" i="4" s="1"/>
  <c r="P85" i="4"/>
  <c r="D51" i="4"/>
  <c r="F51" i="4" s="1"/>
  <c r="S226" i="4"/>
  <c r="F90" i="4"/>
  <c r="W85" i="4"/>
  <c r="D56" i="4"/>
  <c r="F56" i="4" s="1"/>
  <c r="R201" i="4"/>
  <c r="V116" i="4"/>
  <c r="V85" i="4"/>
  <c r="F85" i="4"/>
  <c r="D77" i="4"/>
  <c r="F77" i="4" s="1"/>
  <c r="D72" i="4"/>
  <c r="F72" i="4" s="1"/>
  <c r="P100" i="4"/>
  <c r="I38" i="7"/>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D113" i="4" s="1"/>
  <c r="F113" i="4" s="1"/>
  <c r="X116" i="4"/>
  <c r="U239" i="4"/>
  <c r="V239" i="4" s="1"/>
  <c r="W239" i="4" s="1"/>
  <c r="X239" i="4" s="1"/>
  <c r="S241" i="4"/>
  <c r="U126" i="4"/>
  <c r="W125" i="4"/>
  <c r="S216" i="4"/>
  <c r="U215" i="4"/>
  <c r="T216" i="4" s="1"/>
  <c r="D309" i="4"/>
  <c r="F309" i="4" s="1"/>
  <c r="D299" i="4"/>
  <c r="F299" i="4" s="1"/>
  <c r="D294" i="4"/>
  <c r="F294" i="4" s="1"/>
  <c r="D208" i="4"/>
  <c r="F208" i="4" s="1"/>
  <c r="B90" i="4"/>
  <c r="U110" i="4"/>
  <c r="J97" i="4"/>
  <c r="F100" i="4"/>
  <c r="N100" i="4"/>
  <c r="T100" i="4"/>
  <c r="V105"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U235" i="4"/>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D35" i="6"/>
  <c r="O21" i="6" s="1"/>
  <c r="B54" i="8"/>
  <c r="C54" i="8" s="1"/>
  <c r="D26" i="7"/>
  <c r="B53" i="8"/>
  <c r="C53" i="8" s="1"/>
  <c r="B60" i="8"/>
  <c r="C60" i="8" s="1"/>
  <c r="B66" i="8"/>
  <c r="C66" i="8" s="1"/>
  <c r="B52" i="8"/>
  <c r="C52" i="8" s="1"/>
  <c r="B57" i="8"/>
  <c r="C57" i="8" s="1"/>
  <c r="T14" i="6"/>
  <c r="C173" i="6"/>
  <c r="C172" i="6"/>
  <c r="C195" i="6"/>
  <c r="A317" i="4" a="1"/>
  <c r="A341" i="4" s="1"/>
  <c r="D148" i="4"/>
  <c r="F148" i="4" s="1"/>
  <c r="E107" i="7"/>
  <c r="H28" i="1"/>
  <c r="H67" i="7"/>
  <c r="H17" i="7"/>
  <c r="B107" i="1"/>
  <c r="E24" i="1"/>
  <c r="B109" i="1"/>
  <c r="H48" i="1"/>
  <c r="B158" i="1"/>
  <c r="B132" i="1"/>
  <c r="G4" i="3"/>
  <c r="C139" i="6"/>
  <c r="C134" i="6"/>
  <c r="C143" i="6"/>
  <c r="C146" i="6"/>
  <c r="AD4" i="3"/>
  <c r="E190" i="6"/>
  <c r="D32" i="1"/>
  <c r="I68" i="7" s="1"/>
  <c r="C11" i="8"/>
  <c r="AE4" i="3"/>
  <c r="T19" i="6"/>
  <c r="C142" i="6"/>
  <c r="C141" i="6"/>
  <c r="C145" i="6"/>
  <c r="I71" i="7"/>
  <c r="H5" i="7"/>
  <c r="B77"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T3" i="4"/>
  <c r="Y4" i="4"/>
  <c r="Q3" i="4"/>
  <c r="V241" i="4" l="1"/>
  <c r="U121" i="4"/>
  <c r="T241" i="4"/>
  <c r="S236" i="4"/>
  <c r="C163" i="6"/>
  <c r="C166" i="6"/>
  <c r="C167" i="6"/>
  <c r="E4" i="7"/>
  <c r="V215" i="4"/>
  <c r="W215" i="4" s="1"/>
  <c r="V121" i="4"/>
  <c r="U241" i="4"/>
  <c r="D82" i="4"/>
  <c r="F82" i="4" s="1"/>
  <c r="D97" i="4"/>
  <c r="F97" i="4" s="1"/>
  <c r="D243" i="4"/>
  <c r="F243" i="4" s="1"/>
  <c r="W251" i="4"/>
  <c r="W165" i="4"/>
  <c r="V166" i="4" s="1"/>
  <c r="D87" i="4"/>
  <c r="F87" i="4" s="1"/>
  <c r="O194" i="4"/>
  <c r="M196" i="4"/>
  <c r="V126" i="4"/>
  <c r="X125" i="4"/>
  <c r="V251" i="4"/>
  <c r="X131" i="4"/>
  <c r="W131" i="4"/>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Q4" i="4"/>
  <c r="F4" i="4"/>
  <c r="O4" i="4"/>
  <c r="G3" i="4"/>
  <c r="M4" i="4"/>
  <c r="J4" i="4"/>
  <c r="S4" i="4"/>
  <c r="N4" i="4"/>
  <c r="F3" i="4"/>
  <c r="D3" i="4"/>
  <c r="X3" i="4"/>
  <c r="L3" i="4"/>
  <c r="U3" i="4"/>
  <c r="P3" i="4"/>
  <c r="R2" i="4"/>
  <c r="Z2" i="4"/>
  <c r="C4" i="4"/>
  <c r="U4" i="4"/>
  <c r="W3" i="4"/>
  <c r="R4" i="4"/>
  <c r="B3" i="4"/>
  <c r="S3" i="4"/>
  <c r="K3" i="4"/>
  <c r="M3" i="4"/>
  <c r="P4" i="4"/>
  <c r="P2" i="4"/>
  <c r="L4" i="4"/>
  <c r="E3" i="4"/>
  <c r="X2" i="4"/>
  <c r="T2" i="4"/>
  <c r="V4" i="4"/>
  <c r="N2" i="4"/>
  <c r="I4" i="4"/>
  <c r="I3" i="4"/>
  <c r="B4" i="4"/>
  <c r="K4" i="4"/>
  <c r="J2" i="4"/>
  <c r="G4" i="4"/>
  <c r="D4" i="4"/>
  <c r="H3" i="4"/>
  <c r="R3" i="4"/>
  <c r="Y3" i="4"/>
  <c r="H4" i="4"/>
  <c r="J3" i="4"/>
  <c r="T4" i="4"/>
  <c r="L2" i="4"/>
  <c r="N3" i="4"/>
  <c r="E4" i="4"/>
  <c r="V2" i="4"/>
  <c r="O3" i="4"/>
  <c r="H2" i="4"/>
  <c r="V3" i="4"/>
  <c r="C3" i="4"/>
  <c r="D248" i="4" l="1"/>
  <c r="F248" i="4" s="1"/>
  <c r="X165" i="4"/>
  <c r="D128" i="4"/>
  <c r="D166" i="6"/>
  <c r="E166" i="6" s="1"/>
  <c r="D167" i="6"/>
  <c r="E167" i="6" s="1"/>
  <c r="D163" i="6"/>
  <c r="E163" i="6" s="1"/>
  <c r="E28" i="6"/>
  <c r="D164" i="6"/>
  <c r="E164" i="6" s="1"/>
  <c r="D165" i="6"/>
  <c r="E165" i="6" s="1"/>
  <c r="A5" i="3"/>
  <c r="B5" i="3" s="1"/>
  <c r="Z5" i="3" s="1"/>
  <c r="N12" i="6"/>
  <c r="N14" i="6"/>
  <c r="I41" i="7" s="1"/>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D59" i="8"/>
  <c r="E59" i="8" s="1"/>
  <c r="D68" i="8"/>
  <c r="F68" i="8" s="1"/>
  <c r="I68" i="8" s="1"/>
  <c r="D61" i="8"/>
  <c r="F61" i="8" s="1"/>
  <c r="I61" i="8" s="1"/>
  <c r="D49" i="8"/>
  <c r="E49" i="8" s="1"/>
  <c r="D53" i="8"/>
  <c r="E53" i="8" s="1"/>
  <c r="M14" i="6"/>
  <c r="M12" i="6"/>
  <c r="D54" i="8"/>
  <c r="E54" i="8" s="1"/>
  <c r="H54" i="8" s="1"/>
  <c r="D65" i="8"/>
  <c r="E65" i="8" s="1"/>
  <c r="D66" i="8"/>
  <c r="E66" i="8" s="1"/>
  <c r="H66" i="8" s="1"/>
  <c r="D55" i="8"/>
  <c r="F55" i="8" s="1"/>
  <c r="I55" i="8" s="1"/>
  <c r="D64" i="8"/>
  <c r="E64" i="8" s="1"/>
  <c r="H64" i="8" s="1"/>
  <c r="D44" i="8"/>
  <c r="E44" i="8" s="1"/>
  <c r="D67" i="8"/>
  <c r="E67" i="8" s="1"/>
  <c r="H67" i="8" s="1"/>
  <c r="D58" i="8"/>
  <c r="F58" i="8" s="1"/>
  <c r="I58" i="8" s="1"/>
  <c r="D69" i="8"/>
  <c r="F69" i="8" s="1"/>
  <c r="I69" i="8" s="1"/>
  <c r="D57" i="8"/>
  <c r="E57" i="8" s="1"/>
  <c r="D46" i="8"/>
  <c r="F46" i="8" s="1"/>
  <c r="D62" i="8"/>
  <c r="F62" i="8" s="1"/>
  <c r="I62" i="8" s="1"/>
  <c r="D43" i="8"/>
  <c r="E43" i="8" s="1"/>
  <c r="D50" i="8"/>
  <c r="F50" i="8" s="1"/>
  <c r="D48" i="8"/>
  <c r="F48" i="8" s="1"/>
  <c r="D47" i="8"/>
  <c r="E47" i="8" s="1"/>
  <c r="D45" i="8"/>
  <c r="E45" i="8" s="1"/>
  <c r="D52" i="8"/>
  <c r="F52" i="8" s="1"/>
  <c r="I52" i="8" s="1"/>
  <c r="D63" i="8"/>
  <c r="E63" i="8" s="1"/>
  <c r="H63" i="8" s="1"/>
  <c r="D56" i="8"/>
  <c r="F56" i="8" s="1"/>
  <c r="I56" i="8" s="1"/>
  <c r="D60" i="8"/>
  <c r="E60" i="8" s="1"/>
  <c r="D51" i="8"/>
  <c r="E51" i="8" s="1"/>
  <c r="W166" i="4"/>
  <c r="D163" i="4" s="1"/>
  <c r="F163" i="4" s="1"/>
  <c r="X166" i="4"/>
  <c r="E127" i="6"/>
  <c r="D128" i="6"/>
  <c r="W110" i="4"/>
  <c r="U111" i="4"/>
  <c r="X126" i="4"/>
  <c r="W126" i="4"/>
  <c r="D118" i="4"/>
  <c r="F118" i="4" s="1"/>
  <c r="W235" i="4"/>
  <c r="U236" i="4"/>
  <c r="W200" i="4"/>
  <c r="U201" i="4"/>
  <c r="X215" i="4"/>
  <c r="V216" i="4"/>
  <c r="V226" i="4"/>
  <c r="X225" i="4"/>
  <c r="X190" i="4"/>
  <c r="V191" i="4"/>
  <c r="I31" i="6"/>
  <c r="C154" i="6" s="1"/>
  <c r="E29" i="6"/>
  <c r="C191" i="6"/>
  <c r="D153" i="6"/>
  <c r="C192" i="6"/>
  <c r="W4" i="4"/>
  <c r="D123" i="4" l="1"/>
  <c r="C11" i="1"/>
  <c r="S4" i="3" s="1"/>
  <c r="T4" i="3" s="1"/>
  <c r="U4" i="3" s="1"/>
  <c r="P15" i="6"/>
  <c r="M15" i="6" s="1"/>
  <c r="J42" i="7" s="1"/>
  <c r="E35" i="6"/>
  <c r="O22" i="6" s="1"/>
  <c r="O19" i="6" s="1"/>
  <c r="H28" i="6" s="1"/>
  <c r="C190" i="6" s="1"/>
  <c r="M22" i="6"/>
  <c r="C164" i="6"/>
  <c r="C165" i="6"/>
  <c r="AC5" i="3"/>
  <c r="P5" i="3"/>
  <c r="Q5" i="3" s="1"/>
  <c r="A6" i="3"/>
  <c r="B6" i="3" s="1"/>
  <c r="AC6" i="3" s="1"/>
  <c r="I50" i="8"/>
  <c r="E50" i="8"/>
  <c r="E110" i="7"/>
  <c r="E48" i="8"/>
  <c r="C25" i="1"/>
  <c r="C32" i="1" s="1"/>
  <c r="K49" i="1" s="1"/>
  <c r="AA5" i="3"/>
  <c r="AD5" i="3"/>
  <c r="F66" i="8"/>
  <c r="I66" i="8" s="1"/>
  <c r="E55" i="8"/>
  <c r="H55" i="8" s="1"/>
  <c r="H65" i="8"/>
  <c r="F65" i="8"/>
  <c r="I65" i="8" s="1"/>
  <c r="F63" i="8"/>
  <c r="I63" i="8" s="1"/>
  <c r="H57" i="8"/>
  <c r="F57" i="8"/>
  <c r="I57" i="8" s="1"/>
  <c r="F64" i="8"/>
  <c r="I64" i="8" s="1"/>
  <c r="F44" i="8"/>
  <c r="I44" i="8" s="1"/>
  <c r="I46" i="8"/>
  <c r="H43" i="8"/>
  <c r="C204" i="6"/>
  <c r="H44" i="8"/>
  <c r="I48" i="8"/>
  <c r="H45" i="8"/>
  <c r="H53" i="8"/>
  <c r="F107" i="7"/>
  <c r="E58" i="7"/>
  <c r="H65" i="7" s="1"/>
  <c r="H60" i="8"/>
  <c r="F53" i="8"/>
  <c r="I53" i="8" s="1"/>
  <c r="H59" i="8"/>
  <c r="J41" i="7"/>
  <c r="E52" i="8"/>
  <c r="H52" i="8" s="1"/>
  <c r="F51" i="8"/>
  <c r="I51" i="8" s="1"/>
  <c r="F67" i="8"/>
  <c r="I67" i="8" s="1"/>
  <c r="E68" i="8"/>
  <c r="H68" i="8" s="1"/>
  <c r="F59" i="8"/>
  <c r="I59" i="8" s="1"/>
  <c r="F49" i="8"/>
  <c r="I49" i="8" s="1"/>
  <c r="E69" i="8"/>
  <c r="H69" i="8" s="1"/>
  <c r="F54" i="8"/>
  <c r="I54" i="8" s="1"/>
  <c r="Q194" i="4"/>
  <c r="O196" i="4"/>
  <c r="H49" i="8"/>
  <c r="C12" i="8"/>
  <c r="E46" i="8"/>
  <c r="H47" i="8"/>
  <c r="H51" i="8"/>
  <c r="F60" i="8"/>
  <c r="I60" i="8" s="1"/>
  <c r="F45" i="8"/>
  <c r="I45" i="8" s="1"/>
  <c r="F43" i="8"/>
  <c r="I43" i="8" s="1"/>
  <c r="E62" i="8"/>
  <c r="H62" i="8" s="1"/>
  <c r="E61" i="8"/>
  <c r="F47" i="8"/>
  <c r="I47" i="8" s="1"/>
  <c r="E56" i="8"/>
  <c r="H56" i="8" s="1"/>
  <c r="E58" i="8"/>
  <c r="V111" i="4"/>
  <c r="X110" i="4"/>
  <c r="E128" i="6"/>
  <c r="D129" i="6"/>
  <c r="X200" i="4"/>
  <c r="V201" i="4"/>
  <c r="W226" i="4"/>
  <c r="X226" i="4"/>
  <c r="X191" i="4"/>
  <c r="W191" i="4"/>
  <c r="W216" i="4"/>
  <c r="X216" i="4"/>
  <c r="V236" i="4"/>
  <c r="X235" i="4"/>
  <c r="C153" i="6"/>
  <c r="X4" i="4"/>
  <c r="N15" i="6" l="1"/>
  <c r="I42" i="7" s="1"/>
  <c r="H42" i="7"/>
  <c r="E108" i="7"/>
  <c r="D23" i="7"/>
  <c r="M19" i="6"/>
  <c r="H31" i="6" s="1"/>
  <c r="H29" i="6" s="1"/>
  <c r="H47" i="7" s="1"/>
  <c r="AA6" i="3"/>
  <c r="H48" i="8"/>
  <c r="P29" i="1"/>
  <c r="A7" i="3"/>
  <c r="B7" i="3" s="1"/>
  <c r="P7" i="3" s="1"/>
  <c r="Q7" i="3" s="1"/>
  <c r="AD6" i="3"/>
  <c r="P6" i="3"/>
  <c r="Q6" i="3" s="1"/>
  <c r="H71" i="7"/>
  <c r="Z6" i="3"/>
  <c r="H68" i="7"/>
  <c r="H16" i="7"/>
  <c r="P28" i="1"/>
  <c r="H50" i="8"/>
  <c r="C149" i="6"/>
  <c r="H46" i="8"/>
  <c r="H46" i="7"/>
  <c r="D152" i="6"/>
  <c r="H13" i="7"/>
  <c r="H58" i="8"/>
  <c r="R194" i="4"/>
  <c r="P196" i="4"/>
  <c r="F108" i="7"/>
  <c r="D213" i="4"/>
  <c r="F213" i="4" s="1"/>
  <c r="B191" i="6"/>
  <c r="C194" i="6"/>
  <c r="H61" i="8"/>
  <c r="D223" i="4"/>
  <c r="F223" i="4" s="1"/>
  <c r="X111" i="4"/>
  <c r="W111" i="4"/>
  <c r="D108" i="4" s="1"/>
  <c r="D188" i="4"/>
  <c r="F188" i="4" s="1"/>
  <c r="D130" i="6"/>
  <c r="E130" i="6" s="1"/>
  <c r="E129" i="6"/>
  <c r="S28" i="6"/>
  <c r="C193" i="6"/>
  <c r="X236" i="4"/>
  <c r="W236" i="4"/>
  <c r="W201" i="4"/>
  <c r="X201" i="4"/>
  <c r="D198" i="4" l="1"/>
  <c r="C155" i="6"/>
  <c r="I29" i="6"/>
  <c r="I47" i="7" s="1"/>
  <c r="C150" i="6"/>
  <c r="B192" i="6"/>
  <c r="B193" i="6"/>
  <c r="H32" i="6"/>
  <c r="I32" i="6"/>
  <c r="C157" i="6"/>
  <c r="C152" i="6"/>
  <c r="C151" i="6"/>
  <c r="F198" i="4"/>
  <c r="A8" i="3"/>
  <c r="B8" i="3" s="1"/>
  <c r="Z8" i="3" s="1"/>
  <c r="Z7" i="3"/>
  <c r="AD7" i="3"/>
  <c r="AA7" i="3"/>
  <c r="AC7" i="3"/>
  <c r="H14" i="7"/>
  <c r="B194" i="6"/>
  <c r="H30" i="6"/>
  <c r="H48" i="7" s="1"/>
  <c r="B190" i="6"/>
  <c r="S194" i="4"/>
  <c r="Q196" i="4"/>
  <c r="F108" i="4"/>
  <c r="D233" i="4"/>
  <c r="F233" i="4" s="1"/>
  <c r="F2" i="4"/>
  <c r="D2" i="4"/>
  <c r="G64" i="8" l="1"/>
  <c r="J64" i="8" s="1"/>
  <c r="G47" i="8"/>
  <c r="J47" i="8" s="1"/>
  <c r="G61" i="8"/>
  <c r="K61" i="8" s="1"/>
  <c r="M61" i="8" s="1"/>
  <c r="G67" i="8"/>
  <c r="J67" i="8" s="1"/>
  <c r="G62" i="8"/>
  <c r="J62" i="8" s="1"/>
  <c r="G43" i="8"/>
  <c r="K43" i="8" s="1"/>
  <c r="M43" i="8" s="1"/>
  <c r="G54" i="8"/>
  <c r="K54" i="8" s="1"/>
  <c r="M54" i="8" s="1"/>
  <c r="G66" i="8"/>
  <c r="K66" i="8" s="1"/>
  <c r="M66" i="8" s="1"/>
  <c r="G46" i="8"/>
  <c r="K46" i="8" s="1"/>
  <c r="M46" i="8" s="1"/>
  <c r="G53" i="8"/>
  <c r="J53" i="8" s="1"/>
  <c r="G56" i="8"/>
  <c r="J56" i="8" s="1"/>
  <c r="G63" i="8"/>
  <c r="K63" i="8" s="1"/>
  <c r="M63" i="8" s="1"/>
  <c r="G59" i="8"/>
  <c r="J59" i="8" s="1"/>
  <c r="G57" i="8"/>
  <c r="K57" i="8" s="1"/>
  <c r="M57" i="8" s="1"/>
  <c r="G44" i="8"/>
  <c r="K44" i="8" s="1"/>
  <c r="M44" i="8" s="1"/>
  <c r="G48" i="8"/>
  <c r="K48" i="8" s="1"/>
  <c r="M48" i="8" s="1"/>
  <c r="G58" i="8"/>
  <c r="K58" i="8" s="1"/>
  <c r="M58" i="8" s="1"/>
  <c r="G65" i="8"/>
  <c r="K65" i="8" s="1"/>
  <c r="M65" i="8" s="1"/>
  <c r="G45" i="8"/>
  <c r="J45" i="8" s="1"/>
  <c r="G52" i="8"/>
  <c r="J52" i="8" s="1"/>
  <c r="G69" i="8"/>
  <c r="J69" i="8" s="1"/>
  <c r="G68" i="8"/>
  <c r="J68" i="8" s="1"/>
  <c r="G49" i="8"/>
  <c r="K49" i="8" s="1"/>
  <c r="M49" i="8" s="1"/>
  <c r="G55" i="8"/>
  <c r="K55" i="8" s="1"/>
  <c r="M55" i="8" s="1"/>
  <c r="G51" i="8"/>
  <c r="K51" i="8" s="1"/>
  <c r="M51" i="8" s="1"/>
  <c r="G60" i="8"/>
  <c r="J60" i="8" s="1"/>
  <c r="G50" i="8"/>
  <c r="K50" i="8" s="1"/>
  <c r="M50" i="8" s="1"/>
  <c r="S29" i="6"/>
  <c r="I30" i="6"/>
  <c r="I48" i="7" s="1"/>
  <c r="I14" i="7"/>
  <c r="C156" i="6"/>
  <c r="R5" i="3"/>
  <c r="S5" i="3" s="1"/>
  <c r="T5" i="3" s="1"/>
  <c r="R6" i="3"/>
  <c r="R7" i="3"/>
  <c r="AC8" i="3"/>
  <c r="A9" i="3"/>
  <c r="B9" i="3" s="1"/>
  <c r="P9" i="3" s="1"/>
  <c r="Q9" i="3" s="1"/>
  <c r="R9" i="3" s="1"/>
  <c r="P8" i="3"/>
  <c r="Q8" i="3" s="1"/>
  <c r="R8" i="3" s="1"/>
  <c r="AD8" i="3"/>
  <c r="AA8" i="3"/>
  <c r="H15" i="7"/>
  <c r="R196" i="4"/>
  <c r="T194" i="4"/>
  <c r="K47" i="8" l="1"/>
  <c r="M47" i="8" s="1"/>
  <c r="K53" i="8"/>
  <c r="M53" i="8" s="1"/>
  <c r="J50" i="8"/>
  <c r="L50" i="8" s="1"/>
  <c r="J63" i="8"/>
  <c r="L63" i="8" s="1"/>
  <c r="J43" i="8"/>
  <c r="L43" i="8" s="1"/>
  <c r="J57" i="8"/>
  <c r="L57" i="8" s="1"/>
  <c r="K68" i="8"/>
  <c r="M68" i="8" s="1"/>
  <c r="K45" i="8"/>
  <c r="M45" i="8" s="1"/>
  <c r="J46" i="8"/>
  <c r="L46" i="8" s="1"/>
  <c r="K64" i="8"/>
  <c r="M64" i="8" s="1"/>
  <c r="K56" i="8"/>
  <c r="M56" i="8" s="1"/>
  <c r="K59" i="8"/>
  <c r="L59" i="8" s="1"/>
  <c r="J66" i="8"/>
  <c r="L66" i="8" s="1"/>
  <c r="K69" i="8"/>
  <c r="M69" i="8" s="1"/>
  <c r="J44" i="8"/>
  <c r="L44" i="8" s="1"/>
  <c r="K62" i="8"/>
  <c r="M62" i="8" s="1"/>
  <c r="J48" i="8"/>
  <c r="L48" i="8" s="1"/>
  <c r="K67" i="8"/>
  <c r="M67" i="8" s="1"/>
  <c r="K52" i="8"/>
  <c r="M52" i="8" s="1"/>
  <c r="K60" i="8"/>
  <c r="M60" i="8" s="1"/>
  <c r="J51" i="8"/>
  <c r="L51" i="8" s="1"/>
  <c r="J58" i="8"/>
  <c r="L58" i="8" s="1"/>
  <c r="J65" i="8"/>
  <c r="L65" i="8" s="1"/>
  <c r="J61" i="8"/>
  <c r="L61" i="8" s="1"/>
  <c r="J55" i="8"/>
  <c r="L55" i="8" s="1"/>
  <c r="J49" i="8"/>
  <c r="L49" i="8" s="1"/>
  <c r="J54" i="8"/>
  <c r="L54" i="8" s="1"/>
  <c r="S30" i="6"/>
  <c r="H33" i="6"/>
  <c r="I15" i="7"/>
  <c r="S6" i="3"/>
  <c r="T6" i="3" s="1"/>
  <c r="AG5" i="3"/>
  <c r="AH5" i="3"/>
  <c r="D5" i="3"/>
  <c r="E5" i="3"/>
  <c r="H5" i="3" s="1"/>
  <c r="K5" i="3" s="1"/>
  <c r="AC9" i="3"/>
  <c r="AA9" i="3"/>
  <c r="AD9" i="3"/>
  <c r="Z9" i="3"/>
  <c r="A10" i="3"/>
  <c r="B10" i="3" s="1"/>
  <c r="A11" i="3" s="1"/>
  <c r="B11" i="3" s="1"/>
  <c r="AC11" i="3" s="1"/>
  <c r="U194" i="4"/>
  <c r="S196" i="4"/>
  <c r="L47" i="8" l="1"/>
  <c r="L53" i="8"/>
  <c r="L69" i="8"/>
  <c r="L68" i="8"/>
  <c r="L64" i="8"/>
  <c r="L45" i="8"/>
  <c r="M59" i="8"/>
  <c r="L56" i="8"/>
  <c r="L62" i="8"/>
  <c r="L52" i="8"/>
  <c r="L60" i="8"/>
  <c r="L67" i="8"/>
  <c r="S7" i="3"/>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E6" i="3"/>
  <c r="H6" i="3" s="1"/>
  <c r="K6" i="3" s="1"/>
  <c r="L6" i="3" s="1"/>
  <c r="D193" i="4"/>
  <c r="AA15" i="3"/>
  <c r="P15" i="3"/>
  <c r="Q15" i="3" s="1"/>
  <c r="R15" i="3" s="1"/>
  <c r="AC15" i="3"/>
  <c r="Z15" i="3"/>
  <c r="AD15" i="3"/>
  <c r="A16" i="3"/>
  <c r="B16" i="3" s="1"/>
  <c r="M6" i="3" l="1"/>
  <c r="N6" i="3" s="1"/>
  <c r="S11" i="3"/>
  <c r="T11" i="3" s="1"/>
  <c r="V6" i="3"/>
  <c r="AE6" i="3"/>
  <c r="F6" i="3"/>
  <c r="I6" i="3"/>
  <c r="F193" i="4"/>
  <c r="AA16" i="3"/>
  <c r="AD16" i="3"/>
  <c r="AC16" i="3"/>
  <c r="P16" i="3"/>
  <c r="Q16" i="3" s="1"/>
  <c r="R16" i="3" s="1"/>
  <c r="Z16" i="3"/>
  <c r="A17" i="3"/>
  <c r="B17" i="3" s="1"/>
  <c r="Y5" i="3"/>
  <c r="U6" i="3" l="1"/>
  <c r="N36" i="1"/>
  <c r="M37" i="6"/>
  <c r="S12" i="3"/>
  <c r="S13" i="3" s="1"/>
  <c r="W6" i="3"/>
  <c r="P17" i="3"/>
  <c r="Q17" i="3" s="1"/>
  <c r="R17" i="3" s="1"/>
  <c r="A18" i="3"/>
  <c r="B18" i="3" s="1"/>
  <c r="AC17" i="3"/>
  <c r="Z17" i="3"/>
  <c r="AD17" i="3"/>
  <c r="AA17" i="3"/>
  <c r="E7" i="3" l="1"/>
  <c r="H7" i="3" s="1"/>
  <c r="K7" i="3" s="1"/>
  <c r="T12" i="3"/>
  <c r="AH7" i="3"/>
  <c r="AG7" i="3"/>
  <c r="D7" i="3"/>
  <c r="G7" i="3" s="1"/>
  <c r="S14" i="3"/>
  <c r="T13" i="3"/>
  <c r="AA18" i="3"/>
  <c r="P18" i="3"/>
  <c r="Q18" i="3" s="1"/>
  <c r="R18" i="3" s="1"/>
  <c r="AC18" i="3"/>
  <c r="A19" i="3"/>
  <c r="B19" i="3" s="1"/>
  <c r="AD18" i="3"/>
  <c r="Z18" i="3"/>
  <c r="M7" i="3" l="1"/>
  <c r="N7" i="3" s="1"/>
  <c r="J7" i="3"/>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AD34" i="3" s="1"/>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AD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AD84" i="3" s="1"/>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A112" i="3" l="1"/>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AD112" i="3" s="1"/>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AD122" i="3" s="1"/>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P132" i="3" l="1"/>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AD132" i="3" s="1"/>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AD142" i="3" s="1"/>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AD152" i="3" s="1"/>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AD172" i="3" s="1"/>
  <c r="M172" i="3"/>
  <c r="N172" i="3" s="1"/>
  <c r="L172" i="3" l="1"/>
  <c r="U172" i="3" l="1"/>
  <c r="E173" i="3" s="1"/>
  <c r="H173" i="3" s="1"/>
  <c r="AH173" i="3"/>
  <c r="AG173" i="3"/>
  <c r="Y171" i="3"/>
  <c r="D173" i="3" l="1"/>
  <c r="G173" i="3" s="1"/>
  <c r="K173" i="3"/>
  <c r="A174" i="3" s="1"/>
  <c r="B174" i="3" s="1"/>
  <c r="AD174" i="3" l="1"/>
  <c r="P174" i="3"/>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AD182" i="3" s="1"/>
  <c r="M182" i="3"/>
  <c r="N182" i="3" s="1"/>
  <c r="L182" i="3" l="1"/>
  <c r="U182" i="3" l="1"/>
  <c r="E183" i="3" s="1"/>
  <c r="H183" i="3" s="1"/>
  <c r="AH183" i="3"/>
  <c r="AG183" i="3"/>
  <c r="Y181" i="3"/>
  <c r="D183" i="3" l="1"/>
  <c r="G183" i="3" s="1"/>
  <c r="K183" i="3"/>
  <c r="A184" i="3" s="1"/>
  <c r="B184" i="3" s="1"/>
  <c r="Z184" i="3" l="1"/>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AD184" i="3" s="1"/>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AD192" i="3" s="1"/>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AD194" i="3" l="1"/>
  <c r="P194" i="3"/>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AD202" i="3" s="1"/>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AD212" i="3" s="1"/>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T217" i="3" l="1"/>
  <c r="D217" i="3" s="1"/>
  <c r="G217" i="3" l="1"/>
  <c r="AG217" i="3"/>
  <c r="AH217" i="3"/>
  <c r="E217" i="3"/>
  <c r="H217" i="3" s="1"/>
  <c r="I217" i="3" l="1"/>
  <c r="J217" i="3"/>
  <c r="AD217" i="3" s="1"/>
  <c r="M217" i="3"/>
  <c r="N217" i="3" s="1"/>
  <c r="K217" i="3"/>
  <c r="AE217" i="3" s="1"/>
  <c r="F217" i="3"/>
  <c r="V217" i="3" l="1"/>
  <c r="W217" i="3" s="1"/>
  <c r="A218" i="3"/>
  <c r="B218" i="3" s="1"/>
  <c r="L217" i="3"/>
  <c r="U217" i="3" l="1"/>
  <c r="Y216" i="3"/>
  <c r="AC218" i="3"/>
  <c r="AA218" i="3"/>
  <c r="Z218" i="3"/>
  <c r="P218" i="3"/>
  <c r="Q218" i="3" s="1"/>
  <c r="R218" i="3" s="1"/>
  <c r="S218" i="3" s="1"/>
  <c r="T218" i="3" l="1"/>
  <c r="AG218" i="3" s="1"/>
  <c r="AH218" i="3" l="1"/>
  <c r="E218" i="3"/>
  <c r="H218" i="3" s="1"/>
  <c r="K218" i="3" s="1"/>
  <c r="AE218" i="3" s="1"/>
  <c r="D218" i="3"/>
  <c r="G218" i="3" s="1"/>
  <c r="F218" i="3" l="1"/>
  <c r="I218" i="3"/>
  <c r="J218" i="3"/>
  <c r="AD218" i="3" s="1"/>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U221" i="3"/>
  <c r="Y220" i="3"/>
  <c r="T222" i="3" l="1"/>
  <c r="AH222" i="3" s="1"/>
  <c r="E222" i="3" l="1"/>
  <c r="H222" i="3" s="1"/>
  <c r="AG222" i="3"/>
  <c r="D222" i="3"/>
  <c r="F222" i="3" l="1"/>
  <c r="G222" i="3"/>
  <c r="K222" i="3"/>
  <c r="AE222" i="3" s="1"/>
  <c r="I222" i="3" l="1"/>
  <c r="J222" i="3"/>
  <c r="AD222" i="3" s="1"/>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Z225" i="3"/>
  <c r="U224" i="3" l="1"/>
  <c r="Y223" i="3"/>
  <c r="T225" i="3"/>
  <c r="AG225" i="3" s="1"/>
  <c r="AH225" i="3" l="1"/>
  <c r="E225" i="3"/>
  <c r="H225" i="3" s="1"/>
  <c r="D225" i="3"/>
  <c r="K225" i="3" l="1"/>
  <c r="AE225" i="3" s="1"/>
  <c r="F225" i="3"/>
  <c r="G225" i="3"/>
  <c r="I225" i="3" l="1"/>
  <c r="J225" i="3"/>
  <c r="AD225" i="3" s="1"/>
  <c r="M225" i="3"/>
  <c r="N225" i="3" s="1"/>
  <c r="V225" i="3"/>
  <c r="A226" i="3"/>
  <c r="B226" i="3" s="1"/>
  <c r="W225" i="3" l="1"/>
  <c r="L225" i="3"/>
  <c r="Z226" i="3"/>
  <c r="AA226" i="3"/>
  <c r="P226" i="3"/>
  <c r="Q226" i="3" s="1"/>
  <c r="R226" i="3" s="1"/>
  <c r="S226" i="3" s="1"/>
  <c r="AC226" i="3"/>
  <c r="U225" i="3" l="1"/>
  <c r="Y224" i="3"/>
  <c r="T226" i="3"/>
  <c r="D226" i="3" l="1"/>
  <c r="G226" i="3" s="1"/>
  <c r="AH226" i="3"/>
  <c r="AG226" i="3"/>
  <c r="E226" i="3"/>
  <c r="H226" i="3" s="1"/>
  <c r="F226" i="3" l="1"/>
  <c r="I226" i="3"/>
  <c r="J226" i="3"/>
  <c r="AD226" i="3" s="1"/>
  <c r="M226" i="3"/>
  <c r="N226" i="3" s="1"/>
  <c r="K226" i="3"/>
  <c r="AE226" i="3" s="1"/>
  <c r="V226" i="3" l="1"/>
  <c r="W226" i="3" s="1"/>
  <c r="A227" i="3"/>
  <c r="B227" i="3" s="1"/>
  <c r="L226" i="3"/>
  <c r="U226" i="3" l="1"/>
  <c r="Y225" i="3"/>
  <c r="P227" i="3"/>
  <c r="Q227" i="3" s="1"/>
  <c r="R227" i="3" s="1"/>
  <c r="S227" i="3" s="1"/>
  <c r="AA227" i="3"/>
  <c r="Z227" i="3"/>
  <c r="AC227" i="3"/>
  <c r="T227" i="3" l="1"/>
  <c r="D227" i="3" s="1"/>
  <c r="E227" i="3" l="1"/>
  <c r="H227" i="3" s="1"/>
  <c r="K227" i="3" s="1"/>
  <c r="AE227" i="3" s="1"/>
  <c r="AH227" i="3"/>
  <c r="AG227" i="3"/>
  <c r="G227" i="3"/>
  <c r="F227" i="3" l="1"/>
  <c r="V227" i="3"/>
  <c r="A228" i="3"/>
  <c r="B228" i="3" s="1"/>
  <c r="I227" i="3"/>
  <c r="J227" i="3"/>
  <c r="AD227" i="3" s="1"/>
  <c r="M227" i="3"/>
  <c r="N227" i="3" s="1"/>
  <c r="L227" i="3" l="1"/>
  <c r="W227"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AD228" i="3" s="1"/>
  <c r="M228" i="3"/>
  <c r="N228" i="3" s="1"/>
  <c r="W228" i="3" l="1"/>
  <c r="L228" i="3"/>
  <c r="AA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AD229" i="3" s="1"/>
  <c r="M229" i="3"/>
  <c r="N229" i="3" s="1"/>
  <c r="L229" i="3" l="1"/>
  <c r="W229" i="3"/>
  <c r="P230" i="3"/>
  <c r="Q230" i="3" s="1"/>
  <c r="R230" i="3" s="1"/>
  <c r="S230" i="3" s="1"/>
  <c r="AA230" i="3"/>
  <c r="AC230" i="3"/>
  <c r="Z230" i="3"/>
  <c r="U229" i="3" l="1"/>
  <c r="Y228" i="3"/>
  <c r="T230" i="3"/>
  <c r="AH230" i="3" s="1"/>
  <c r="AG230" i="3" l="1"/>
  <c r="D230" i="3"/>
  <c r="E230" i="3"/>
  <c r="H230" i="3" s="1"/>
  <c r="K230" i="3" l="1"/>
  <c r="AE230" i="3" s="1"/>
  <c r="F230" i="3"/>
  <c r="G230" i="3"/>
  <c r="I230" i="3" l="1"/>
  <c r="J230" i="3"/>
  <c r="AD230" i="3" s="1"/>
  <c r="M230" i="3"/>
  <c r="N230" i="3" s="1"/>
  <c r="V230" i="3"/>
  <c r="A231" i="3"/>
  <c r="B231" i="3" s="1"/>
  <c r="W230" i="3" l="1"/>
  <c r="L230"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AD231" i="3" s="1"/>
  <c r="M231" i="3"/>
  <c r="N231" i="3" s="1"/>
  <c r="L231" i="3" l="1"/>
  <c r="W231" i="3"/>
  <c r="P232" i="3"/>
  <c r="Q232" i="3" s="1"/>
  <c r="R232" i="3" s="1"/>
  <c r="S232" i="3" s="1"/>
  <c r="Z232" i="3"/>
  <c r="AA232" i="3"/>
  <c r="AC232" i="3"/>
  <c r="U231" i="3" l="1"/>
  <c r="Y230" i="3"/>
  <c r="T232" i="3"/>
  <c r="D232" i="3" l="1"/>
  <c r="G232" i="3" s="1"/>
  <c r="AG232" i="3"/>
  <c r="E232" i="3"/>
  <c r="H232" i="3" s="1"/>
  <c r="AH232" i="3"/>
  <c r="F232" i="3" l="1"/>
  <c r="I232" i="3"/>
  <c r="J232" i="3"/>
  <c r="AD232" i="3" s="1"/>
  <c r="M232" i="3"/>
  <c r="N232" i="3" s="1"/>
  <c r="K232" i="3"/>
  <c r="AE232" i="3" s="1"/>
  <c r="V232" i="3" l="1"/>
  <c r="W232" i="3" s="1"/>
  <c r="A233" i="3"/>
  <c r="B233" i="3" s="1"/>
  <c r="L232" i="3"/>
  <c r="U232" i="3" l="1"/>
  <c r="Y231" i="3"/>
  <c r="AA233" i="3"/>
  <c r="AC233" i="3"/>
  <c r="P233" i="3"/>
  <c r="Q233" i="3" s="1"/>
  <c r="R233" i="3" s="1"/>
  <c r="S233" i="3" s="1"/>
  <c r="Z233" i="3"/>
  <c r="T233" i="3" l="1"/>
  <c r="D233" i="3" s="1"/>
  <c r="AG233" i="3" l="1"/>
  <c r="AH233" i="3"/>
  <c r="E233" i="3"/>
  <c r="H233" i="3" s="1"/>
  <c r="K233" i="3" s="1"/>
  <c r="AE233" i="3" s="1"/>
  <c r="G233" i="3"/>
  <c r="F233" i="3" l="1"/>
  <c r="I233" i="3"/>
  <c r="J233" i="3"/>
  <c r="AD233" i="3" s="1"/>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P238" i="3"/>
  <c r="Q238" i="3" s="1"/>
  <c r="R238" i="3" s="1"/>
  <c r="S238" i="3" s="1"/>
  <c r="Z238" i="3"/>
  <c r="AC238" i="3"/>
  <c r="AA238" i="3"/>
  <c r="L237" i="3" l="1"/>
  <c r="U237" i="3" s="1"/>
  <c r="AD237" i="3"/>
  <c r="T238" i="3"/>
  <c r="Y236" i="3" l="1"/>
  <c r="AG238" i="3"/>
  <c r="AH238" i="3"/>
  <c r="E238" i="3"/>
  <c r="H238" i="3" s="1"/>
  <c r="K238" i="3" s="1"/>
  <c r="AE238" i="3" s="1"/>
  <c r="D238" i="3"/>
  <c r="F238" i="3" l="1"/>
  <c r="G238" i="3"/>
  <c r="M238" i="3" s="1"/>
  <c r="N238" i="3" s="1"/>
  <c r="V238" i="3"/>
  <c r="A239" i="3"/>
  <c r="B239" i="3" s="1"/>
  <c r="I238" i="3" l="1"/>
  <c r="W238" i="3" s="1"/>
  <c r="J238" i="3"/>
  <c r="AD239" i="3"/>
  <c r="P239" i="3"/>
  <c r="Q239" i="3" s="1"/>
  <c r="R239" i="3" s="1"/>
  <c r="S239" i="3" s="1"/>
  <c r="AC239" i="3"/>
  <c r="Z239" i="3"/>
  <c r="AA239" i="3"/>
  <c r="L238" i="3" l="1"/>
  <c r="U238" i="3" s="1"/>
  <c r="AD238" i="3"/>
  <c r="T239" i="3"/>
  <c r="Y237" i="3" l="1"/>
  <c r="D239" i="3"/>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C242" i="3"/>
  <c r="T242" i="3" l="1"/>
  <c r="D242" i="3" s="1"/>
  <c r="E242" i="3" l="1"/>
  <c r="H242" i="3" s="1"/>
  <c r="K242" i="3" s="1"/>
  <c r="AE242" i="3" s="1"/>
  <c r="G242" i="3"/>
  <c r="AH242" i="3"/>
  <c r="AG242" i="3"/>
  <c r="F242" i="3" l="1"/>
  <c r="I242" i="3"/>
  <c r="J242" i="3"/>
  <c r="AD242" i="3" s="1"/>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U246" i="3" l="1"/>
  <c r="Y245" i="3"/>
  <c r="T247" i="3"/>
  <c r="AG247" i="3" s="1"/>
  <c r="AH247" i="3" l="1"/>
  <c r="D247" i="3"/>
  <c r="E247" i="3"/>
  <c r="H247" i="3" s="1"/>
  <c r="K247" i="3" s="1"/>
  <c r="AE247" i="3" s="1"/>
  <c r="F247" i="3" l="1"/>
  <c r="G247" i="3"/>
  <c r="M247" i="3" s="1"/>
  <c r="N247" i="3" s="1"/>
  <c r="V247" i="3"/>
  <c r="A248" i="3"/>
  <c r="B248" i="3" s="1"/>
  <c r="I247" i="3" l="1"/>
  <c r="W247" i="3" s="1"/>
  <c r="J247" i="3"/>
  <c r="Z248" i="3"/>
  <c r="P248" i="3"/>
  <c r="Q248" i="3" s="1"/>
  <c r="R248" i="3" s="1"/>
  <c r="S248" i="3" s="1"/>
  <c r="AA248" i="3"/>
  <c r="AC248" i="3"/>
  <c r="L247" i="3" l="1"/>
  <c r="U247" i="3" s="1"/>
  <c r="AD247" i="3"/>
  <c r="T248" i="3"/>
  <c r="AG248" i="3" l="1"/>
  <c r="Y246" i="3"/>
  <c r="E248" i="3"/>
  <c r="H248" i="3" s="1"/>
  <c r="K248" i="3" s="1"/>
  <c r="AE248" i="3" s="1"/>
  <c r="AH248" i="3"/>
  <c r="D248" i="3"/>
  <c r="G248" i="3" s="1"/>
  <c r="F248" i="3" l="1"/>
  <c r="I248" i="3"/>
  <c r="J248" i="3"/>
  <c r="AD248" i="3" s="1"/>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AD252" i="3" s="1"/>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AD257" i="3" s="1"/>
  <c r="M257" i="3"/>
  <c r="N257" i="3" s="1"/>
  <c r="W257" i="3" l="1"/>
  <c r="L257" i="3"/>
  <c r="AC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AD258" i="3" s="1"/>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AD262" i="3" s="1"/>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T267" i="3" l="1"/>
  <c r="L266" i="3"/>
  <c r="AH267" i="3" l="1"/>
  <c r="AG267" i="3"/>
  <c r="U266" i="3"/>
  <c r="E267" i="3" s="1"/>
  <c r="H267" i="3" s="1"/>
  <c r="Y265" i="3"/>
  <c r="K267" i="3" l="1"/>
  <c r="AE267" i="3" s="1"/>
  <c r="D267" i="3"/>
  <c r="V267" i="3" l="1"/>
  <c r="A268" i="3"/>
  <c r="B268" i="3" s="1"/>
  <c r="F267" i="3"/>
  <c r="G267" i="3"/>
  <c r="I267" i="3" l="1"/>
  <c r="W267" i="3" s="1"/>
  <c r="J267" i="3"/>
  <c r="AD267" i="3" s="1"/>
  <c r="M267" i="3"/>
  <c r="N267" i="3" s="1"/>
  <c r="AC268" i="3"/>
  <c r="P268" i="3"/>
  <c r="Q268" i="3" s="1"/>
  <c r="R268" i="3" s="1"/>
  <c r="S268" i="3" s="1"/>
  <c r="Z268" i="3"/>
  <c r="AA268" i="3"/>
  <c r="T268" i="3" l="1"/>
  <c r="L267" i="3"/>
  <c r="U267" i="3" l="1"/>
  <c r="E268" i="3" s="1"/>
  <c r="H268" i="3" s="1"/>
  <c r="AH268" i="3"/>
  <c r="AG268" i="3"/>
  <c r="Y266" i="3"/>
  <c r="K268" i="3" l="1"/>
  <c r="AE268" i="3" s="1"/>
  <c r="D268" i="3"/>
  <c r="V268" i="3" l="1"/>
  <c r="A269" i="3"/>
  <c r="B269" i="3" s="1"/>
  <c r="F268" i="3"/>
  <c r="G268" i="3"/>
  <c r="I268" i="3" l="1"/>
  <c r="W268" i="3" s="1"/>
  <c r="J268" i="3"/>
  <c r="AD268" i="3" s="1"/>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Z272" i="3"/>
  <c r="AA272" i="3"/>
  <c r="P272" i="3"/>
  <c r="Q272" i="3" s="1"/>
  <c r="R272" i="3" s="1"/>
  <c r="S272" i="3" s="1"/>
  <c r="AC272" i="3"/>
  <c r="T272" i="3" l="1"/>
  <c r="U271" i="3"/>
  <c r="Y270" i="3"/>
  <c r="D272" i="3" l="1"/>
  <c r="G272" i="3" s="1"/>
  <c r="E272" i="3"/>
  <c r="H272" i="3" s="1"/>
  <c r="K272" i="3" s="1"/>
  <c r="AE272" i="3" s="1"/>
  <c r="AG272" i="3"/>
  <c r="AH272" i="3"/>
  <c r="F272" i="3" l="1"/>
  <c r="I272" i="3"/>
  <c r="J272" i="3"/>
  <c r="AD272" i="3" s="1"/>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A277" i="3"/>
  <c r="U276" i="3" l="1"/>
  <c r="Y275" i="3"/>
  <c r="T277" i="3"/>
  <c r="AG277" i="3" s="1"/>
  <c r="D277" i="3" l="1"/>
  <c r="G277" i="3" s="1"/>
  <c r="E277" i="3"/>
  <c r="H277" i="3" s="1"/>
  <c r="K277" i="3" s="1"/>
  <c r="AE277" i="3" s="1"/>
  <c r="AH277" i="3"/>
  <c r="F277" i="3" l="1"/>
  <c r="V277" i="3"/>
  <c r="A278" i="3"/>
  <c r="B278" i="3" s="1"/>
  <c r="I277" i="3"/>
  <c r="J277" i="3"/>
  <c r="AD277" i="3" s="1"/>
  <c r="M277" i="3"/>
  <c r="N277" i="3" s="1"/>
  <c r="W277" i="3" l="1"/>
  <c r="L277"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AD278" i="3" s="1"/>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P282" i="3"/>
  <c r="Q282" i="3" s="1"/>
  <c r="R282" i="3" s="1"/>
  <c r="S282" i="3" s="1"/>
  <c r="AA282" i="3"/>
  <c r="U281" i="3" l="1"/>
  <c r="Y280" i="3"/>
  <c r="T282" i="3"/>
  <c r="D282" i="3" l="1"/>
  <c r="G282" i="3" s="1"/>
  <c r="E282" i="3"/>
  <c r="H282" i="3" s="1"/>
  <c r="AH282" i="3"/>
  <c r="AG282" i="3"/>
  <c r="F282" i="3" l="1"/>
  <c r="I282" i="3"/>
  <c r="J282" i="3"/>
  <c r="AD282" i="3" s="1"/>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C287" i="3"/>
  <c r="T287" i="3" l="1"/>
  <c r="D287" i="3" s="1"/>
  <c r="G287" i="3" l="1"/>
  <c r="AH287" i="3"/>
  <c r="AG287" i="3"/>
  <c r="E287" i="3"/>
  <c r="H287" i="3" s="1"/>
  <c r="F287" i="3" l="1"/>
  <c r="K287" i="3"/>
  <c r="AE287" i="3" s="1"/>
  <c r="I287" i="3"/>
  <c r="J287" i="3"/>
  <c r="AD287" i="3" s="1"/>
  <c r="M287" i="3"/>
  <c r="N287" i="3" s="1"/>
  <c r="L287" i="3" l="1"/>
  <c r="V287" i="3"/>
  <c r="W287" i="3" s="1"/>
  <c r="A288" i="3"/>
  <c r="B288" i="3" s="1"/>
  <c r="U287" i="3" l="1"/>
  <c r="Y286" i="3"/>
  <c r="P288" i="3"/>
  <c r="Q288" i="3" s="1"/>
  <c r="R288" i="3" s="1"/>
  <c r="S288" i="3" s="1"/>
  <c r="AA288" i="3"/>
  <c r="AC288" i="3"/>
  <c r="Z288" i="3"/>
  <c r="T288" i="3" l="1"/>
  <c r="D288" i="3" s="1"/>
  <c r="AG288" i="3" l="1"/>
  <c r="AH288" i="3"/>
  <c r="E288" i="3"/>
  <c r="H288" i="3" s="1"/>
  <c r="K288" i="3" s="1"/>
  <c r="AE288" i="3" s="1"/>
  <c r="G288" i="3"/>
  <c r="F288" i="3" l="1"/>
  <c r="I288" i="3"/>
  <c r="J288" i="3"/>
  <c r="AD288" i="3" s="1"/>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AD292" i="3" s="1"/>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T297" i="3" l="1"/>
  <c r="E297" i="3" s="1"/>
  <c r="H297" i="3" s="1"/>
  <c r="D297" i="3" l="1"/>
  <c r="F297" i="3" s="1"/>
  <c r="AG297" i="3"/>
  <c r="K297" i="3"/>
  <c r="AE297" i="3" s="1"/>
  <c r="AH297" i="3"/>
  <c r="G297" i="3" l="1"/>
  <c r="M297" i="3" s="1"/>
  <c r="N297" i="3" s="1"/>
  <c r="V297" i="3"/>
  <c r="A298" i="3"/>
  <c r="B298" i="3" s="1"/>
  <c r="J297" i="3" l="1"/>
  <c r="I297" i="3"/>
  <c r="W297" i="3" s="1"/>
  <c r="Z298" i="3"/>
  <c r="P298" i="3"/>
  <c r="Q298" i="3" s="1"/>
  <c r="R298" i="3" s="1"/>
  <c r="S298" i="3" s="1"/>
  <c r="AA298" i="3"/>
  <c r="AC298" i="3"/>
  <c r="L297" i="3" l="1"/>
  <c r="U297" i="3" s="1"/>
  <c r="AD297" i="3"/>
  <c r="T298" i="3"/>
  <c r="Y296" i="3" l="1"/>
  <c r="E298" i="3"/>
  <c r="H298" i="3" s="1"/>
  <c r="K298" i="3" s="1"/>
  <c r="AE298" i="3" s="1"/>
  <c r="AH298" i="3"/>
  <c r="D298" i="3"/>
  <c r="AG298" i="3"/>
  <c r="F298" i="3" l="1"/>
  <c r="G298" i="3"/>
  <c r="V298" i="3"/>
  <c r="A299" i="3"/>
  <c r="B299" i="3" s="1"/>
  <c r="I298" i="3" l="1"/>
  <c r="W298" i="3" s="1"/>
  <c r="J298" i="3"/>
  <c r="AD298" i="3" s="1"/>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AD303" i="3"/>
  <c r="Z303" i="3"/>
  <c r="P303" i="3"/>
  <c r="Q303" i="3" s="1"/>
  <c r="R303" i="3" s="1"/>
  <c r="S303" i="3" s="1"/>
  <c r="AA303" i="3"/>
  <c r="AC303" i="3"/>
  <c r="L302" i="3" l="1"/>
  <c r="Y301" i="3" s="1"/>
  <c r="AD302" i="3"/>
  <c r="T303" i="3"/>
  <c r="U302" i="3" l="1"/>
  <c r="E303" i="3" s="1"/>
  <c r="H303" i="3" s="1"/>
  <c r="K303" i="3" s="1"/>
  <c r="AE303" i="3" s="1"/>
  <c r="AH303" i="3"/>
  <c r="AG303" i="3"/>
  <c r="D303" i="3" l="1"/>
  <c r="G303" i="3" s="1"/>
  <c r="I303" i="3" s="1"/>
  <c r="V303" i="3"/>
  <c r="A304" i="3"/>
  <c r="B304" i="3" s="1"/>
  <c r="J303" i="3" l="1"/>
  <c r="M303" i="3"/>
  <c r="N303" i="3" s="1"/>
  <c r="F303" i="3"/>
  <c r="W303" i="3"/>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T307" i="3" l="1"/>
  <c r="AH307" i="3" s="1"/>
  <c r="U306" i="3"/>
  <c r="Y305" i="3"/>
  <c r="D307" i="3" l="1"/>
  <c r="E307" i="3"/>
  <c r="H307" i="3" s="1"/>
  <c r="AG307" i="3"/>
  <c r="F307" i="3" l="1"/>
  <c r="G307" i="3"/>
  <c r="K307" i="3"/>
  <c r="AE307" i="3" s="1"/>
  <c r="I307" i="3" l="1"/>
  <c r="J307" i="3"/>
  <c r="AD307" i="3" s="1"/>
  <c r="M307" i="3"/>
  <c r="N307" i="3" s="1"/>
  <c r="V307" i="3"/>
  <c r="A308" i="3"/>
  <c r="B308" i="3" s="1"/>
  <c r="L307" i="3" l="1"/>
  <c r="Z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AD308" i="3" s="1"/>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AD312" i="3" s="1"/>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C317" i="3"/>
  <c r="T317" i="3" l="1"/>
  <c r="AG317" i="3" s="1"/>
  <c r="U316" i="3"/>
  <c r="Y315" i="3"/>
  <c r="E317" i="3" l="1"/>
  <c r="H317" i="3" s="1"/>
  <c r="K317" i="3" s="1"/>
  <c r="AE317" i="3" s="1"/>
  <c r="D317" i="3"/>
  <c r="AH317" i="3"/>
  <c r="V317" i="3" l="1"/>
  <c r="A318" i="3"/>
  <c r="B318" i="3" s="1"/>
  <c r="F317" i="3"/>
  <c r="G317" i="3"/>
  <c r="I317" i="3" l="1"/>
  <c r="W317" i="3" s="1"/>
  <c r="J317" i="3"/>
  <c r="AD317" i="3" s="1"/>
  <c r="M317" i="3"/>
  <c r="N317" i="3" s="1"/>
  <c r="AA318" i="3"/>
  <c r="P318" i="3"/>
  <c r="Q318" i="3" s="1"/>
  <c r="R318" i="3" s="1"/>
  <c r="S318" i="3" s="1"/>
  <c r="Z318" i="3"/>
  <c r="AC318" i="3"/>
  <c r="T318" i="3" l="1"/>
  <c r="L317" i="3"/>
  <c r="AH318" i="3" l="1"/>
  <c r="AG318" i="3"/>
  <c r="U317" i="3"/>
  <c r="E318" i="3" s="1"/>
  <c r="H318" i="3" s="1"/>
  <c r="Y316" i="3"/>
  <c r="K318" i="3" l="1"/>
  <c r="AE318" i="3" s="1"/>
  <c r="D318" i="3"/>
  <c r="V318" i="3" l="1"/>
  <c r="A319" i="3"/>
  <c r="B319" i="3" s="1"/>
  <c r="F318" i="3"/>
  <c r="G318" i="3"/>
  <c r="I318" i="3" l="1"/>
  <c r="W318" i="3" s="1"/>
  <c r="J318" i="3"/>
  <c r="AD318" i="3" s="1"/>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A322" i="3"/>
  <c r="T322" i="3" l="1"/>
  <c r="AH322" i="3" s="1"/>
  <c r="E322" i="3" l="1"/>
  <c r="H322" i="3" s="1"/>
  <c r="K322" i="3" s="1"/>
  <c r="AE322" i="3" s="1"/>
  <c r="AG322" i="3"/>
  <c r="D322" i="3"/>
  <c r="V322" i="3" l="1"/>
  <c r="A323" i="3"/>
  <c r="B323" i="3" s="1"/>
  <c r="F322" i="3"/>
  <c r="G322" i="3"/>
  <c r="I322" i="3" l="1"/>
  <c r="W322" i="3" s="1"/>
  <c r="J322" i="3"/>
  <c r="AD322" i="3" s="1"/>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A367" i="3"/>
  <c r="T367" i="3" l="1"/>
  <c r="AG367" i="3" s="1"/>
  <c r="U366" i="3"/>
  <c r="Y365" i="3"/>
  <c r="D367" i="3" l="1"/>
  <c r="AH367" i="3"/>
  <c r="E367" i="3"/>
  <c r="H367" i="3" s="1"/>
  <c r="F367" i="3" l="1"/>
  <c r="G367" i="3"/>
  <c r="K367" i="3"/>
  <c r="AE367" i="3" s="1"/>
  <c r="I367" i="3" l="1"/>
  <c r="J367" i="3"/>
  <c r="AD367" i="3" s="1"/>
  <c r="M367" i="3"/>
  <c r="N367" i="3" s="1"/>
  <c r="V367" i="3"/>
  <c r="A368" i="3"/>
  <c r="B368" i="3" s="1"/>
  <c r="L367" i="3" l="1"/>
  <c r="W367" i="3"/>
  <c r="Z368" i="3"/>
  <c r="P368" i="3"/>
  <c r="Q368" i="3" s="1"/>
  <c r="R368" i="3" s="1"/>
  <c r="S368" i="3" s="1"/>
  <c r="AC368" i="3"/>
  <c r="AA368" i="3"/>
  <c r="T368" i="3" l="1"/>
  <c r="AH368" i="3" s="1"/>
  <c r="U367" i="3"/>
  <c r="Y366" i="3"/>
  <c r="E368" i="3" l="1"/>
  <c r="H368" i="3" s="1"/>
  <c r="K368" i="3" s="1"/>
  <c r="AE368" i="3" s="1"/>
  <c r="D368" i="3"/>
  <c r="AG368" i="3"/>
  <c r="V368" i="3" l="1"/>
  <c r="A369" i="3"/>
  <c r="B369" i="3" s="1"/>
  <c r="F368" i="3"/>
  <c r="G368" i="3"/>
  <c r="I368" i="3" l="1"/>
  <c r="W368" i="3" s="1"/>
  <c r="J368" i="3"/>
  <c r="AD368" i="3" s="1"/>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L371" i="3" l="1"/>
  <c r="T372" i="3"/>
  <c r="U371" i="3" l="1"/>
  <c r="E372" i="3" s="1"/>
  <c r="H372" i="3" s="1"/>
  <c r="AG372" i="3"/>
  <c r="AH372" i="3"/>
  <c r="Y370" i="3"/>
  <c r="D372" i="3" l="1"/>
  <c r="F372" i="3" s="1"/>
  <c r="K372" i="3"/>
  <c r="AE372" i="3" s="1"/>
  <c r="G372" i="3" l="1"/>
  <c r="M372" i="3" s="1"/>
  <c r="N372" i="3" s="1"/>
  <c r="V372" i="3"/>
  <c r="A373" i="3"/>
  <c r="B373" i="3" s="1"/>
  <c r="J372" i="3" l="1"/>
  <c r="I372" i="3"/>
  <c r="W372" i="3" s="1"/>
  <c r="AD373" i="3"/>
  <c r="Z373" i="3"/>
  <c r="AC373" i="3"/>
  <c r="P373" i="3"/>
  <c r="Q373" i="3" s="1"/>
  <c r="R373" i="3" s="1"/>
  <c r="S373" i="3" s="1"/>
  <c r="AA373" i="3"/>
  <c r="L372" i="3" l="1"/>
  <c r="U372" i="3" s="1"/>
  <c r="AD372" i="3"/>
  <c r="T373" i="3"/>
  <c r="Y371" i="3" l="1"/>
  <c r="AH373" i="3"/>
  <c r="D373" i="3"/>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Z377" i="3"/>
  <c r="U376" i="3"/>
  <c r="Y375" i="3"/>
  <c r="T377" i="3" l="1"/>
  <c r="AH377" i="3" s="1"/>
  <c r="E377" i="3" l="1"/>
  <c r="H377" i="3" s="1"/>
  <c r="K377" i="3" s="1"/>
  <c r="AE377" i="3" s="1"/>
  <c r="D377" i="3"/>
  <c r="AG377" i="3"/>
  <c r="F377" i="3" l="1"/>
  <c r="G377" i="3"/>
  <c r="M377" i="3" s="1"/>
  <c r="N377" i="3" s="1"/>
  <c r="V377" i="3"/>
  <c r="A378" i="3"/>
  <c r="B378" i="3" s="1"/>
  <c r="I377" i="3" l="1"/>
  <c r="W377" i="3" s="1"/>
  <c r="J377" i="3"/>
  <c r="Z378" i="3"/>
  <c r="AC378" i="3"/>
  <c r="P378" i="3"/>
  <c r="Q378" i="3" s="1"/>
  <c r="R378" i="3" s="1"/>
  <c r="S378" i="3" s="1"/>
  <c r="AA378" i="3"/>
  <c r="L377" i="3" l="1"/>
  <c r="U377" i="3" s="1"/>
  <c r="AD377" i="3"/>
  <c r="T378" i="3"/>
  <c r="Y376" i="3" l="1"/>
  <c r="D378" i="3"/>
  <c r="G378" i="3" s="1"/>
  <c r="AG378" i="3"/>
  <c r="E378" i="3"/>
  <c r="H378" i="3" s="1"/>
  <c r="K378" i="3" s="1"/>
  <c r="AE378" i="3" s="1"/>
  <c r="AH378" i="3"/>
  <c r="F378" i="3" l="1"/>
  <c r="V378" i="3"/>
  <c r="A379" i="3"/>
  <c r="B379" i="3" s="1"/>
  <c r="I378" i="3"/>
  <c r="J378" i="3"/>
  <c r="AD378" i="3" s="1"/>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AD382" i="3" s="1"/>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A387" i="3"/>
  <c r="P387" i="3"/>
  <c r="Q387" i="3" s="1"/>
  <c r="R387" i="3" s="1"/>
  <c r="S387" i="3" s="1"/>
  <c r="AC387" i="3"/>
  <c r="Z387" i="3"/>
  <c r="U386" i="3" l="1"/>
  <c r="Y385" i="3"/>
  <c r="T387" i="3"/>
  <c r="AG387" i="3" s="1"/>
  <c r="AH387" i="3" l="1"/>
  <c r="D387" i="3"/>
  <c r="G387" i="3" s="1"/>
  <c r="E387" i="3"/>
  <c r="H387" i="3" s="1"/>
  <c r="F387" i="3" l="1"/>
  <c r="I387" i="3"/>
  <c r="J387" i="3"/>
  <c r="AD387" i="3" s="1"/>
  <c r="M387" i="3"/>
  <c r="N387" i="3" s="1"/>
  <c r="K387" i="3"/>
  <c r="AE387" i="3" s="1"/>
  <c r="V387" i="3" l="1"/>
  <c r="W387" i="3" s="1"/>
  <c r="A388" i="3"/>
  <c r="B388" i="3" s="1"/>
  <c r="L387" i="3"/>
  <c r="U387" i="3" l="1"/>
  <c r="Y386" i="3"/>
  <c r="AA388" i="3"/>
  <c r="Z388" i="3"/>
  <c r="P388" i="3"/>
  <c r="Q388" i="3" s="1"/>
  <c r="R388" i="3" s="1"/>
  <c r="S388" i="3" s="1"/>
  <c r="AC388" i="3"/>
  <c r="T388" i="3" l="1"/>
  <c r="E388" i="3" s="1"/>
  <c r="H388" i="3" s="1"/>
  <c r="K388" i="3" l="1"/>
  <c r="AE388" i="3" s="1"/>
  <c r="D388" i="3"/>
  <c r="AG388" i="3"/>
  <c r="AH388" i="3"/>
  <c r="V388" i="3" l="1"/>
  <c r="A389" i="3"/>
  <c r="B389" i="3" s="1"/>
  <c r="F388" i="3"/>
  <c r="G388" i="3"/>
  <c r="I388" i="3" l="1"/>
  <c r="W388" i="3" s="1"/>
  <c r="J388" i="3"/>
  <c r="AD388" i="3" s="1"/>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Z392" i="3"/>
  <c r="P392" i="3"/>
  <c r="Q392" i="3" s="1"/>
  <c r="R392" i="3" s="1"/>
  <c r="S392" i="3" s="1"/>
  <c r="AA392" i="3"/>
  <c r="AC392" i="3"/>
  <c r="T392" i="3" l="1"/>
  <c r="L391" i="3"/>
  <c r="U391" i="3" l="1"/>
  <c r="D392" i="3" s="1"/>
  <c r="AH392" i="3"/>
  <c r="AG392" i="3"/>
  <c r="Y390" i="3"/>
  <c r="G392" i="3" l="1"/>
  <c r="E392" i="3"/>
  <c r="H392" i="3" s="1"/>
  <c r="F392" i="3" l="1"/>
  <c r="I392" i="3"/>
  <c r="J392" i="3"/>
  <c r="AD392" i="3" s="1"/>
  <c r="M392" i="3"/>
  <c r="N392" i="3" s="1"/>
  <c r="K392" i="3"/>
  <c r="AE392" i="3" s="1"/>
  <c r="V392" i="3" l="1"/>
  <c r="W392" i="3" s="1"/>
  <c r="A393" i="3"/>
  <c r="B393" i="3" s="1"/>
  <c r="L392" i="3"/>
  <c r="U392" i="3" l="1"/>
  <c r="Y391"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AD393" i="3" s="1"/>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AD395" i="3" s="1"/>
  <c r="M395" i="3"/>
  <c r="N395" i="3" s="1"/>
  <c r="W395" i="3" l="1"/>
  <c r="L395" i="3"/>
  <c r="AA396" i="3"/>
  <c r="Z396" i="3"/>
  <c r="P396" i="3"/>
  <c r="Q396" i="3" s="1"/>
  <c r="R396" i="3" s="1"/>
  <c r="S396" i="3" s="1"/>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I396" i="3"/>
  <c r="W396" i="3" s="1"/>
  <c r="J396" i="3"/>
  <c r="AD396" i="3" s="1"/>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AC398" i="3"/>
  <c r="AA398" i="3"/>
  <c r="P398" i="3"/>
  <c r="Q398" i="3" s="1"/>
  <c r="R398" i="3" s="1"/>
  <c r="S398" i="3" s="1"/>
  <c r="Z398" i="3"/>
  <c r="L397" i="3" l="1"/>
  <c r="U397" i="3" s="1"/>
  <c r="AD397" i="3"/>
  <c r="T398" i="3"/>
  <c r="Y396" i="3" l="1"/>
  <c r="E398" i="3"/>
  <c r="H398" i="3" s="1"/>
  <c r="K398" i="3" s="1"/>
  <c r="AE398" i="3" s="1"/>
  <c r="D398" i="3"/>
  <c r="G398" i="3" s="1"/>
  <c r="AH398" i="3"/>
  <c r="AG398" i="3"/>
  <c r="F398" i="3" l="1"/>
  <c r="V398" i="3"/>
  <c r="A399" i="3"/>
  <c r="B399" i="3" s="1"/>
  <c r="I398" i="3"/>
  <c r="J398" i="3"/>
  <c r="AD398" i="3" s="1"/>
  <c r="M398" i="3"/>
  <c r="N398" i="3" s="1"/>
  <c r="L398" i="3" l="1"/>
  <c r="W398" i="3"/>
  <c r="Z399" i="3"/>
  <c r="P399" i="3"/>
  <c r="Q399" i="3" s="1"/>
  <c r="R399" i="3" s="1"/>
  <c r="S399" i="3" s="1"/>
  <c r="AA399" i="3"/>
  <c r="AC399" i="3"/>
  <c r="U398" i="3" l="1"/>
  <c r="Y397" i="3"/>
  <c r="T399" i="3"/>
  <c r="AH399" i="3" s="1"/>
  <c r="D399" i="3" l="1"/>
  <c r="G399" i="3" s="1"/>
  <c r="AG399" i="3"/>
  <c r="E399" i="3"/>
  <c r="H399" i="3" s="1"/>
  <c r="F399" i="3" l="1"/>
  <c r="I399" i="3"/>
  <c r="J399" i="3"/>
  <c r="AD399" i="3" s="1"/>
  <c r="M399" i="3"/>
  <c r="N399" i="3" s="1"/>
  <c r="K399" i="3"/>
  <c r="AE399" i="3" s="1"/>
  <c r="V399" i="3" l="1"/>
  <c r="W399" i="3" s="1"/>
  <c r="A400" i="3"/>
  <c r="B400" i="3" s="1"/>
  <c r="L399" i="3"/>
  <c r="U399" i="3" l="1"/>
  <c r="Y398"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AD400" i="3" s="1"/>
  <c r="M400" i="3"/>
  <c r="N400" i="3" s="1"/>
  <c r="W400" i="3" l="1"/>
  <c r="L400" i="3"/>
  <c r="AA401" i="3"/>
  <c r="Z401" i="3"/>
  <c r="AC401" i="3"/>
  <c r="P401" i="3"/>
  <c r="Q401" i="3" s="1"/>
  <c r="R401" i="3" s="1"/>
  <c r="S401" i="3" s="1"/>
  <c r="U400" i="3" l="1"/>
  <c r="Y399" i="3"/>
  <c r="T401" i="3"/>
  <c r="AG401" i="3" s="1"/>
  <c r="D401" i="3" l="1"/>
  <c r="E401" i="3"/>
  <c r="H401" i="3" s="1"/>
  <c r="K401" i="3" s="1"/>
  <c r="AE401" i="3" s="1"/>
  <c r="AH401" i="3"/>
  <c r="F401" i="3" l="1"/>
  <c r="G401" i="3"/>
  <c r="J401" i="3" s="1"/>
  <c r="AD401" i="3" s="1"/>
  <c r="V401" i="3"/>
  <c r="A402" i="3"/>
  <c r="B402" i="3" s="1"/>
  <c r="M401" i="3" l="1"/>
  <c r="N401" i="3" s="1"/>
  <c r="I401" i="3"/>
  <c r="W401" i="3" s="1"/>
  <c r="L401" i="3"/>
  <c r="AA402" i="3"/>
  <c r="AC402" i="3"/>
  <c r="Z402" i="3"/>
  <c r="P402" i="3"/>
  <c r="Q402" i="3" s="1"/>
  <c r="R402" i="3" s="1"/>
  <c r="S402" i="3" s="1"/>
  <c r="U401" i="3" l="1"/>
  <c r="Y400" i="3"/>
  <c r="T402" i="3"/>
  <c r="AG402" i="3" s="1"/>
  <c r="AH402" i="3" l="1"/>
  <c r="E402" i="3"/>
  <c r="H402" i="3" s="1"/>
  <c r="K402" i="3" s="1"/>
  <c r="AE402" i="3" s="1"/>
  <c r="D402" i="3"/>
  <c r="G402" i="3" s="1"/>
  <c r="F402" i="3" l="1"/>
  <c r="I402" i="3"/>
  <c r="J402" i="3"/>
  <c r="AD402" i="3" s="1"/>
  <c r="M402" i="3"/>
  <c r="N402" i="3" s="1"/>
  <c r="V402" i="3"/>
  <c r="A403" i="3"/>
  <c r="B403" i="3" s="1"/>
  <c r="W402" i="3" l="1"/>
  <c r="L402" i="3"/>
  <c r="AC403" i="3"/>
  <c r="AA403" i="3"/>
  <c r="P403" i="3"/>
  <c r="Q403" i="3" s="1"/>
  <c r="R403" i="3" s="1"/>
  <c r="S403" i="3" s="1"/>
  <c r="Z403" i="3"/>
  <c r="T403" i="3" l="1"/>
  <c r="AH403" i="3" s="1"/>
  <c r="U402" i="3"/>
  <c r="Y401" i="3"/>
  <c r="AG403" i="3" l="1"/>
  <c r="D403" i="3"/>
  <c r="E403" i="3"/>
  <c r="H403" i="3" s="1"/>
  <c r="F403" i="3" l="1"/>
  <c r="G403" i="3"/>
  <c r="K403" i="3"/>
  <c r="AE403" i="3" s="1"/>
  <c r="V403" i="3" l="1"/>
  <c r="A404" i="3"/>
  <c r="B404" i="3" s="1"/>
  <c r="I403" i="3"/>
  <c r="J403" i="3"/>
  <c r="AD403" i="3" s="1"/>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A405" i="3"/>
  <c r="U404" i="3" l="1"/>
  <c r="Y403" i="3"/>
  <c r="T405" i="3"/>
  <c r="E405" i="3" l="1"/>
  <c r="H405" i="3" s="1"/>
  <c r="K405" i="3" s="1"/>
  <c r="AE405" i="3" s="1"/>
  <c r="AH405" i="3"/>
  <c r="D405" i="3"/>
  <c r="AG405" i="3"/>
  <c r="F405" i="3" l="1"/>
  <c r="G405" i="3"/>
  <c r="V405" i="3"/>
  <c r="A406" i="3"/>
  <c r="B406" i="3" s="1"/>
  <c r="AA406" i="3" l="1"/>
  <c r="AC406" i="3"/>
  <c r="Z406" i="3"/>
  <c r="P406" i="3"/>
  <c r="Q406" i="3" s="1"/>
  <c r="R406" i="3" s="1"/>
  <c r="S406" i="3" s="1"/>
  <c r="I405" i="3"/>
  <c r="W405" i="3" s="1"/>
  <c r="J405" i="3"/>
  <c r="AD405" i="3" s="1"/>
  <c r="M405" i="3"/>
  <c r="N405" i="3" s="1"/>
  <c r="T406" i="3" l="1"/>
  <c r="L405" i="3"/>
  <c r="U405" i="3" l="1"/>
  <c r="E406" i="3" s="1"/>
  <c r="H406" i="3" s="1"/>
  <c r="AH406" i="3"/>
  <c r="AG406" i="3"/>
  <c r="Y404" i="3"/>
  <c r="K406" i="3" l="1"/>
  <c r="AE406" i="3" s="1"/>
  <c r="D406" i="3"/>
  <c r="V406" i="3" l="1"/>
  <c r="A407" i="3"/>
  <c r="B407" i="3" s="1"/>
  <c r="F406" i="3"/>
  <c r="G406" i="3"/>
  <c r="I406" i="3" l="1"/>
  <c r="W406" i="3" s="1"/>
  <c r="J406" i="3"/>
  <c r="AD406" i="3" s="1"/>
  <c r="M406" i="3"/>
  <c r="N406" i="3" s="1"/>
  <c r="AC407" i="3"/>
  <c r="Z407" i="3"/>
  <c r="P407" i="3"/>
  <c r="Q407" i="3" s="1"/>
  <c r="R407" i="3" s="1"/>
  <c r="S407" i="3" s="1"/>
  <c r="AA407" i="3"/>
  <c r="L406" i="3" l="1"/>
  <c r="T407" i="3"/>
  <c r="U406" i="3" l="1"/>
  <c r="D407" i="3" s="1"/>
  <c r="AG407" i="3"/>
  <c r="AH407" i="3"/>
  <c r="Y405" i="3"/>
  <c r="G407" i="3" l="1"/>
  <c r="E407" i="3"/>
  <c r="H407" i="3" s="1"/>
  <c r="F407" i="3" l="1"/>
  <c r="I407" i="3"/>
  <c r="J407" i="3"/>
  <c r="AD407" i="3" s="1"/>
  <c r="M407" i="3"/>
  <c r="N407" i="3" s="1"/>
  <c r="K407" i="3"/>
  <c r="AE407" i="3" s="1"/>
  <c r="V407" i="3" l="1"/>
  <c r="W407" i="3" s="1"/>
  <c r="A408" i="3"/>
  <c r="B408" i="3" s="1"/>
  <c r="L407" i="3"/>
  <c r="U407" i="3" l="1"/>
  <c r="Y406" i="3"/>
  <c r="Z408" i="3"/>
  <c r="AC408" i="3"/>
  <c r="P408" i="3"/>
  <c r="Q408" i="3" s="1"/>
  <c r="R408" i="3" s="1"/>
  <c r="S408" i="3" s="1"/>
  <c r="AA408" i="3"/>
  <c r="T408" i="3" l="1"/>
  <c r="AH408" i="3" s="1"/>
  <c r="E408" i="3" l="1"/>
  <c r="H408" i="3" s="1"/>
  <c r="K408" i="3" s="1"/>
  <c r="AE408" i="3" s="1"/>
  <c r="D408" i="3"/>
  <c r="G408" i="3" s="1"/>
  <c r="AG408" i="3"/>
  <c r="F408" i="3" l="1"/>
  <c r="I408" i="3"/>
  <c r="J408" i="3"/>
  <c r="AD408" i="3" s="1"/>
  <c r="M408" i="3"/>
  <c r="N408" i="3" s="1"/>
  <c r="V408" i="3"/>
  <c r="A409" i="3"/>
  <c r="B409" i="3" s="1"/>
  <c r="W408" i="3" l="1"/>
  <c r="L408" i="3"/>
  <c r="AA409" i="3"/>
  <c r="AC409" i="3"/>
  <c r="P409" i="3"/>
  <c r="Q409" i="3" s="1"/>
  <c r="R409" i="3" s="1"/>
  <c r="S409" i="3" s="1"/>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Z410" i="3"/>
  <c r="I409" i="3"/>
  <c r="W409" i="3" s="1"/>
  <c r="J409" i="3"/>
  <c r="AD409" i="3" s="1"/>
  <c r="M409" i="3"/>
  <c r="N409" i="3" s="1"/>
  <c r="T410" i="3" l="1"/>
  <c r="L409" i="3"/>
  <c r="AG410" i="3" l="1"/>
  <c r="U409" i="3"/>
  <c r="D410" i="3" s="1"/>
  <c r="AH410" i="3"/>
  <c r="Y408" i="3"/>
  <c r="E410" i="3" l="1"/>
  <c r="H410" i="3" s="1"/>
  <c r="K410" i="3" s="1"/>
  <c r="AE410" i="3" s="1"/>
  <c r="G410" i="3"/>
  <c r="F410" i="3" l="1"/>
  <c r="I410" i="3"/>
  <c r="J410" i="3"/>
  <c r="AD410" i="3" s="1"/>
  <c r="M410" i="3"/>
  <c r="N410" i="3" s="1"/>
  <c r="V410" i="3"/>
  <c r="A411" i="3"/>
  <c r="B411" i="3" s="1"/>
  <c r="W410" i="3" l="1"/>
  <c r="L410" i="3"/>
  <c r="AC411" i="3"/>
  <c r="P411" i="3"/>
  <c r="Q411" i="3" s="1"/>
  <c r="R411" i="3" s="1"/>
  <c r="S411" i="3" s="1"/>
  <c r="AA411" i="3"/>
  <c r="Z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I411" i="3"/>
  <c r="W411" i="3" s="1"/>
  <c r="J411" i="3"/>
  <c r="AD411" i="3" s="1"/>
  <c r="M411" i="3"/>
  <c r="N411" i="3" s="1"/>
  <c r="T412" i="3" l="1"/>
  <c r="L411" i="3"/>
  <c r="U411" i="3" l="1"/>
  <c r="D412" i="3" s="1"/>
  <c r="AG412" i="3"/>
  <c r="AH412" i="3"/>
  <c r="Y410" i="3"/>
  <c r="G412" i="3" l="1"/>
  <c r="E412" i="3"/>
  <c r="H412" i="3" s="1"/>
  <c r="F412" i="3" l="1"/>
  <c r="I412" i="3"/>
  <c r="J412" i="3"/>
  <c r="AD412" i="3" s="1"/>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U424" i="3" l="1"/>
  <c r="Y423" i="3"/>
  <c r="T425" i="3"/>
  <c r="E425" i="3" l="1"/>
  <c r="H425" i="3" s="1"/>
  <c r="K425" i="3" s="1"/>
  <c r="AE425" i="3" s="1"/>
  <c r="D425" i="3"/>
  <c r="G425" i="3" s="1"/>
  <c r="AH425" i="3"/>
  <c r="AG425" i="3"/>
  <c r="F425" i="3" l="1"/>
  <c r="I425" i="3"/>
  <c r="J425" i="3"/>
  <c r="AD425" i="3" s="1"/>
  <c r="M425" i="3"/>
  <c r="N425" i="3" s="1"/>
  <c r="V425" i="3"/>
  <c r="A426" i="3"/>
  <c r="B426" i="3" s="1"/>
  <c r="L425" i="3" l="1"/>
  <c r="W425" i="3"/>
  <c r="P426" i="3"/>
  <c r="Q426" i="3" s="1"/>
  <c r="R426" i="3" s="1"/>
  <c r="S426" i="3" s="1"/>
  <c r="AA426" i="3"/>
  <c r="Z426" i="3"/>
  <c r="AC426" i="3"/>
  <c r="U425" i="3" l="1"/>
  <c r="Y424" i="3"/>
  <c r="T426" i="3"/>
  <c r="AH426" i="3" s="1"/>
  <c r="E426" i="3" l="1"/>
  <c r="H426" i="3" s="1"/>
  <c r="D426" i="3"/>
  <c r="AG426" i="3"/>
  <c r="K426" i="3" l="1"/>
  <c r="AE426" i="3" s="1"/>
  <c r="F426" i="3"/>
  <c r="G426" i="3"/>
  <c r="V426" i="3" l="1"/>
  <c r="A427" i="3"/>
  <c r="B427" i="3" s="1"/>
  <c r="I426" i="3"/>
  <c r="J426" i="3"/>
  <c r="AD426" i="3" s="1"/>
  <c r="M426" i="3"/>
  <c r="N426" i="3" s="1"/>
  <c r="W426" i="3" l="1"/>
  <c r="L426" i="3"/>
  <c r="P427" i="3"/>
  <c r="Q427" i="3" s="1"/>
  <c r="R427" i="3" s="1"/>
  <c r="S427" i="3" s="1"/>
  <c r="AC427" i="3"/>
  <c r="Z427" i="3"/>
  <c r="AA427" i="3"/>
  <c r="U426" i="3" l="1"/>
  <c r="Y425" i="3"/>
  <c r="T427" i="3"/>
  <c r="AG427" i="3" s="1"/>
  <c r="D427" i="3" l="1"/>
  <c r="G427" i="3" s="1"/>
  <c r="E427" i="3"/>
  <c r="H427" i="3" s="1"/>
  <c r="K427" i="3" s="1"/>
  <c r="AE427" i="3" s="1"/>
  <c r="AH427" i="3"/>
  <c r="F427" i="3" l="1"/>
  <c r="I427" i="3"/>
  <c r="J427" i="3"/>
  <c r="AD427" i="3" s="1"/>
  <c r="M427" i="3"/>
  <c r="N427" i="3" s="1"/>
  <c r="V427" i="3"/>
  <c r="A428" i="3"/>
  <c r="B428" i="3" s="1"/>
  <c r="W427" i="3" l="1"/>
  <c r="L427" i="3"/>
  <c r="P428" i="3"/>
  <c r="Q428" i="3" s="1"/>
  <c r="R428" i="3" s="1"/>
  <c r="S428" i="3" s="1"/>
  <c r="AC428" i="3"/>
  <c r="Z428" i="3"/>
  <c r="AA428" i="3"/>
  <c r="U427" i="3" l="1"/>
  <c r="Y426" i="3"/>
  <c r="T428" i="3"/>
  <c r="AG428" i="3" s="1"/>
  <c r="E428" i="3" l="1"/>
  <c r="H428" i="3" s="1"/>
  <c r="AH428" i="3"/>
  <c r="D428" i="3"/>
  <c r="K428" i="3" l="1"/>
  <c r="AE428" i="3" s="1"/>
  <c r="F428" i="3"/>
  <c r="G428" i="3"/>
  <c r="I428" i="3" l="1"/>
  <c r="J428" i="3"/>
  <c r="AD428" i="3" s="1"/>
  <c r="M428" i="3"/>
  <c r="N428" i="3" s="1"/>
  <c r="V428" i="3"/>
  <c r="A429" i="3"/>
  <c r="B429" i="3" s="1"/>
  <c r="W428" i="3" l="1"/>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AD429" i="3" s="1"/>
  <c r="M429" i="3"/>
  <c r="N429" i="3" s="1"/>
  <c r="V429" i="3"/>
  <c r="A430" i="3"/>
  <c r="B430" i="3" s="1"/>
  <c r="L429" i="3" l="1"/>
  <c r="W429" i="3"/>
  <c r="AA430" i="3"/>
  <c r="Z430" i="3"/>
  <c r="P430" i="3"/>
  <c r="Q430" i="3" s="1"/>
  <c r="R430" i="3" s="1"/>
  <c r="S430" i="3" s="1"/>
  <c r="AC430" i="3"/>
  <c r="U429" i="3" l="1"/>
  <c r="Y428" i="3"/>
  <c r="T430" i="3"/>
  <c r="D430" i="3" l="1"/>
  <c r="G430" i="3" s="1"/>
  <c r="AH430" i="3"/>
  <c r="E430" i="3"/>
  <c r="H430" i="3" s="1"/>
  <c r="AG430" i="3"/>
  <c r="F430" i="3" l="1"/>
  <c r="I430" i="3"/>
  <c r="J430" i="3"/>
  <c r="AD430" i="3" s="1"/>
  <c r="M430" i="3"/>
  <c r="N430" i="3" s="1"/>
  <c r="K430" i="3"/>
  <c r="AE430" i="3" s="1"/>
  <c r="V430" i="3" l="1"/>
  <c r="W430" i="3" s="1"/>
  <c r="A431" i="3"/>
  <c r="B431" i="3" s="1"/>
  <c r="L430" i="3"/>
  <c r="U430" i="3" l="1"/>
  <c r="Y429" i="3"/>
  <c r="AC431" i="3"/>
  <c r="Z431" i="3"/>
  <c r="P431" i="3"/>
  <c r="Q431" i="3" s="1"/>
  <c r="R431" i="3" s="1"/>
  <c r="S431" i="3" s="1"/>
  <c r="AA431" i="3"/>
  <c r="T431" i="3" l="1"/>
  <c r="AH431" i="3" s="1"/>
  <c r="E431" i="3" l="1"/>
  <c r="H431" i="3" s="1"/>
  <c r="AG431" i="3"/>
  <c r="D431" i="3"/>
  <c r="K431" i="3" l="1"/>
  <c r="AE431" i="3" s="1"/>
  <c r="F431" i="3"/>
  <c r="G431" i="3"/>
  <c r="V431" i="3" l="1"/>
  <c r="A432" i="3"/>
  <c r="B432" i="3" s="1"/>
  <c r="I431" i="3"/>
  <c r="J431" i="3"/>
  <c r="AD431" i="3" s="1"/>
  <c r="M431" i="3"/>
  <c r="N431" i="3" s="1"/>
  <c r="W431" i="3" l="1"/>
  <c r="L431" i="3"/>
  <c r="AA432" i="3"/>
  <c r="P432" i="3"/>
  <c r="Q432" i="3" s="1"/>
  <c r="R432" i="3" s="1"/>
  <c r="S432" i="3" s="1"/>
  <c r="AC432" i="3"/>
  <c r="Z432" i="3"/>
  <c r="T432" i="3" l="1"/>
  <c r="AH432" i="3" s="1"/>
  <c r="U431" i="3"/>
  <c r="Y430" i="3"/>
  <c r="AG432" i="3" l="1"/>
  <c r="E432" i="3"/>
  <c r="H432" i="3" s="1"/>
  <c r="D432" i="3"/>
  <c r="K432" i="3" l="1"/>
  <c r="AE432" i="3" s="1"/>
  <c r="F432" i="3"/>
  <c r="G432" i="3"/>
  <c r="I432" i="3" l="1"/>
  <c r="J432" i="3"/>
  <c r="AD432" i="3" s="1"/>
  <c r="M432" i="3"/>
  <c r="N432" i="3" s="1"/>
  <c r="V432" i="3"/>
  <c r="A433" i="3"/>
  <c r="B433" i="3" s="1"/>
  <c r="W432" i="3" l="1"/>
  <c r="L432" i="3"/>
  <c r="P433" i="3"/>
  <c r="Q433" i="3" s="1"/>
  <c r="R433" i="3" s="1"/>
  <c r="S433" i="3" s="1"/>
  <c r="AC433" i="3"/>
  <c r="Z433" i="3"/>
  <c r="AA433" i="3"/>
  <c r="U432" i="3" l="1"/>
  <c r="Y431" i="3"/>
  <c r="T433" i="3"/>
  <c r="E433" i="3" l="1"/>
  <c r="H433" i="3" s="1"/>
  <c r="K433" i="3" s="1"/>
  <c r="AE433" i="3" s="1"/>
  <c r="D433" i="3"/>
  <c r="AG433" i="3"/>
  <c r="AH433" i="3"/>
  <c r="F433" i="3" l="1"/>
  <c r="G433" i="3"/>
  <c r="M433" i="3" s="1"/>
  <c r="N433" i="3" s="1"/>
  <c r="V433" i="3"/>
  <c r="A434" i="3"/>
  <c r="B434" i="3" s="1"/>
  <c r="I433" i="3" l="1"/>
  <c r="W433" i="3" s="1"/>
  <c r="J433" i="3"/>
  <c r="P434" i="3"/>
  <c r="Q434" i="3" s="1"/>
  <c r="R434" i="3" s="1"/>
  <c r="S434" i="3" s="1"/>
  <c r="Z434" i="3"/>
  <c r="AA434" i="3"/>
  <c r="AC434" i="3"/>
  <c r="L433" i="3" l="1"/>
  <c r="U433" i="3" s="1"/>
  <c r="AD433" i="3"/>
  <c r="T434" i="3"/>
  <c r="AH434" i="3" l="1"/>
  <c r="Y432" i="3"/>
  <c r="E434" i="3"/>
  <c r="H434" i="3" s="1"/>
  <c r="K434" i="3" s="1"/>
  <c r="AE434" i="3" s="1"/>
  <c r="AG434" i="3"/>
  <c r="D434" i="3"/>
  <c r="F434" i="3" l="1"/>
  <c r="G434" i="3"/>
  <c r="M434" i="3" s="1"/>
  <c r="N434" i="3" s="1"/>
  <c r="V434" i="3"/>
  <c r="A435" i="3"/>
  <c r="B435" i="3" s="1"/>
  <c r="I434" i="3" l="1"/>
  <c r="W434" i="3" s="1"/>
  <c r="J434" i="3"/>
  <c r="P435" i="3"/>
  <c r="Q435" i="3" s="1"/>
  <c r="R435" i="3" s="1"/>
  <c r="S435" i="3" s="1"/>
  <c r="AA435" i="3"/>
  <c r="AC435" i="3"/>
  <c r="Z435" i="3"/>
  <c r="L434" i="3" l="1"/>
  <c r="Y433" i="3" s="1"/>
  <c r="AD434" i="3"/>
  <c r="T435" i="3"/>
  <c r="U434" i="3" l="1"/>
  <c r="E435" i="3" s="1"/>
  <c r="H435" i="3" s="1"/>
  <c r="AG435" i="3"/>
  <c r="AH435" i="3"/>
  <c r="D435" i="3" l="1"/>
  <c r="G435" i="3" s="1"/>
  <c r="I435" i="3" s="1"/>
  <c r="K435" i="3"/>
  <c r="AE435" i="3" s="1"/>
  <c r="J435" i="3" l="1"/>
  <c r="M435" i="3"/>
  <c r="N435" i="3" s="1"/>
  <c r="F435" i="3"/>
  <c r="V435" i="3"/>
  <c r="W435" i="3" s="1"/>
  <c r="A436" i="3"/>
  <c r="B436" i="3" s="1"/>
  <c r="L435" i="3" l="1"/>
  <c r="Y434" i="3" s="1"/>
  <c r="AD435" i="3"/>
  <c r="AC436" i="3"/>
  <c r="Z436" i="3"/>
  <c r="P436" i="3"/>
  <c r="Q436" i="3" s="1"/>
  <c r="R436" i="3" s="1"/>
  <c r="S436" i="3" s="1"/>
  <c r="AA436" i="3"/>
  <c r="U435" i="3" l="1"/>
  <c r="T436" i="3"/>
  <c r="E436" i="3" l="1"/>
  <c r="H436" i="3" s="1"/>
  <c r="D436" i="3"/>
  <c r="AH436" i="3"/>
  <c r="AG436" i="3"/>
  <c r="F436" i="3" l="1"/>
  <c r="G436" i="3"/>
  <c r="K436" i="3"/>
  <c r="AE436" i="3" s="1"/>
  <c r="I436" i="3" l="1"/>
  <c r="J436" i="3"/>
  <c r="AD436" i="3" s="1"/>
  <c r="M436" i="3"/>
  <c r="N436" i="3" s="1"/>
  <c r="V436" i="3"/>
  <c r="A437" i="3"/>
  <c r="B437" i="3" s="1"/>
  <c r="W436" i="3" l="1"/>
  <c r="L436" i="3"/>
  <c r="AC437" i="3"/>
  <c r="AA437" i="3"/>
  <c r="P437" i="3"/>
  <c r="Q437" i="3" s="1"/>
  <c r="R437" i="3" s="1"/>
  <c r="S437" i="3" s="1"/>
  <c r="Z437" i="3"/>
  <c r="U436" i="3" l="1"/>
  <c r="Y435" i="3"/>
  <c r="T437" i="3"/>
  <c r="AH437" i="3" s="1"/>
  <c r="D437" i="3" l="1"/>
  <c r="G437" i="3" s="1"/>
  <c r="E437" i="3"/>
  <c r="H437" i="3" s="1"/>
  <c r="K437" i="3" s="1"/>
  <c r="AE437" i="3" s="1"/>
  <c r="AG437" i="3"/>
  <c r="F437" i="3" l="1"/>
  <c r="I437" i="3"/>
  <c r="J437" i="3"/>
  <c r="AD437" i="3" s="1"/>
  <c r="M437" i="3"/>
  <c r="N437" i="3" s="1"/>
  <c r="V437" i="3"/>
  <c r="A438" i="3"/>
  <c r="B438" i="3" s="1"/>
  <c r="W437" i="3" l="1"/>
  <c r="L437" i="3"/>
  <c r="Z438" i="3"/>
  <c r="P438" i="3"/>
  <c r="Q438" i="3" s="1"/>
  <c r="R438" i="3" s="1"/>
  <c r="S438" i="3" s="1"/>
  <c r="AC438" i="3"/>
  <c r="AA438" i="3"/>
  <c r="U437" i="3" l="1"/>
  <c r="Y436" i="3"/>
  <c r="T438" i="3"/>
  <c r="E438" i="3" l="1"/>
  <c r="H438" i="3" s="1"/>
  <c r="K438" i="3" s="1"/>
  <c r="AE438" i="3" s="1"/>
  <c r="D438" i="3"/>
  <c r="AH438" i="3"/>
  <c r="AG438" i="3"/>
  <c r="V438" i="3" l="1"/>
  <c r="A439" i="3"/>
  <c r="B439" i="3" s="1"/>
  <c r="F438" i="3"/>
  <c r="G438" i="3"/>
  <c r="I438" i="3" l="1"/>
  <c r="W438" i="3" s="1"/>
  <c r="J438" i="3"/>
  <c r="AD438" i="3" s="1"/>
  <c r="M438" i="3"/>
  <c r="N438" i="3" s="1"/>
  <c r="Z439" i="3"/>
  <c r="P439" i="3"/>
  <c r="Q439" i="3" s="1"/>
  <c r="R439" i="3" s="1"/>
  <c r="S439" i="3" s="1"/>
  <c r="AC439" i="3"/>
  <c r="AA439" i="3"/>
  <c r="T439" i="3" l="1"/>
  <c r="L438" i="3"/>
  <c r="AG439" i="3" l="1"/>
  <c r="AH439" i="3"/>
  <c r="U438" i="3"/>
  <c r="E439" i="3" s="1"/>
  <c r="H439" i="3" s="1"/>
  <c r="Y437" i="3"/>
  <c r="D439" i="3" l="1"/>
  <c r="G439" i="3" s="1"/>
  <c r="K439" i="3"/>
  <c r="AE439" i="3" s="1"/>
  <c r="F439" i="3" l="1"/>
  <c r="V439" i="3"/>
  <c r="A440" i="3"/>
  <c r="B440" i="3" s="1"/>
  <c r="I439" i="3"/>
  <c r="J439" i="3"/>
  <c r="AD439" i="3" s="1"/>
  <c r="M439" i="3"/>
  <c r="N439" i="3" s="1"/>
  <c r="W439" i="3" l="1"/>
  <c r="L439" i="3"/>
  <c r="Z440" i="3"/>
  <c r="AC440" i="3"/>
  <c r="P440" i="3"/>
  <c r="Q440" i="3" s="1"/>
  <c r="R440" i="3" s="1"/>
  <c r="S440" i="3" s="1"/>
  <c r="AA440" i="3"/>
  <c r="T440" i="3" l="1"/>
  <c r="AH440" i="3" s="1"/>
  <c r="U439" i="3"/>
  <c r="Y438" i="3"/>
  <c r="AG440" i="3" l="1"/>
  <c r="D440" i="3"/>
  <c r="E440" i="3"/>
  <c r="H440" i="3" s="1"/>
  <c r="K440" i="3" l="1"/>
  <c r="AE440" i="3" s="1"/>
  <c r="F440" i="3"/>
  <c r="G440" i="3"/>
  <c r="I440" i="3" l="1"/>
  <c r="J440" i="3"/>
  <c r="AD440" i="3" s="1"/>
  <c r="M440" i="3"/>
  <c r="N440" i="3" s="1"/>
  <c r="V440" i="3"/>
  <c r="A441" i="3"/>
  <c r="B441" i="3" s="1"/>
  <c r="W440" i="3" l="1"/>
  <c r="L440" i="3"/>
  <c r="P441" i="3"/>
  <c r="Q441" i="3" s="1"/>
  <c r="R441" i="3" s="1"/>
  <c r="S441" i="3" s="1"/>
  <c r="AC441" i="3"/>
  <c r="Z441" i="3"/>
  <c r="AA441" i="3"/>
  <c r="T441" i="3" l="1"/>
  <c r="AH441" i="3" s="1"/>
  <c r="U440" i="3"/>
  <c r="Y439" i="3"/>
  <c r="E441" i="3" l="1"/>
  <c r="H441" i="3" s="1"/>
  <c r="K441" i="3" s="1"/>
  <c r="AE441" i="3" s="1"/>
  <c r="AG441" i="3"/>
  <c r="D441" i="3"/>
  <c r="V441" i="3" l="1"/>
  <c r="A442" i="3"/>
  <c r="B442" i="3" s="1"/>
  <c r="F441" i="3"/>
  <c r="G441" i="3"/>
  <c r="I441" i="3" l="1"/>
  <c r="W441" i="3" s="1"/>
  <c r="J441" i="3"/>
  <c r="AD441" i="3" s="1"/>
  <c r="M441" i="3"/>
  <c r="N441" i="3" s="1"/>
  <c r="AC442" i="3"/>
  <c r="AA442" i="3"/>
  <c r="P442" i="3"/>
  <c r="Q442" i="3" s="1"/>
  <c r="R442" i="3" s="1"/>
  <c r="S442" i="3" s="1"/>
  <c r="Z442" i="3"/>
  <c r="T442" i="3" l="1"/>
  <c r="L441" i="3"/>
  <c r="U441" i="3" l="1"/>
  <c r="D442" i="3" s="1"/>
  <c r="AH442" i="3"/>
  <c r="AG442" i="3"/>
  <c r="Y440" i="3"/>
  <c r="G442" i="3" l="1"/>
  <c r="E442" i="3"/>
  <c r="H442" i="3" s="1"/>
  <c r="I442" i="3" l="1"/>
  <c r="J442" i="3"/>
  <c r="AD442" i="3" s="1"/>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U446" i="3"/>
  <c r="Y445" i="3"/>
  <c r="T447" i="3" l="1"/>
  <c r="AG447" i="3" s="1"/>
  <c r="D447" i="3" l="1"/>
  <c r="G447" i="3" s="1"/>
  <c r="AH447" i="3"/>
  <c r="E447" i="3"/>
  <c r="H447" i="3" s="1"/>
  <c r="K447" i="3" s="1"/>
  <c r="AE447" i="3" s="1"/>
  <c r="F447" i="3" l="1"/>
  <c r="I447" i="3"/>
  <c r="J447" i="3"/>
  <c r="AD447" i="3" s="1"/>
  <c r="M447" i="3"/>
  <c r="N447" i="3" s="1"/>
  <c r="V447" i="3"/>
  <c r="A448" i="3"/>
  <c r="B448" i="3" s="1"/>
  <c r="W447" i="3" l="1"/>
  <c r="L447" i="3"/>
  <c r="Z448" i="3"/>
  <c r="AA448" i="3"/>
  <c r="P448" i="3"/>
  <c r="Q448" i="3" s="1"/>
  <c r="R448" i="3" s="1"/>
  <c r="S448" i="3" s="1"/>
  <c r="AC448" i="3"/>
  <c r="T448" i="3" l="1"/>
  <c r="AG448" i="3" s="1"/>
  <c r="U447" i="3"/>
  <c r="Y446" i="3"/>
  <c r="D448" i="3" l="1"/>
  <c r="G448" i="3" s="1"/>
  <c r="E448" i="3"/>
  <c r="H448" i="3" s="1"/>
  <c r="AH448" i="3"/>
  <c r="F448" i="3" l="1"/>
  <c r="I448" i="3"/>
  <c r="J448" i="3"/>
  <c r="AD448" i="3" s="1"/>
  <c r="M448" i="3"/>
  <c r="N448" i="3" s="1"/>
  <c r="K448" i="3"/>
  <c r="AE448" i="3" s="1"/>
  <c r="V448" i="3" l="1"/>
  <c r="W448" i="3" s="1"/>
  <c r="A449" i="3"/>
  <c r="B449" i="3" s="1"/>
  <c r="L448" i="3"/>
  <c r="U448" i="3" l="1"/>
  <c r="Y447" i="3"/>
  <c r="P449" i="3"/>
  <c r="Q449" i="3" s="1"/>
  <c r="R449" i="3" s="1"/>
  <c r="S449" i="3" s="1"/>
  <c r="AA449" i="3"/>
  <c r="Z449" i="3"/>
  <c r="AC449" i="3"/>
  <c r="T449" i="3" l="1"/>
  <c r="D449" i="3" s="1"/>
  <c r="G449" i="3" l="1"/>
  <c r="AG449" i="3"/>
  <c r="AH449" i="3"/>
  <c r="E449" i="3"/>
  <c r="H449" i="3" s="1"/>
  <c r="K449" i="3" l="1"/>
  <c r="AE449" i="3" s="1"/>
  <c r="F449" i="3"/>
  <c r="I449" i="3"/>
  <c r="J449" i="3"/>
  <c r="AD449" i="3" s="1"/>
  <c r="M449" i="3"/>
  <c r="N449" i="3" s="1"/>
  <c r="L449" i="3" l="1"/>
  <c r="V449" i="3"/>
  <c r="W449" i="3" s="1"/>
  <c r="A450" i="3"/>
  <c r="B450" i="3" s="1"/>
  <c r="P450" i="3" l="1"/>
  <c r="Q450" i="3" s="1"/>
  <c r="R450" i="3" s="1"/>
  <c r="S450" i="3" s="1"/>
  <c r="Z450" i="3"/>
  <c r="AC450" i="3"/>
  <c r="AA450" i="3"/>
  <c r="U449" i="3"/>
  <c r="Y448" i="3"/>
  <c r="T450" i="3" l="1"/>
  <c r="D450" i="3" s="1"/>
  <c r="AH450" i="3" l="1"/>
  <c r="G450" i="3"/>
  <c r="E450" i="3"/>
  <c r="H450" i="3" s="1"/>
  <c r="AG450" i="3"/>
  <c r="F450" i="3" l="1"/>
  <c r="I450" i="3"/>
  <c r="J450" i="3"/>
  <c r="AD450" i="3" s="1"/>
  <c r="M450" i="3"/>
  <c r="N450" i="3" s="1"/>
  <c r="K450" i="3"/>
  <c r="AE450" i="3" s="1"/>
  <c r="V450" i="3" l="1"/>
  <c r="W450" i="3" s="1"/>
  <c r="A451" i="3"/>
  <c r="B451" i="3" s="1"/>
  <c r="L450" i="3"/>
  <c r="U450" i="3" l="1"/>
  <c r="Y449" i="3"/>
  <c r="P451" i="3"/>
  <c r="Q451" i="3" s="1"/>
  <c r="R451" i="3" s="1"/>
  <c r="S451" i="3" s="1"/>
  <c r="Z451" i="3"/>
  <c r="AA451" i="3"/>
  <c r="AC451" i="3"/>
  <c r="T451" i="3" l="1"/>
  <c r="AG451" i="3" s="1"/>
  <c r="E451" i="3" l="1"/>
  <c r="H451" i="3" s="1"/>
  <c r="K451" i="3" s="1"/>
  <c r="AE451" i="3" s="1"/>
  <c r="AH451" i="3"/>
  <c r="D451" i="3"/>
  <c r="V451" i="3" l="1"/>
  <c r="A452" i="3"/>
  <c r="B452" i="3" s="1"/>
  <c r="F451" i="3"/>
  <c r="G451" i="3"/>
  <c r="I451" i="3" l="1"/>
  <c r="W451" i="3" s="1"/>
  <c r="J451" i="3"/>
  <c r="AD451" i="3" s="1"/>
  <c r="M451" i="3"/>
  <c r="N451" i="3" s="1"/>
  <c r="AA452" i="3"/>
  <c r="P452" i="3"/>
  <c r="Q452" i="3" s="1"/>
  <c r="R452" i="3" s="1"/>
  <c r="S452" i="3" s="1"/>
  <c r="AC452" i="3"/>
  <c r="Z452" i="3"/>
  <c r="T452" i="3" l="1"/>
  <c r="L451" i="3"/>
  <c r="U451" i="3" l="1"/>
  <c r="D452" i="3" s="1"/>
  <c r="AH452" i="3"/>
  <c r="AG452" i="3"/>
  <c r="Y450" i="3"/>
  <c r="E452" i="3" l="1"/>
  <c r="H452" i="3" s="1"/>
  <c r="K452" i="3" s="1"/>
  <c r="AE452" i="3" s="1"/>
  <c r="G452" i="3"/>
  <c r="F452" i="3" l="1"/>
  <c r="I452" i="3"/>
  <c r="J452" i="3"/>
  <c r="AD452" i="3" s="1"/>
  <c r="M452" i="3"/>
  <c r="N452" i="3" s="1"/>
  <c r="V452" i="3"/>
  <c r="A453" i="3"/>
  <c r="B453" i="3" s="1"/>
  <c r="W452" i="3" l="1"/>
  <c r="L452" i="3"/>
  <c r="AA453" i="3"/>
  <c r="P453" i="3"/>
  <c r="Q453" i="3" s="1"/>
  <c r="R453" i="3" s="1"/>
  <c r="S453" i="3" s="1"/>
  <c r="AC453" i="3"/>
  <c r="Z453" i="3"/>
  <c r="U452" i="3" l="1"/>
  <c r="Y451" i="3"/>
  <c r="T453" i="3"/>
  <c r="AH453" i="3" s="1"/>
  <c r="AG453" i="3" l="1"/>
  <c r="E453" i="3"/>
  <c r="H453" i="3" s="1"/>
  <c r="D453" i="3"/>
  <c r="K453" i="3" l="1"/>
  <c r="AE453" i="3" s="1"/>
  <c r="F453" i="3"/>
  <c r="G453" i="3"/>
  <c r="I453" i="3" l="1"/>
  <c r="J453" i="3"/>
  <c r="AD453" i="3" s="1"/>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AD455" i="3" s="1"/>
  <c r="M455" i="3"/>
  <c r="N455" i="3" s="1"/>
  <c r="V455" i="3"/>
  <c r="A456" i="3"/>
  <c r="B456" i="3" s="1"/>
  <c r="W455" i="3" l="1"/>
  <c r="L455" i="3"/>
  <c r="AC456" i="3"/>
  <c r="P456" i="3"/>
  <c r="Q456" i="3" s="1"/>
  <c r="R456" i="3" s="1"/>
  <c r="S456" i="3" s="1"/>
  <c r="Z456" i="3"/>
  <c r="AA456" i="3"/>
  <c r="U455" i="3" l="1"/>
  <c r="Y454" i="3"/>
  <c r="T456" i="3"/>
  <c r="AG456" i="3" s="1"/>
  <c r="D456" i="3" l="1"/>
  <c r="G456" i="3" s="1"/>
  <c r="AH456" i="3"/>
  <c r="E456" i="3"/>
  <c r="H456" i="3" s="1"/>
  <c r="I456" i="3" l="1"/>
  <c r="J456" i="3"/>
  <c r="AD456" i="3" s="1"/>
  <c r="M456" i="3"/>
  <c r="N456" i="3" s="1"/>
  <c r="K456" i="3"/>
  <c r="AE456" i="3" s="1"/>
  <c r="F456" i="3"/>
  <c r="V456" i="3" l="1"/>
  <c r="W456" i="3" s="1"/>
  <c r="A457" i="3"/>
  <c r="B457" i="3" s="1"/>
  <c r="L456" i="3"/>
  <c r="Z457" i="3" l="1"/>
  <c r="AC457" i="3"/>
  <c r="P457" i="3"/>
  <c r="Q457" i="3" s="1"/>
  <c r="R457" i="3" s="1"/>
  <c r="S457" i="3" s="1"/>
  <c r="AA457" i="3"/>
  <c r="U456" i="3"/>
  <c r="Y455" i="3"/>
  <c r="T457" i="3" l="1"/>
  <c r="D457" i="3" l="1"/>
  <c r="AH457" i="3"/>
  <c r="E457" i="3"/>
  <c r="H457" i="3" s="1"/>
  <c r="AG457" i="3"/>
  <c r="F457" i="3" l="1"/>
  <c r="G457" i="3"/>
  <c r="K457" i="3"/>
  <c r="AE457" i="3" s="1"/>
  <c r="I457" i="3" l="1"/>
  <c r="J457" i="3"/>
  <c r="AD457" i="3" s="1"/>
  <c r="M457" i="3"/>
  <c r="N457" i="3" s="1"/>
  <c r="V457" i="3"/>
  <c r="A458" i="3"/>
  <c r="B458" i="3" s="1"/>
  <c r="L457" i="3" l="1"/>
  <c r="W457" i="3"/>
  <c r="P458" i="3"/>
  <c r="Q458" i="3" s="1"/>
  <c r="R458" i="3" s="1"/>
  <c r="S458" i="3" s="1"/>
  <c r="AC458" i="3"/>
  <c r="Z458" i="3"/>
  <c r="AA458" i="3"/>
  <c r="U457" i="3" l="1"/>
  <c r="Y456" i="3"/>
  <c r="T458" i="3"/>
  <c r="AH458" i="3" s="1"/>
  <c r="AG458" i="3" l="1"/>
  <c r="E458" i="3"/>
  <c r="H458" i="3" s="1"/>
  <c r="D458" i="3"/>
  <c r="K458" i="3" l="1"/>
  <c r="AE458" i="3" s="1"/>
  <c r="F458" i="3"/>
  <c r="G458" i="3"/>
  <c r="V458" i="3" l="1"/>
  <c r="A459" i="3"/>
  <c r="B459" i="3" s="1"/>
  <c r="I458" i="3"/>
  <c r="J458" i="3"/>
  <c r="AD458" i="3" s="1"/>
  <c r="M458" i="3"/>
  <c r="N458" i="3" s="1"/>
  <c r="W458" i="3" l="1"/>
  <c r="L458" i="3"/>
  <c r="Z459" i="3"/>
  <c r="P459" i="3"/>
  <c r="Q459" i="3" s="1"/>
  <c r="R459" i="3" s="1"/>
  <c r="S459" i="3" s="1"/>
  <c r="AA459" i="3"/>
  <c r="AC459" i="3"/>
  <c r="T459" i="3" l="1"/>
  <c r="AH459" i="3" s="1"/>
  <c r="U458" i="3"/>
  <c r="Y457" i="3"/>
  <c r="AG459" i="3" l="1"/>
  <c r="D459" i="3"/>
  <c r="E459" i="3"/>
  <c r="H459" i="3" s="1"/>
  <c r="K459" i="3" l="1"/>
  <c r="AE459" i="3" s="1"/>
  <c r="F459" i="3"/>
  <c r="G459" i="3"/>
  <c r="I459" i="3" l="1"/>
  <c r="J459" i="3"/>
  <c r="AD459" i="3" s="1"/>
  <c r="M459" i="3"/>
  <c r="N459" i="3" s="1"/>
  <c r="V459" i="3"/>
  <c r="A460" i="3"/>
  <c r="B460" i="3" s="1"/>
  <c r="W459" i="3" l="1"/>
  <c r="L459" i="3"/>
  <c r="P460" i="3"/>
  <c r="Q460" i="3" s="1"/>
  <c r="R460" i="3" s="1"/>
  <c r="S460" i="3" s="1"/>
  <c r="Z460" i="3"/>
  <c r="AA460" i="3"/>
  <c r="AC460" i="3"/>
  <c r="U459" i="3" l="1"/>
  <c r="Y458" i="3"/>
  <c r="T460" i="3"/>
  <c r="D460" i="3" l="1"/>
  <c r="G460" i="3" s="1"/>
  <c r="AH460" i="3"/>
  <c r="E460" i="3"/>
  <c r="H460" i="3" s="1"/>
  <c r="AG460" i="3"/>
  <c r="F460" i="3" l="1"/>
  <c r="I460" i="3"/>
  <c r="J460" i="3"/>
  <c r="AD460" i="3" s="1"/>
  <c r="M460" i="3"/>
  <c r="N460" i="3" s="1"/>
  <c r="K460" i="3"/>
  <c r="AE460" i="3" s="1"/>
  <c r="V460" i="3" l="1"/>
  <c r="W460" i="3" s="1"/>
  <c r="A461" i="3"/>
  <c r="B461" i="3" s="1"/>
  <c r="L460" i="3"/>
  <c r="U460" i="3" l="1"/>
  <c r="Y459" i="3"/>
  <c r="AC461" i="3"/>
  <c r="Z461" i="3"/>
  <c r="P461" i="3"/>
  <c r="Q461" i="3" s="1"/>
  <c r="R461" i="3" s="1"/>
  <c r="S461" i="3" s="1"/>
  <c r="AA461" i="3"/>
  <c r="T461" i="3" l="1"/>
  <c r="D461" i="3" s="1"/>
  <c r="AG461" i="3" l="1"/>
  <c r="G461" i="3"/>
  <c r="AH461" i="3"/>
  <c r="E461" i="3"/>
  <c r="H461" i="3" s="1"/>
  <c r="F461" i="3" l="1"/>
  <c r="I461" i="3"/>
  <c r="J461" i="3"/>
  <c r="AD461" i="3" s="1"/>
  <c r="M461" i="3"/>
  <c r="N461" i="3" s="1"/>
  <c r="K461" i="3"/>
  <c r="AE461" i="3" s="1"/>
  <c r="V461" i="3" l="1"/>
  <c r="W461" i="3" s="1"/>
  <c r="A462" i="3"/>
  <c r="B462" i="3" s="1"/>
  <c r="L461" i="3"/>
  <c r="U461" i="3" l="1"/>
  <c r="Y460" i="3"/>
  <c r="Z462" i="3"/>
  <c r="P462" i="3"/>
  <c r="Q462" i="3" s="1"/>
  <c r="R462" i="3" s="1"/>
  <c r="S462" i="3" s="1"/>
  <c r="AA462" i="3"/>
  <c r="AC462" i="3"/>
  <c r="T462" i="3" l="1"/>
  <c r="E462" i="3" s="1"/>
  <c r="H462" i="3" s="1"/>
  <c r="AG462" i="3" l="1"/>
  <c r="AH462" i="3"/>
  <c r="D462" i="3"/>
  <c r="G462" i="3" s="1"/>
  <c r="K462" i="3"/>
  <c r="AE462" i="3" s="1"/>
  <c r="F462" i="3" l="1"/>
  <c r="V462" i="3"/>
  <c r="A463" i="3"/>
  <c r="B463" i="3" s="1"/>
  <c r="I462" i="3"/>
  <c r="J462" i="3"/>
  <c r="AD462" i="3" s="1"/>
  <c r="M462" i="3"/>
  <c r="N462" i="3" s="1"/>
  <c r="W462" i="3" l="1"/>
  <c r="L462" i="3"/>
  <c r="P463" i="3"/>
  <c r="Q463" i="3" s="1"/>
  <c r="R463" i="3" s="1"/>
  <c r="S463" i="3" s="1"/>
  <c r="AC463" i="3"/>
  <c r="Z463" i="3"/>
  <c r="AA463" i="3"/>
  <c r="U462" i="3" l="1"/>
  <c r="Y461" i="3"/>
  <c r="T463" i="3"/>
  <c r="AH463" i="3" s="1"/>
  <c r="AG463" i="3" l="1"/>
  <c r="D463" i="3"/>
  <c r="E463" i="3"/>
  <c r="H463" i="3" s="1"/>
  <c r="F463" i="3" l="1"/>
  <c r="G463" i="3"/>
  <c r="K463" i="3"/>
  <c r="AE463" i="3" s="1"/>
  <c r="V463" i="3" l="1"/>
  <c r="A464" i="3"/>
  <c r="B464" i="3" s="1"/>
  <c r="I463" i="3"/>
  <c r="J463" i="3"/>
  <c r="AD463" i="3" s="1"/>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T465" i="3" l="1"/>
  <c r="AH465" i="3" s="1"/>
  <c r="U464" i="3"/>
  <c r="Y463" i="3"/>
  <c r="D465" i="3" l="1"/>
  <c r="G465" i="3" s="1"/>
  <c r="E465" i="3"/>
  <c r="H465" i="3" s="1"/>
  <c r="AG465" i="3"/>
  <c r="F465" i="3" l="1"/>
  <c r="I465" i="3"/>
  <c r="J465" i="3"/>
  <c r="AD465" i="3" s="1"/>
  <c r="M465" i="3"/>
  <c r="N465" i="3" s="1"/>
  <c r="K465" i="3"/>
  <c r="AE465" i="3" s="1"/>
  <c r="V465" i="3" l="1"/>
  <c r="W465" i="3" s="1"/>
  <c r="A466" i="3"/>
  <c r="B466" i="3" s="1"/>
  <c r="L465" i="3"/>
  <c r="U465" i="3" l="1"/>
  <c r="Y464" i="3"/>
  <c r="AA466" i="3"/>
  <c r="AC466" i="3"/>
  <c r="Z466" i="3"/>
  <c r="P466" i="3"/>
  <c r="Q466" i="3" s="1"/>
  <c r="R466" i="3" s="1"/>
  <c r="S466" i="3" s="1"/>
  <c r="T466" i="3" l="1"/>
  <c r="AH466" i="3" s="1"/>
  <c r="AG466" i="3" l="1"/>
  <c r="E466" i="3"/>
  <c r="H466" i="3" s="1"/>
  <c r="K466" i="3" s="1"/>
  <c r="AE466" i="3" s="1"/>
  <c r="D466" i="3"/>
  <c r="G466" i="3" s="1"/>
  <c r="F466" i="3" l="1"/>
  <c r="I466" i="3"/>
  <c r="J466" i="3"/>
  <c r="AD466" i="3" s="1"/>
  <c r="M466" i="3"/>
  <c r="N466" i="3" s="1"/>
  <c r="V466" i="3"/>
  <c r="A467" i="3"/>
  <c r="B467" i="3" s="1"/>
  <c r="W466" i="3" l="1"/>
  <c r="L466" i="3"/>
  <c r="P467" i="3"/>
  <c r="Q467" i="3" s="1"/>
  <c r="R467" i="3" s="1"/>
  <c r="S467" i="3" s="1"/>
  <c r="AA467" i="3"/>
  <c r="Z467" i="3"/>
  <c r="AC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I467" i="3"/>
  <c r="W467" i="3" s="1"/>
  <c r="J467" i="3"/>
  <c r="AD467" i="3" s="1"/>
  <c r="M467" i="3"/>
  <c r="N467" i="3" s="1"/>
  <c r="L467" i="3" l="1"/>
  <c r="T468" i="3"/>
  <c r="U467" i="3" l="1"/>
  <c r="D468" i="3" s="1"/>
  <c r="AH468" i="3"/>
  <c r="AG468" i="3"/>
  <c r="Y466" i="3"/>
  <c r="E468" i="3" l="1"/>
  <c r="H468" i="3" s="1"/>
  <c r="K468" i="3" s="1"/>
  <c r="AE468" i="3" s="1"/>
  <c r="G468" i="3"/>
  <c r="F468" i="3" l="1"/>
  <c r="I468" i="3"/>
  <c r="J468" i="3"/>
  <c r="AD468" i="3" s="1"/>
  <c r="M468" i="3"/>
  <c r="N468" i="3" s="1"/>
  <c r="V468" i="3"/>
  <c r="A469" i="3"/>
  <c r="B469" i="3" s="1"/>
  <c r="W468" i="3" l="1"/>
  <c r="L468" i="3"/>
  <c r="AA469" i="3"/>
  <c r="P469" i="3"/>
  <c r="Q469" i="3" s="1"/>
  <c r="R469" i="3" s="1"/>
  <c r="S469" i="3" s="1"/>
  <c r="Z469" i="3"/>
  <c r="AC469" i="3"/>
  <c r="U468" i="3" l="1"/>
  <c r="Y467" i="3"/>
  <c r="T469" i="3"/>
  <c r="AG469" i="3" s="1"/>
  <c r="D469" i="3" l="1"/>
  <c r="G469" i="3" s="1"/>
  <c r="AH469" i="3"/>
  <c r="E469" i="3"/>
  <c r="H469" i="3" s="1"/>
  <c r="K469" i="3" s="1"/>
  <c r="AE469" i="3" s="1"/>
  <c r="F469" i="3" l="1"/>
  <c r="I469" i="3"/>
  <c r="J469" i="3"/>
  <c r="AD469" i="3" s="1"/>
  <c r="M469" i="3"/>
  <c r="N469" i="3" s="1"/>
  <c r="V469" i="3"/>
  <c r="A470" i="3"/>
  <c r="B470" i="3" s="1"/>
  <c r="W469" i="3" l="1"/>
  <c r="L469" i="3"/>
  <c r="AC470" i="3"/>
  <c r="P470" i="3"/>
  <c r="Q470" i="3" s="1"/>
  <c r="R470" i="3" s="1"/>
  <c r="S470" i="3" s="1"/>
  <c r="AA470" i="3"/>
  <c r="Z470" i="3"/>
  <c r="U469" i="3" l="1"/>
  <c r="Y468" i="3"/>
  <c r="T470" i="3"/>
  <c r="D470" i="3" l="1"/>
  <c r="G470" i="3" s="1"/>
  <c r="AH470" i="3"/>
  <c r="AG470" i="3"/>
  <c r="E470" i="3"/>
  <c r="H470" i="3" s="1"/>
  <c r="K470" i="3" l="1"/>
  <c r="AE470" i="3" s="1"/>
  <c r="F470" i="3"/>
  <c r="I470" i="3"/>
  <c r="J470" i="3"/>
  <c r="AD470" i="3" s="1"/>
  <c r="M470" i="3"/>
  <c r="N470" i="3" s="1"/>
  <c r="V470" i="3" l="1"/>
  <c r="W470" i="3" s="1"/>
  <c r="A471" i="3"/>
  <c r="B471" i="3" s="1"/>
  <c r="L470" i="3"/>
  <c r="U470" i="3" l="1"/>
  <c r="Y469" i="3"/>
  <c r="Z471" i="3"/>
  <c r="AA471" i="3"/>
  <c r="AC471" i="3"/>
  <c r="P471" i="3"/>
  <c r="Q471" i="3" s="1"/>
  <c r="R471" i="3" s="1"/>
  <c r="S471" i="3" s="1"/>
  <c r="T471" i="3" l="1"/>
  <c r="AH471" i="3" s="1"/>
  <c r="AG471" i="3" l="1"/>
  <c r="E471" i="3"/>
  <c r="H471" i="3" s="1"/>
  <c r="D471" i="3"/>
  <c r="F471" i="3" l="1"/>
  <c r="G471" i="3"/>
  <c r="K471" i="3"/>
  <c r="AE471" i="3" s="1"/>
  <c r="V471" i="3" l="1"/>
  <c r="A472" i="3"/>
  <c r="B472" i="3" s="1"/>
  <c r="I471" i="3"/>
  <c r="J471" i="3"/>
  <c r="AD471" i="3" s="1"/>
  <c r="M471" i="3"/>
  <c r="N471" i="3" s="1"/>
  <c r="W471" i="3" l="1"/>
  <c r="L471" i="3"/>
  <c r="Z472" i="3"/>
  <c r="AA472" i="3"/>
  <c r="P472" i="3"/>
  <c r="Q472" i="3" s="1"/>
  <c r="R472" i="3" s="1"/>
  <c r="S472" i="3" s="1"/>
  <c r="AC472" i="3"/>
  <c r="U471" i="3" l="1"/>
  <c r="Y470" i="3"/>
  <c r="T472" i="3"/>
  <c r="E472" i="3" l="1"/>
  <c r="H472" i="3" s="1"/>
  <c r="K472" i="3" s="1"/>
  <c r="AE472" i="3" s="1"/>
  <c r="AG472" i="3"/>
  <c r="AH472" i="3"/>
  <c r="D472" i="3"/>
  <c r="V472" i="3" l="1"/>
  <c r="A473" i="3"/>
  <c r="B473" i="3" s="1"/>
  <c r="F472" i="3"/>
  <c r="G472" i="3"/>
  <c r="I472" i="3" l="1"/>
  <c r="W472" i="3" s="1"/>
  <c r="J472" i="3"/>
  <c r="AD472" i="3" s="1"/>
  <c r="M472" i="3"/>
  <c r="N472" i="3" s="1"/>
  <c r="AC473" i="3"/>
  <c r="P473" i="3"/>
  <c r="Q473" i="3" s="1"/>
  <c r="R473" i="3" s="1"/>
  <c r="S473" i="3" s="1"/>
  <c r="Z473" i="3"/>
  <c r="AA473" i="3"/>
  <c r="L472" i="3" l="1"/>
  <c r="T473" i="3"/>
  <c r="U472" i="3" l="1"/>
  <c r="D473" i="3" s="1"/>
  <c r="AH473" i="3"/>
  <c r="AG473" i="3"/>
  <c r="Y471" i="3"/>
  <c r="G473" i="3" l="1"/>
  <c r="E473" i="3"/>
  <c r="H473" i="3" s="1"/>
  <c r="F473" i="3" l="1"/>
  <c r="I473" i="3"/>
  <c r="J473" i="3"/>
  <c r="AD473" i="3" s="1"/>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A475" i="3"/>
  <c r="T475" i="3" l="1"/>
  <c r="AG475" i="3" s="1"/>
  <c r="AH475" i="3" l="1"/>
  <c r="E475" i="3"/>
  <c r="H475" i="3" s="1"/>
  <c r="K475" i="3" s="1"/>
  <c r="AE475" i="3" s="1"/>
  <c r="D475" i="3"/>
  <c r="F475" i="3" l="1"/>
  <c r="G475" i="3"/>
  <c r="M475" i="3" s="1"/>
  <c r="N475" i="3" s="1"/>
  <c r="V475" i="3"/>
  <c r="A476" i="3"/>
  <c r="B476" i="3" s="1"/>
  <c r="I475" i="3" l="1"/>
  <c r="W475" i="3" s="1"/>
  <c r="J475" i="3"/>
  <c r="P476" i="3"/>
  <c r="Q476" i="3" s="1"/>
  <c r="R476" i="3" s="1"/>
  <c r="S476" i="3" s="1"/>
  <c r="AA476" i="3"/>
  <c r="Z476" i="3"/>
  <c r="AC476" i="3"/>
  <c r="L475" i="3" l="1"/>
  <c r="AD475" i="3"/>
  <c r="U475" i="3"/>
  <c r="Y474" i="3"/>
  <c r="T476" i="3"/>
  <c r="AG476" i="3" s="1"/>
  <c r="D476" i="3" l="1"/>
  <c r="G476" i="3" s="1"/>
  <c r="E476" i="3"/>
  <c r="H476" i="3" s="1"/>
  <c r="K476" i="3" s="1"/>
  <c r="AE476" i="3" s="1"/>
  <c r="AH476" i="3"/>
  <c r="F476" i="3" l="1"/>
  <c r="V476" i="3"/>
  <c r="A477" i="3"/>
  <c r="B477" i="3" s="1"/>
  <c r="I476" i="3"/>
  <c r="J476" i="3"/>
  <c r="AD476" i="3" s="1"/>
  <c r="M476" i="3"/>
  <c r="N476" i="3" s="1"/>
  <c r="W476" i="3" l="1"/>
  <c r="L476" i="3"/>
  <c r="AA477" i="3"/>
  <c r="P477" i="3"/>
  <c r="Q477" i="3" s="1"/>
  <c r="R477" i="3" s="1"/>
  <c r="S477" i="3" s="1"/>
  <c r="AC477" i="3"/>
  <c r="Z477" i="3"/>
  <c r="U476" i="3" l="1"/>
  <c r="Y475" i="3"/>
  <c r="T477" i="3"/>
  <c r="D477" i="3" l="1"/>
  <c r="G477" i="3" s="1"/>
  <c r="AG477" i="3"/>
  <c r="E477" i="3"/>
  <c r="H477" i="3" s="1"/>
  <c r="K477" i="3" s="1"/>
  <c r="AE477" i="3" s="1"/>
  <c r="AH477" i="3"/>
  <c r="F477" i="3" l="1"/>
  <c r="V477" i="3"/>
  <c r="A478" i="3"/>
  <c r="B478" i="3" s="1"/>
  <c r="I477" i="3"/>
  <c r="J477" i="3"/>
  <c r="AD477" i="3" s="1"/>
  <c r="M477" i="3"/>
  <c r="N477" i="3" s="1"/>
  <c r="W477" i="3" l="1"/>
  <c r="L477" i="3"/>
  <c r="AA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AD478" i="3" s="1"/>
  <c r="M478" i="3"/>
  <c r="N478" i="3" s="1"/>
  <c r="P479" i="3"/>
  <c r="Q479" i="3" s="1"/>
  <c r="R479" i="3" s="1"/>
  <c r="S479" i="3" s="1"/>
  <c r="AC479" i="3"/>
  <c r="AA479" i="3"/>
  <c r="Z479" i="3"/>
  <c r="T479" i="3" l="1"/>
  <c r="L478" i="3"/>
  <c r="U478" i="3" l="1"/>
  <c r="E479" i="3" s="1"/>
  <c r="H479" i="3" s="1"/>
  <c r="AH479" i="3"/>
  <c r="AG479" i="3"/>
  <c r="Y477" i="3"/>
  <c r="D479" i="3" l="1"/>
  <c r="G479" i="3" s="1"/>
  <c r="K479" i="3"/>
  <c r="AE479" i="3" s="1"/>
  <c r="F479" i="3" l="1"/>
  <c r="I479" i="3"/>
  <c r="J479" i="3"/>
  <c r="AD479" i="3" s="1"/>
  <c r="M479" i="3"/>
  <c r="N479" i="3" s="1"/>
  <c r="V479" i="3"/>
  <c r="A480" i="3"/>
  <c r="B480" i="3" s="1"/>
  <c r="W479" i="3" l="1"/>
  <c r="AA480" i="3"/>
  <c r="P480" i="3"/>
  <c r="Q480" i="3" s="1"/>
  <c r="R480" i="3" s="1"/>
  <c r="S480" i="3" s="1"/>
  <c r="AC480" i="3"/>
  <c r="Z480" i="3"/>
  <c r="L479" i="3"/>
  <c r="U479" i="3" l="1"/>
  <c r="Y478" i="3"/>
  <c r="T480" i="3"/>
  <c r="E480" i="3" l="1"/>
  <c r="H480" i="3" s="1"/>
  <c r="K480" i="3" s="1"/>
  <c r="AE480" i="3" s="1"/>
  <c r="AH480" i="3"/>
  <c r="AG480" i="3"/>
  <c r="D480" i="3"/>
  <c r="V480" i="3" l="1"/>
  <c r="A481" i="3"/>
  <c r="B481" i="3" s="1"/>
  <c r="F480" i="3"/>
  <c r="G480" i="3"/>
  <c r="I480" i="3" l="1"/>
  <c r="W480" i="3" s="1"/>
  <c r="J480" i="3"/>
  <c r="AD480" i="3" s="1"/>
  <c r="M480" i="3"/>
  <c r="N480" i="3" s="1"/>
  <c r="P481" i="3"/>
  <c r="Q481" i="3" s="1"/>
  <c r="R481" i="3" s="1"/>
  <c r="S481" i="3" s="1"/>
  <c r="AC481" i="3"/>
  <c r="AA481" i="3"/>
  <c r="Z481" i="3"/>
  <c r="T481" i="3" l="1"/>
  <c r="L480" i="3"/>
  <c r="U480" i="3" l="1"/>
  <c r="D481" i="3" s="1"/>
  <c r="AG481" i="3"/>
  <c r="AH481" i="3"/>
  <c r="Y479" i="3"/>
  <c r="G481" i="3" l="1"/>
  <c r="E481" i="3"/>
  <c r="H481" i="3" s="1"/>
  <c r="K481" i="3" l="1"/>
  <c r="AE481" i="3" s="1"/>
  <c r="I481" i="3"/>
  <c r="J481" i="3"/>
  <c r="AD481" i="3" s="1"/>
  <c r="M481" i="3"/>
  <c r="N481" i="3" s="1"/>
  <c r="F481" i="3"/>
  <c r="V481" i="3" l="1"/>
  <c r="W481" i="3" s="1"/>
  <c r="A482" i="3"/>
  <c r="B482" i="3" s="1"/>
  <c r="L481" i="3"/>
  <c r="U481" i="3" l="1"/>
  <c r="Y480" i="3"/>
  <c r="AC482" i="3"/>
  <c r="AA482" i="3"/>
  <c r="P482" i="3"/>
  <c r="Q482" i="3" s="1"/>
  <c r="R482" i="3" s="1"/>
  <c r="S482" i="3" s="1"/>
  <c r="Z482" i="3"/>
  <c r="T482" i="3" l="1"/>
  <c r="D482" i="3" s="1"/>
  <c r="AG482" i="3" l="1"/>
  <c r="G482" i="3"/>
  <c r="AH482" i="3"/>
  <c r="E482" i="3"/>
  <c r="H482" i="3" s="1"/>
  <c r="F482" i="3" l="1"/>
  <c r="I482" i="3"/>
  <c r="J482" i="3"/>
  <c r="AD482" i="3" s="1"/>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AD487" i="3" s="1"/>
  <c r="M487" i="3"/>
  <c r="N487" i="3" s="1"/>
  <c r="AA488" i="3"/>
  <c r="Z488" i="3"/>
  <c r="P488" i="3"/>
  <c r="Q488" i="3" s="1"/>
  <c r="R488" i="3" s="1"/>
  <c r="S488" i="3" s="1"/>
  <c r="AC488" i="3"/>
  <c r="L487" i="3" l="1"/>
  <c r="T488" i="3"/>
  <c r="U487" i="3" l="1"/>
  <c r="D488" i="3" s="1"/>
  <c r="AG488" i="3"/>
  <c r="AH488" i="3"/>
  <c r="Y486" i="3"/>
  <c r="E488" i="3" l="1"/>
  <c r="H488" i="3" s="1"/>
  <c r="K488" i="3" s="1"/>
  <c r="AE488" i="3" s="1"/>
  <c r="G488" i="3"/>
  <c r="F488" i="3" l="1"/>
  <c r="I488" i="3"/>
  <c r="J488" i="3"/>
  <c r="AD488" i="3" s="1"/>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T492" i="3" l="1"/>
  <c r="U491" i="3"/>
  <c r="Y490" i="3"/>
  <c r="D492" i="3" l="1"/>
  <c r="G492" i="3" s="1"/>
  <c r="AH492" i="3"/>
  <c r="AG492" i="3"/>
  <c r="E492" i="3"/>
  <c r="H492" i="3" s="1"/>
  <c r="F492" i="3" l="1"/>
  <c r="I492" i="3"/>
  <c r="J492" i="3"/>
  <c r="AD492" i="3" s="1"/>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AD495" i="3" s="1"/>
  <c r="M495" i="3"/>
  <c r="N495" i="3" s="1"/>
  <c r="W495" i="3" l="1"/>
  <c r="L495"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AD496" i="3" s="1"/>
  <c r="M496" i="3"/>
  <c r="N496" i="3" s="1"/>
  <c r="W496" i="3" l="1"/>
  <c r="L496" i="3"/>
  <c r="P497" i="3"/>
  <c r="Q497" i="3" s="1"/>
  <c r="R497" i="3" s="1"/>
  <c r="S497" i="3" s="1"/>
  <c r="AC497" i="3"/>
  <c r="AA497" i="3"/>
  <c r="Z497" i="3"/>
  <c r="U496" i="3" l="1"/>
  <c r="Y495" i="3"/>
  <c r="T497" i="3"/>
  <c r="AG497" i="3" s="1"/>
  <c r="E497" i="3" l="1"/>
  <c r="H497" i="3" s="1"/>
  <c r="D497" i="3"/>
  <c r="AH497" i="3"/>
  <c r="F497" i="3" l="1"/>
  <c r="G497" i="3"/>
  <c r="K497" i="3"/>
  <c r="AE497" i="3" s="1"/>
  <c r="I497" i="3" l="1"/>
  <c r="J497" i="3"/>
  <c r="AD497" i="3" s="1"/>
  <c r="M497" i="3"/>
  <c r="N497" i="3" s="1"/>
  <c r="V497" i="3"/>
  <c r="A498" i="3"/>
  <c r="B498" i="3" s="1"/>
  <c r="W497" i="3" l="1"/>
  <c r="L497" i="3"/>
  <c r="Z498" i="3"/>
  <c r="AC498" i="3"/>
  <c r="AA498" i="3"/>
  <c r="P498" i="3"/>
  <c r="Q498" i="3" s="1"/>
  <c r="R498" i="3" s="1"/>
  <c r="S498" i="3" s="1"/>
  <c r="U497" i="3" l="1"/>
  <c r="Y496" i="3"/>
  <c r="T498" i="3"/>
  <c r="AH498" i="3" s="1"/>
  <c r="AG498" i="3" l="1"/>
  <c r="D498" i="3"/>
  <c r="E498" i="3"/>
  <c r="H498" i="3" s="1"/>
  <c r="F498" i="3" l="1"/>
  <c r="G498" i="3"/>
  <c r="K498" i="3"/>
  <c r="AE498" i="3" s="1"/>
  <c r="I498" i="3" l="1"/>
  <c r="J498" i="3"/>
  <c r="AD498" i="3" s="1"/>
  <c r="M498" i="3"/>
  <c r="N498" i="3" s="1"/>
  <c r="V498" i="3"/>
  <c r="A499" i="3"/>
  <c r="B499" i="3" s="1"/>
  <c r="W498" i="3" l="1"/>
  <c r="L498" i="3"/>
  <c r="AC499" i="3"/>
  <c r="P499" i="3"/>
  <c r="Q499" i="3" s="1"/>
  <c r="R499" i="3" s="1"/>
  <c r="S499" i="3" s="1"/>
  <c r="AA499" i="3"/>
  <c r="Z499" i="3"/>
  <c r="T499" i="3" l="1"/>
  <c r="U498" i="3"/>
  <c r="Y497" i="3"/>
  <c r="D499" i="3" l="1"/>
  <c r="G499" i="3" s="1"/>
  <c r="AH499" i="3"/>
  <c r="E499" i="3"/>
  <c r="H499" i="3" s="1"/>
  <c r="AG499" i="3"/>
  <c r="F499" i="3" l="1"/>
  <c r="I499" i="3"/>
  <c r="J499" i="3"/>
  <c r="AD499" i="3" s="1"/>
  <c r="M499" i="3"/>
  <c r="N499" i="3" s="1"/>
  <c r="K499" i="3"/>
  <c r="AE499" i="3" s="1"/>
  <c r="V499" i="3" l="1"/>
  <c r="W499" i="3" s="1"/>
  <c r="A500" i="3"/>
  <c r="B500" i="3" s="1"/>
  <c r="L499" i="3"/>
  <c r="U499" i="3" l="1"/>
  <c r="Y498" i="3"/>
  <c r="AA500" i="3"/>
  <c r="AC500" i="3"/>
  <c r="P500" i="3"/>
  <c r="Q500" i="3" s="1"/>
  <c r="R500" i="3" s="1"/>
  <c r="S500" i="3" s="1"/>
  <c r="Z500" i="3"/>
  <c r="T500" i="3" l="1"/>
  <c r="AH500" i="3" s="1"/>
  <c r="D500" i="3" l="1"/>
  <c r="AG500" i="3"/>
  <c r="E500" i="3"/>
  <c r="H500" i="3" s="1"/>
  <c r="F500" i="3" l="1"/>
  <c r="G500" i="3"/>
  <c r="K500" i="3"/>
  <c r="AE500" i="3" s="1"/>
  <c r="I500" i="3" l="1"/>
  <c r="J500" i="3"/>
  <c r="AD500" i="3" s="1"/>
  <c r="M500" i="3"/>
  <c r="N500" i="3" s="1"/>
  <c r="V500" i="3"/>
  <c r="A501" i="3"/>
  <c r="B501" i="3" s="1"/>
  <c r="W500" i="3" l="1"/>
  <c r="L500" i="3"/>
  <c r="P501" i="3"/>
  <c r="Q501" i="3" s="1"/>
  <c r="R501" i="3" s="1"/>
  <c r="S501" i="3" s="1"/>
  <c r="AC501" i="3"/>
  <c r="Z501" i="3"/>
  <c r="AA501" i="3"/>
  <c r="U500" i="3" l="1"/>
  <c r="Y499" i="3"/>
  <c r="T501" i="3"/>
  <c r="D501" i="3" l="1"/>
  <c r="G501" i="3" s="1"/>
  <c r="E501" i="3"/>
  <c r="H501" i="3" s="1"/>
  <c r="K501" i="3" s="1"/>
  <c r="AE501" i="3" s="1"/>
  <c r="AG501" i="3"/>
  <c r="AH501" i="3"/>
  <c r="F501" i="3" l="1"/>
  <c r="I501" i="3"/>
  <c r="J501" i="3"/>
  <c r="AD501" i="3" s="1"/>
  <c r="M501" i="3"/>
  <c r="N501" i="3" s="1"/>
  <c r="V501" i="3"/>
  <c r="A502" i="3"/>
  <c r="B502" i="3" s="1"/>
  <c r="L501" i="3" l="1"/>
  <c r="W501" i="3"/>
  <c r="Z502" i="3"/>
  <c r="AA502" i="3"/>
  <c r="AC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AD502" i="3" s="1"/>
  <c r="M502" i="3"/>
  <c r="N502" i="3" s="1"/>
  <c r="AA503" i="3"/>
  <c r="P503" i="3"/>
  <c r="Q503" i="3" s="1"/>
  <c r="R503" i="3" s="1"/>
  <c r="S503" i="3" s="1"/>
  <c r="AC503" i="3"/>
  <c r="Z503" i="3"/>
  <c r="T503" i="3" l="1"/>
  <c r="L502" i="3"/>
  <c r="AG503" i="3" l="1"/>
  <c r="AH503" i="3"/>
  <c r="U502" i="3"/>
  <c r="E503" i="3" s="1"/>
  <c r="H503" i="3" s="1"/>
  <c r="Y501" i="3"/>
  <c r="D503" i="3" l="1"/>
  <c r="G503" i="3" s="1"/>
  <c r="K503" i="3"/>
  <c r="AE503" i="3" s="1"/>
  <c r="F503" i="3" l="1"/>
  <c r="V503" i="3"/>
  <c r="A504" i="3"/>
  <c r="B504" i="3" s="1"/>
  <c r="I503" i="3"/>
  <c r="J503" i="3"/>
  <c r="AD503" i="3" s="1"/>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A505" i="3"/>
  <c r="L504" i="3" l="1"/>
  <c r="Y503" i="3" s="1"/>
  <c r="AD504" i="3"/>
  <c r="T505" i="3"/>
  <c r="AH505" i="3" l="1"/>
  <c r="U504" i="3"/>
  <c r="D505" i="3" s="1"/>
  <c r="G505" i="3" s="1"/>
  <c r="AG505" i="3"/>
  <c r="E505" i="3" l="1"/>
  <c r="H505" i="3" s="1"/>
  <c r="K505" i="3" s="1"/>
  <c r="AE505" i="3" s="1"/>
  <c r="J505" i="3"/>
  <c r="AD505" i="3" s="1"/>
  <c r="I505" i="3" l="1"/>
  <c r="F505" i="3"/>
  <c r="V505" i="3"/>
  <c r="M505" i="3"/>
  <c r="N505" i="3" s="1"/>
  <c r="A506" i="3"/>
  <c r="B506" i="3" s="1"/>
  <c r="P506" i="3" s="1"/>
  <c r="Q506" i="3" s="1"/>
  <c r="R506" i="3" s="1"/>
  <c r="S506" i="3" s="1"/>
  <c r="L505" i="3"/>
  <c r="W505" i="3" l="1"/>
  <c r="AA506" i="3"/>
  <c r="AC506" i="3"/>
  <c r="Z506" i="3"/>
  <c r="U505" i="3"/>
  <c r="Y504" i="3"/>
  <c r="T506" i="3"/>
  <c r="AG506" i="3" l="1"/>
  <c r="D506" i="3"/>
  <c r="G506" i="3" s="1"/>
  <c r="AH506" i="3"/>
  <c r="E506" i="3"/>
  <c r="H506" i="3" s="1"/>
  <c r="K506" i="3" s="1"/>
  <c r="AE506" i="3" s="1"/>
  <c r="F506" i="3" l="1"/>
  <c r="I506" i="3"/>
  <c r="J506" i="3"/>
  <c r="AD506" i="3" s="1"/>
  <c r="M506" i="3"/>
  <c r="N506" i="3" s="1"/>
  <c r="V506" i="3"/>
  <c r="A507" i="3"/>
  <c r="B507" i="3" s="1"/>
  <c r="W506" i="3" l="1"/>
  <c r="L506" i="3"/>
  <c r="AC507" i="3"/>
  <c r="P507" i="3"/>
  <c r="Q507" i="3" s="1"/>
  <c r="R507" i="3" s="1"/>
  <c r="S507" i="3" s="1"/>
  <c r="AA507" i="3"/>
  <c r="Z507" i="3"/>
  <c r="U506" i="3" l="1"/>
  <c r="Y505" i="3"/>
  <c r="T507" i="3"/>
  <c r="AH507" i="3" s="1"/>
  <c r="AG507" i="3" l="1"/>
  <c r="E507" i="3"/>
  <c r="H507" i="3" s="1"/>
  <c r="D507" i="3"/>
  <c r="K507" i="3" l="1"/>
  <c r="AE507" i="3" s="1"/>
  <c r="F507" i="3"/>
  <c r="G507" i="3"/>
  <c r="I507" i="3" l="1"/>
  <c r="J507" i="3"/>
  <c r="AD507" i="3" s="1"/>
  <c r="M507" i="3"/>
  <c r="N507" i="3" s="1"/>
  <c r="V507" i="3"/>
  <c r="A508" i="3"/>
  <c r="B508" i="3" s="1"/>
  <c r="W507" i="3" l="1"/>
  <c r="L507" i="3"/>
  <c r="P508" i="3"/>
  <c r="Q508" i="3" s="1"/>
  <c r="R508" i="3" s="1"/>
  <c r="S508" i="3" s="1"/>
  <c r="AA508" i="3"/>
  <c r="Z508" i="3"/>
  <c r="AC508" i="3"/>
  <c r="U507" i="3" l="1"/>
  <c r="Y506" i="3"/>
  <c r="T508" i="3"/>
  <c r="E508" i="3" l="1"/>
  <c r="H508" i="3" s="1"/>
  <c r="K508" i="3" s="1"/>
  <c r="AE508" i="3" s="1"/>
  <c r="AH508" i="3"/>
  <c r="D508" i="3"/>
  <c r="AG508" i="3"/>
  <c r="F508" i="3" l="1"/>
  <c r="G508" i="3"/>
  <c r="V508" i="3"/>
  <c r="A509" i="3"/>
  <c r="B509" i="3" s="1"/>
  <c r="AC509" i="3" l="1"/>
  <c r="Z509" i="3"/>
  <c r="AA509" i="3"/>
  <c r="P509" i="3"/>
  <c r="Q509" i="3" s="1"/>
  <c r="R509" i="3" s="1"/>
  <c r="S509" i="3" s="1"/>
  <c r="I508" i="3"/>
  <c r="W508" i="3" s="1"/>
  <c r="J508" i="3"/>
  <c r="AD508" i="3" s="1"/>
  <c r="M508" i="3"/>
  <c r="N508" i="3" s="1"/>
  <c r="L508" i="3" l="1"/>
  <c r="T509" i="3"/>
  <c r="AG509" i="3" l="1"/>
  <c r="AH509" i="3"/>
  <c r="U508" i="3"/>
  <c r="D509" i="3" s="1"/>
  <c r="Y507" i="3"/>
  <c r="G509" i="3" l="1"/>
  <c r="E509" i="3"/>
  <c r="H509" i="3" s="1"/>
  <c r="F509" i="3" l="1"/>
  <c r="I509" i="3"/>
  <c r="J509" i="3"/>
  <c r="AD509" i="3" s="1"/>
  <c r="M509" i="3"/>
  <c r="N509" i="3" s="1"/>
  <c r="K509" i="3"/>
  <c r="AE509" i="3" s="1"/>
  <c r="V509" i="3" l="1"/>
  <c r="W509" i="3" s="1"/>
  <c r="A510" i="3"/>
  <c r="B510" i="3" s="1"/>
  <c r="L509" i="3"/>
  <c r="U509" i="3" l="1"/>
  <c r="Y508" i="3"/>
  <c r="AC510" i="3"/>
  <c r="Z510" i="3"/>
  <c r="AA510" i="3"/>
  <c r="P510" i="3"/>
  <c r="Q510" i="3" s="1"/>
  <c r="R510" i="3" s="1"/>
  <c r="S510" i="3" s="1"/>
  <c r="T510" i="3" l="1"/>
  <c r="AH510" i="3" l="1"/>
  <c r="E510" i="3"/>
  <c r="H510" i="3" s="1"/>
  <c r="D510" i="3"/>
  <c r="AG510" i="3"/>
  <c r="F510" i="3" l="1"/>
  <c r="G510" i="3"/>
  <c r="K510" i="3"/>
  <c r="AE510" i="3" s="1"/>
  <c r="V510" i="3" l="1"/>
  <c r="A511" i="3"/>
  <c r="B511" i="3" s="1"/>
  <c r="I510" i="3"/>
  <c r="J510" i="3"/>
  <c r="AD510" i="3" s="1"/>
  <c r="M510" i="3"/>
  <c r="N510" i="3" s="1"/>
  <c r="L510" i="3" l="1"/>
  <c r="AA511" i="3"/>
  <c r="AC511" i="3"/>
  <c r="P511" i="3"/>
  <c r="Q511" i="3" s="1"/>
  <c r="R511" i="3" s="1"/>
  <c r="S511" i="3" s="1"/>
  <c r="Z511" i="3"/>
  <c r="W510" i="3"/>
  <c r="U510" i="3" l="1"/>
  <c r="Y509" i="3"/>
  <c r="T511" i="3"/>
  <c r="AG511" i="3" s="1"/>
  <c r="AH511" i="3" l="1"/>
  <c r="D511" i="3"/>
  <c r="E511" i="3"/>
  <c r="H511" i="3" s="1"/>
  <c r="F511" i="3" l="1"/>
  <c r="G511" i="3"/>
  <c r="K511" i="3"/>
  <c r="AE511" i="3" s="1"/>
  <c r="V511" i="3" l="1"/>
  <c r="A512" i="3"/>
  <c r="B512" i="3" s="1"/>
  <c r="I511" i="3"/>
  <c r="J511" i="3"/>
  <c r="AD511" i="3" s="1"/>
  <c r="M511" i="3"/>
  <c r="N511" i="3" s="1"/>
  <c r="W511" i="3" l="1"/>
  <c r="L511" i="3"/>
  <c r="AC512" i="3"/>
  <c r="Z512" i="3"/>
  <c r="AA512" i="3"/>
  <c r="P512" i="3"/>
  <c r="Q512" i="3" s="1"/>
  <c r="R512" i="3" s="1"/>
  <c r="S512" i="3" s="1"/>
  <c r="T512" i="3" l="1"/>
  <c r="U511" i="3"/>
  <c r="Y510" i="3"/>
  <c r="D512" i="3" l="1"/>
  <c r="G512" i="3" s="1"/>
  <c r="AH512" i="3"/>
  <c r="E512" i="3"/>
  <c r="H512" i="3" s="1"/>
  <c r="K512" i="3" s="1"/>
  <c r="AE512" i="3" s="1"/>
  <c r="AG512" i="3"/>
  <c r="F512" i="3" l="1"/>
  <c r="I512" i="3"/>
  <c r="J512" i="3"/>
  <c r="AD512" i="3" s="1"/>
  <c r="M512" i="3"/>
  <c r="N512" i="3" s="1"/>
  <c r="V512" i="3"/>
  <c r="A513" i="3"/>
  <c r="B513" i="3" s="1"/>
  <c r="W512" i="3" l="1"/>
  <c r="L512" i="3"/>
  <c r="AA513" i="3"/>
  <c r="P513" i="3"/>
  <c r="Q513" i="3" s="1"/>
  <c r="R513" i="3" s="1"/>
  <c r="S513" i="3" s="1"/>
  <c r="AC513" i="3"/>
  <c r="Z513" i="3"/>
  <c r="T513" i="3" l="1"/>
  <c r="AG513" i="3" s="1"/>
  <c r="U512" i="3"/>
  <c r="Y511" i="3"/>
  <c r="AH513" i="3" l="1"/>
  <c r="E513" i="3"/>
  <c r="H513" i="3" s="1"/>
  <c r="D513" i="3"/>
  <c r="F513" i="3" l="1"/>
  <c r="G513" i="3"/>
  <c r="K513" i="3"/>
  <c r="AE513" i="3" s="1"/>
  <c r="V513" i="3" l="1"/>
  <c r="A514" i="3"/>
  <c r="B514" i="3" s="1"/>
  <c r="I513" i="3"/>
  <c r="J513" i="3"/>
  <c r="AD513" i="3" s="1"/>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P515" i="3"/>
  <c r="Q515" i="3" s="1"/>
  <c r="R515" i="3" s="1"/>
  <c r="S515" i="3" s="1"/>
  <c r="AC515" i="3"/>
  <c r="Z515" i="3"/>
  <c r="AA515" i="3"/>
  <c r="U514" i="3" l="1"/>
  <c r="Y513" i="3"/>
  <c r="T515" i="3"/>
  <c r="D515" i="3" l="1"/>
  <c r="G515" i="3" s="1"/>
  <c r="AG515" i="3"/>
  <c r="AH515" i="3"/>
  <c r="E515" i="3"/>
  <c r="H515" i="3" s="1"/>
  <c r="K515" i="3" l="1"/>
  <c r="AE515" i="3" s="1"/>
  <c r="I515" i="3"/>
  <c r="J515" i="3"/>
  <c r="AD515" i="3" s="1"/>
  <c r="M515" i="3"/>
  <c r="N515" i="3" s="1"/>
  <c r="F515" i="3"/>
  <c r="L515" i="3" l="1"/>
  <c r="V515" i="3"/>
  <c r="W515" i="3" s="1"/>
  <c r="A516" i="3"/>
  <c r="B516" i="3" s="1"/>
  <c r="U515" i="3" l="1"/>
  <c r="Y514" i="3"/>
  <c r="AA516" i="3"/>
  <c r="Z516" i="3"/>
  <c r="AC516" i="3"/>
  <c r="P516" i="3"/>
  <c r="Q516" i="3" s="1"/>
  <c r="R516" i="3" s="1"/>
  <c r="S516" i="3" s="1"/>
  <c r="T516" i="3" l="1"/>
  <c r="AG516" i="3" s="1"/>
  <c r="D516" i="3" l="1"/>
  <c r="AH516" i="3"/>
  <c r="E516" i="3"/>
  <c r="H516" i="3" s="1"/>
  <c r="F516" i="3" l="1"/>
  <c r="G516" i="3"/>
  <c r="K516" i="3"/>
  <c r="AE516" i="3" s="1"/>
  <c r="I516" i="3" l="1"/>
  <c r="J516" i="3"/>
  <c r="AD516" i="3" s="1"/>
  <c r="M516" i="3"/>
  <c r="N516" i="3" s="1"/>
  <c r="V516" i="3"/>
  <c r="A517" i="3"/>
  <c r="B517" i="3" s="1"/>
  <c r="W516" i="3" l="1"/>
  <c r="L516" i="3"/>
  <c r="AC517" i="3"/>
  <c r="P517" i="3"/>
  <c r="Q517" i="3" s="1"/>
  <c r="R517" i="3" s="1"/>
  <c r="S517" i="3" s="1"/>
  <c r="AA517" i="3"/>
  <c r="Z517" i="3"/>
  <c r="U516" i="3" l="1"/>
  <c r="Y515" i="3"/>
  <c r="T517" i="3"/>
  <c r="AG517" i="3" s="1"/>
  <c r="D517" i="3" l="1"/>
  <c r="G517" i="3" s="1"/>
  <c r="AH517" i="3"/>
  <c r="E517" i="3"/>
  <c r="H517" i="3" s="1"/>
  <c r="K517" i="3" s="1"/>
  <c r="AE517" i="3" s="1"/>
  <c r="F517" i="3" l="1"/>
  <c r="I517" i="3"/>
  <c r="J517" i="3"/>
  <c r="AD517" i="3" s="1"/>
  <c r="M517" i="3"/>
  <c r="N517" i="3" s="1"/>
  <c r="V517" i="3"/>
  <c r="A518" i="3"/>
  <c r="B518" i="3" s="1"/>
  <c r="W517" i="3" l="1"/>
  <c r="L517" i="3"/>
  <c r="AA518" i="3"/>
  <c r="AC518" i="3"/>
  <c r="Z518" i="3"/>
  <c r="P518" i="3"/>
  <c r="Q518" i="3" s="1"/>
  <c r="R518" i="3" s="1"/>
  <c r="S518" i="3" s="1"/>
  <c r="U517" i="3" l="1"/>
  <c r="Y516" i="3"/>
  <c r="T518" i="3"/>
  <c r="D518" i="3" l="1"/>
  <c r="G518" i="3" s="1"/>
  <c r="E518" i="3"/>
  <c r="H518" i="3" s="1"/>
  <c r="AH518" i="3"/>
  <c r="AG518" i="3"/>
  <c r="F518" i="3" l="1"/>
  <c r="I518" i="3"/>
  <c r="J518" i="3"/>
  <c r="AD518" i="3" s="1"/>
  <c r="M518" i="3"/>
  <c r="N518" i="3" s="1"/>
  <c r="K518" i="3"/>
  <c r="AE518" i="3" s="1"/>
  <c r="V518" i="3" l="1"/>
  <c r="W518" i="3" s="1"/>
  <c r="A519" i="3"/>
  <c r="B519" i="3" s="1"/>
  <c r="L518" i="3"/>
  <c r="U518" i="3" l="1"/>
  <c r="Y517" i="3"/>
  <c r="AA519" i="3"/>
  <c r="Z519" i="3"/>
  <c r="AC519" i="3"/>
  <c r="P519" i="3"/>
  <c r="Q519" i="3" s="1"/>
  <c r="R519" i="3" s="1"/>
  <c r="S519" i="3" s="1"/>
  <c r="T519" i="3" l="1"/>
  <c r="D519" i="3" s="1"/>
  <c r="AG519" i="3" l="1"/>
  <c r="G519" i="3"/>
  <c r="AH519" i="3"/>
  <c r="E519" i="3"/>
  <c r="H519" i="3" s="1"/>
  <c r="F519" i="3" l="1"/>
  <c r="I519" i="3"/>
  <c r="J519" i="3"/>
  <c r="AD519" i="3" s="1"/>
  <c r="M519" i="3"/>
  <c r="N519" i="3" s="1"/>
  <c r="K519" i="3"/>
  <c r="AE519" i="3" s="1"/>
  <c r="V519" i="3" l="1"/>
  <c r="W519" i="3" s="1"/>
  <c r="A520" i="3"/>
  <c r="B520" i="3" s="1"/>
  <c r="L519" i="3"/>
  <c r="U519" i="3" l="1"/>
  <c r="Y518" i="3"/>
  <c r="AA520" i="3"/>
  <c r="AC520" i="3"/>
  <c r="Z520" i="3"/>
  <c r="P520" i="3"/>
  <c r="Q520" i="3" s="1"/>
  <c r="R520" i="3" s="1"/>
  <c r="S520" i="3" s="1"/>
  <c r="T520" i="3" l="1"/>
  <c r="D520" i="3" s="1"/>
  <c r="AG520" i="3" l="1"/>
  <c r="E520" i="3"/>
  <c r="H520" i="3" s="1"/>
  <c r="K520" i="3" s="1"/>
  <c r="AE520" i="3" s="1"/>
  <c r="AH520" i="3"/>
  <c r="G520" i="3"/>
  <c r="F520" i="3" l="1"/>
  <c r="I520" i="3"/>
  <c r="J520" i="3"/>
  <c r="AD520" i="3" s="1"/>
  <c r="M520" i="3"/>
  <c r="N520" i="3" s="1"/>
  <c r="V520" i="3"/>
  <c r="A521" i="3"/>
  <c r="B521" i="3" s="1"/>
  <c r="W520" i="3" l="1"/>
  <c r="L520" i="3"/>
  <c r="P521" i="3"/>
  <c r="Q521" i="3" s="1"/>
  <c r="R521" i="3" s="1"/>
  <c r="S521" i="3" s="1"/>
  <c r="AC521" i="3"/>
  <c r="AA521" i="3"/>
  <c r="Z521" i="3"/>
  <c r="U520" i="3" l="1"/>
  <c r="Y519" i="3"/>
  <c r="T521" i="3"/>
  <c r="AH521" i="3" s="1"/>
  <c r="AG521" i="3" l="1"/>
  <c r="D521" i="3"/>
  <c r="E521" i="3"/>
  <c r="H521" i="3" s="1"/>
  <c r="K521" i="3" s="1"/>
  <c r="AE521" i="3" s="1"/>
  <c r="F521" i="3" l="1"/>
  <c r="G521" i="3"/>
  <c r="I521" i="3" s="1"/>
  <c r="V521" i="3"/>
  <c r="A522" i="3"/>
  <c r="B522" i="3" s="1"/>
  <c r="M521" i="3" l="1"/>
  <c r="N521" i="3" s="1"/>
  <c r="J521" i="3"/>
  <c r="W521" i="3"/>
  <c r="AC522" i="3"/>
  <c r="P522" i="3"/>
  <c r="Q522" i="3" s="1"/>
  <c r="R522" i="3" s="1"/>
  <c r="S522" i="3" s="1"/>
  <c r="AA522" i="3"/>
  <c r="Z522" i="3"/>
  <c r="L521" i="3" l="1"/>
  <c r="U521" i="3" s="1"/>
  <c r="AD521" i="3"/>
  <c r="T522" i="3"/>
  <c r="AG522" i="3" l="1"/>
  <c r="Y520" i="3"/>
  <c r="AH522" i="3"/>
  <c r="E522" i="3"/>
  <c r="H522" i="3" s="1"/>
  <c r="D522" i="3"/>
  <c r="K522" i="3" l="1"/>
  <c r="AE522" i="3" s="1"/>
  <c r="F522" i="3"/>
  <c r="G522" i="3"/>
  <c r="I522" i="3" l="1"/>
  <c r="J522" i="3"/>
  <c r="AD522" i="3" s="1"/>
  <c r="M522" i="3"/>
  <c r="N522" i="3" s="1"/>
  <c r="V522" i="3"/>
  <c r="A523" i="3"/>
  <c r="B523" i="3" s="1"/>
  <c r="W522" i="3" l="1"/>
  <c r="L522" i="3"/>
  <c r="AC523" i="3"/>
  <c r="Z523" i="3"/>
  <c r="AA523" i="3"/>
  <c r="P523" i="3"/>
  <c r="Q523" i="3" s="1"/>
  <c r="R523" i="3" s="1"/>
  <c r="S523" i="3" s="1"/>
  <c r="U522" i="3" l="1"/>
  <c r="Y521" i="3"/>
  <c r="T523" i="3"/>
  <c r="AG523" i="3" s="1"/>
  <c r="AH523" i="3" l="1"/>
  <c r="D523" i="3"/>
  <c r="G523" i="3" s="1"/>
  <c r="E523" i="3"/>
  <c r="H523" i="3" s="1"/>
  <c r="F523" i="3" l="1"/>
  <c r="I523" i="3"/>
  <c r="J523" i="3"/>
  <c r="AD523" i="3" s="1"/>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AD529" i="3"/>
  <c r="P529" i="3"/>
  <c r="Q529" i="3" s="1"/>
  <c r="R529" i="3" s="1"/>
  <c r="S529" i="3" s="1"/>
  <c r="AA529" i="3"/>
  <c r="L528" i="3" l="1"/>
  <c r="Y527" i="3" s="1"/>
  <c r="AD528" i="3"/>
  <c r="T529" i="3"/>
  <c r="AG529" i="3" l="1"/>
  <c r="U528" i="3"/>
  <c r="D529" i="3" s="1"/>
  <c r="G529" i="3" s="1"/>
  <c r="AH529" i="3"/>
  <c r="E529" i="3" l="1"/>
  <c r="H529" i="3" s="1"/>
  <c r="K529" i="3" s="1"/>
  <c r="AE529" i="3" s="1"/>
  <c r="J529" i="3"/>
  <c r="A530" i="3" l="1"/>
  <c r="B530" i="3" s="1"/>
  <c r="P530" i="3" s="1"/>
  <c r="Q530" i="3" s="1"/>
  <c r="R530" i="3" s="1"/>
  <c r="S530" i="3" s="1"/>
  <c r="V529" i="3"/>
  <c r="M529" i="3"/>
  <c r="N529" i="3" s="1"/>
  <c r="I529" i="3"/>
  <c r="F529" i="3"/>
  <c r="L529" i="3"/>
  <c r="AC530" i="3" l="1"/>
  <c r="AD530" i="3"/>
  <c r="Z530" i="3"/>
  <c r="AA530" i="3"/>
  <c r="W529" i="3"/>
  <c r="T530" i="3"/>
  <c r="U529" i="3"/>
  <c r="Y528" i="3"/>
  <c r="AG530" i="3" l="1"/>
  <c r="D530" i="3"/>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A537" i="3"/>
  <c r="U536" i="3" l="1"/>
  <c r="Y535" i="3"/>
  <c r="T537" i="3"/>
  <c r="AH537" i="3" s="1"/>
  <c r="AG537" i="3" l="1"/>
  <c r="E537" i="3"/>
  <c r="H537" i="3" s="1"/>
  <c r="D537" i="3"/>
  <c r="K537" i="3" l="1"/>
  <c r="AE537" i="3" s="1"/>
  <c r="F537" i="3"/>
  <c r="G537" i="3"/>
  <c r="I537" i="3" l="1"/>
  <c r="J537" i="3"/>
  <c r="AD537" i="3" s="1"/>
  <c r="M537" i="3"/>
  <c r="N537" i="3" s="1"/>
  <c r="V537" i="3"/>
  <c r="A538" i="3"/>
  <c r="B538" i="3" s="1"/>
  <c r="W537" i="3" l="1"/>
  <c r="L537" i="3"/>
  <c r="AA538" i="3"/>
  <c r="AC538" i="3"/>
  <c r="Z538" i="3"/>
  <c r="P538" i="3"/>
  <c r="Q538" i="3" s="1"/>
  <c r="R538" i="3" s="1"/>
  <c r="S538" i="3" s="1"/>
  <c r="T538" i="3" l="1"/>
  <c r="U537" i="3"/>
  <c r="Y536" i="3"/>
  <c r="D538" i="3" l="1"/>
  <c r="G538" i="3" s="1"/>
  <c r="AH538" i="3"/>
  <c r="AG538" i="3"/>
  <c r="E538" i="3"/>
  <c r="H538" i="3" s="1"/>
  <c r="F538" i="3" l="1"/>
  <c r="I538" i="3"/>
  <c r="J538" i="3"/>
  <c r="AD538" i="3" s="1"/>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AD545" i="3" s="1"/>
  <c r="M545" i="3"/>
  <c r="N545" i="3" s="1"/>
  <c r="AC546" i="3"/>
  <c r="P546" i="3"/>
  <c r="Q546" i="3" s="1"/>
  <c r="R546" i="3" s="1"/>
  <c r="S546" i="3" s="1"/>
  <c r="Z546" i="3"/>
  <c r="AA546" i="3"/>
  <c r="T546" i="3" l="1"/>
  <c r="L545" i="3"/>
  <c r="U545" i="3" l="1"/>
  <c r="D546" i="3" s="1"/>
  <c r="AG546" i="3"/>
  <c r="AH546" i="3"/>
  <c r="Y544" i="3"/>
  <c r="E546" i="3" l="1"/>
  <c r="H546" i="3" s="1"/>
  <c r="K546" i="3" s="1"/>
  <c r="AE546" i="3" s="1"/>
  <c r="G546" i="3"/>
  <c r="F546" i="3" l="1"/>
  <c r="V546" i="3"/>
  <c r="A547" i="3"/>
  <c r="B547" i="3" s="1"/>
  <c r="I546" i="3"/>
  <c r="J546" i="3"/>
  <c r="AD546" i="3" s="1"/>
  <c r="M546" i="3"/>
  <c r="N546" i="3" s="1"/>
  <c r="W546" i="3" l="1"/>
  <c r="L546" i="3"/>
  <c r="AC547" i="3"/>
  <c r="P547" i="3"/>
  <c r="Q547" i="3" s="1"/>
  <c r="R547" i="3" s="1"/>
  <c r="S547" i="3" s="1"/>
  <c r="AA547" i="3"/>
  <c r="Z547" i="3"/>
  <c r="U546" i="3" l="1"/>
  <c r="Y545" i="3"/>
  <c r="T547" i="3"/>
  <c r="AG547" i="3" s="1"/>
  <c r="E547" i="3" l="1"/>
  <c r="H547" i="3" s="1"/>
  <c r="K547" i="3" s="1"/>
  <c r="AE547" i="3" s="1"/>
  <c r="D547" i="3"/>
  <c r="G547" i="3" s="1"/>
  <c r="AH547" i="3"/>
  <c r="F547" i="3" l="1"/>
  <c r="I547" i="3"/>
  <c r="J547" i="3"/>
  <c r="AD547" i="3" s="1"/>
  <c r="M547" i="3"/>
  <c r="N547" i="3" s="1"/>
  <c r="V547" i="3"/>
  <c r="A548" i="3"/>
  <c r="B548" i="3" s="1"/>
  <c r="W547" i="3" l="1"/>
  <c r="L547" i="3"/>
  <c r="Z548" i="3"/>
  <c r="AA548" i="3"/>
  <c r="P548" i="3"/>
  <c r="Q548" i="3" s="1"/>
  <c r="R548" i="3" s="1"/>
  <c r="S548" i="3" s="1"/>
  <c r="AC548" i="3"/>
  <c r="U547" i="3" l="1"/>
  <c r="Y546" i="3"/>
  <c r="T548" i="3"/>
  <c r="E548" i="3" l="1"/>
  <c r="H548" i="3" s="1"/>
  <c r="K548" i="3" s="1"/>
  <c r="AE548" i="3" s="1"/>
  <c r="D548" i="3"/>
  <c r="AG548" i="3"/>
  <c r="AH548" i="3"/>
  <c r="V548" i="3" l="1"/>
  <c r="A549" i="3"/>
  <c r="B549" i="3" s="1"/>
  <c r="F548" i="3"/>
  <c r="G548" i="3"/>
  <c r="I548" i="3" l="1"/>
  <c r="W548" i="3" s="1"/>
  <c r="J548" i="3"/>
  <c r="AD548" i="3" s="1"/>
  <c r="M548" i="3"/>
  <c r="N548" i="3" s="1"/>
  <c r="P549" i="3"/>
  <c r="Q549" i="3" s="1"/>
  <c r="R549" i="3" s="1"/>
  <c r="S549" i="3" s="1"/>
  <c r="AC549" i="3"/>
  <c r="AA549" i="3"/>
  <c r="Z549" i="3"/>
  <c r="T549" i="3" l="1"/>
  <c r="L548" i="3"/>
  <c r="AH549" i="3" l="1"/>
  <c r="U548" i="3"/>
  <c r="E549" i="3" s="1"/>
  <c r="H549" i="3" s="1"/>
  <c r="AG549" i="3"/>
  <c r="Y547" i="3"/>
  <c r="K549" i="3" l="1"/>
  <c r="AE549" i="3" s="1"/>
  <c r="D549" i="3"/>
  <c r="V549" i="3" l="1"/>
  <c r="A550" i="3"/>
  <c r="B550" i="3" s="1"/>
  <c r="F549" i="3"/>
  <c r="G549" i="3"/>
  <c r="I549" i="3" l="1"/>
  <c r="W549" i="3" s="1"/>
  <c r="J549" i="3"/>
  <c r="AD549" i="3" s="1"/>
  <c r="M549" i="3"/>
  <c r="N549" i="3" s="1"/>
  <c r="P550" i="3"/>
  <c r="Q550" i="3" s="1"/>
  <c r="R550" i="3" s="1"/>
  <c r="S550" i="3" s="1"/>
  <c r="AA550" i="3"/>
  <c r="AC550" i="3"/>
  <c r="Z550" i="3"/>
  <c r="T550" i="3" l="1"/>
  <c r="L549" i="3"/>
  <c r="U549" i="3" l="1"/>
  <c r="D550" i="3" s="1"/>
  <c r="AH550" i="3"/>
  <c r="AG550" i="3"/>
  <c r="Y548" i="3"/>
  <c r="E550" i="3" l="1"/>
  <c r="H550" i="3" s="1"/>
  <c r="K550" i="3" s="1"/>
  <c r="AE550" i="3" s="1"/>
  <c r="G550" i="3"/>
  <c r="F550" i="3" l="1"/>
  <c r="I550" i="3"/>
  <c r="J550" i="3"/>
  <c r="AD550" i="3" s="1"/>
  <c r="M550" i="3"/>
  <c r="N550" i="3" s="1"/>
  <c r="V550" i="3"/>
  <c r="A551" i="3"/>
  <c r="B551" i="3" s="1"/>
  <c r="W550" i="3" l="1"/>
  <c r="L550" i="3"/>
  <c r="P551" i="3"/>
  <c r="Q551" i="3" s="1"/>
  <c r="R551" i="3" s="1"/>
  <c r="S551" i="3" s="1"/>
  <c r="AC551" i="3"/>
  <c r="AA551" i="3"/>
  <c r="Z551" i="3"/>
  <c r="T551" i="3" l="1"/>
  <c r="AG551" i="3" s="1"/>
  <c r="U550" i="3"/>
  <c r="Y549" i="3"/>
  <c r="D551" i="3" l="1"/>
  <c r="G551" i="3" s="1"/>
  <c r="AH551" i="3"/>
  <c r="E551" i="3"/>
  <c r="H551" i="3" s="1"/>
  <c r="F551" i="3" l="1"/>
  <c r="I551" i="3"/>
  <c r="J551" i="3"/>
  <c r="AD551" i="3" s="1"/>
  <c r="M551" i="3"/>
  <c r="N551" i="3" s="1"/>
  <c r="K551" i="3"/>
  <c r="AE551" i="3" s="1"/>
  <c r="V551" i="3" l="1"/>
  <c r="W551" i="3" s="1"/>
  <c r="A552" i="3"/>
  <c r="B552" i="3" s="1"/>
  <c r="L551" i="3"/>
  <c r="U551" i="3" l="1"/>
  <c r="Y550" i="3"/>
  <c r="AA552" i="3"/>
  <c r="P552" i="3"/>
  <c r="Q552" i="3" s="1"/>
  <c r="R552" i="3" s="1"/>
  <c r="S552" i="3" s="1"/>
  <c r="AC552" i="3"/>
  <c r="Z552" i="3"/>
  <c r="T552" i="3" l="1"/>
  <c r="D552" i="3" s="1"/>
  <c r="AG552" i="3" l="1"/>
  <c r="AH552" i="3"/>
  <c r="E552" i="3"/>
  <c r="H552" i="3" s="1"/>
  <c r="K552" i="3" s="1"/>
  <c r="AE552" i="3" s="1"/>
  <c r="G552" i="3"/>
  <c r="F552" i="3" l="1"/>
  <c r="I552" i="3"/>
  <c r="J552" i="3"/>
  <c r="AD552" i="3" s="1"/>
  <c r="M552" i="3"/>
  <c r="N552" i="3" s="1"/>
  <c r="V552" i="3"/>
  <c r="A553" i="3"/>
  <c r="B553" i="3" s="1"/>
  <c r="W552" i="3" l="1"/>
  <c r="L552" i="3"/>
  <c r="P553" i="3"/>
  <c r="Q553" i="3" s="1"/>
  <c r="R553" i="3" s="1"/>
  <c r="S553" i="3" s="1"/>
  <c r="Z553" i="3"/>
  <c r="AC553" i="3"/>
  <c r="AA553" i="3"/>
  <c r="T553" i="3" l="1"/>
  <c r="U552" i="3"/>
  <c r="Y551" i="3"/>
  <c r="D553" i="3" l="1"/>
  <c r="G553" i="3" s="1"/>
  <c r="AH553" i="3"/>
  <c r="AG553" i="3"/>
  <c r="E553" i="3"/>
  <c r="H553" i="3" s="1"/>
  <c r="K553" i="3" l="1"/>
  <c r="AE553" i="3" s="1"/>
  <c r="F553" i="3"/>
  <c r="I553" i="3"/>
  <c r="J553" i="3"/>
  <c r="AD553" i="3" s="1"/>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L554" i="3" l="1"/>
  <c r="T555" i="3"/>
  <c r="U554" i="3" l="1"/>
  <c r="E555" i="3" s="1"/>
  <c r="H555" i="3" s="1"/>
  <c r="AG555" i="3"/>
  <c r="AH555" i="3"/>
  <c r="Y553" i="3"/>
  <c r="K555" i="3" l="1"/>
  <c r="AE555" i="3" s="1"/>
  <c r="D555" i="3"/>
  <c r="F555" i="3" l="1"/>
  <c r="G555" i="3"/>
  <c r="V555" i="3"/>
  <c r="A556" i="3"/>
  <c r="B556" i="3" s="1"/>
  <c r="P556" i="3" l="1"/>
  <c r="Q556" i="3" s="1"/>
  <c r="R556" i="3" s="1"/>
  <c r="S556" i="3" s="1"/>
  <c r="AA556" i="3"/>
  <c r="Z556" i="3"/>
  <c r="AC556" i="3"/>
  <c r="I555" i="3"/>
  <c r="W555" i="3" s="1"/>
  <c r="J555" i="3"/>
  <c r="AD555" i="3" s="1"/>
  <c r="M555" i="3"/>
  <c r="N555" i="3" s="1"/>
  <c r="T556" i="3" l="1"/>
  <c r="L555" i="3"/>
  <c r="AH556" i="3" l="1"/>
  <c r="U555" i="3"/>
  <c r="D556" i="3" s="1"/>
  <c r="AG556" i="3"/>
  <c r="Y554" i="3"/>
  <c r="E556" i="3" l="1"/>
  <c r="H556" i="3" s="1"/>
  <c r="K556" i="3" s="1"/>
  <c r="AE556" i="3" s="1"/>
  <c r="G556" i="3"/>
  <c r="F556" i="3" l="1"/>
  <c r="I556" i="3"/>
  <c r="J556" i="3"/>
  <c r="AD556" i="3" s="1"/>
  <c r="M556" i="3"/>
  <c r="N556" i="3" s="1"/>
  <c r="V556" i="3"/>
  <c r="A557" i="3"/>
  <c r="B557" i="3" s="1"/>
  <c r="W556" i="3" l="1"/>
  <c r="L556" i="3"/>
  <c r="P557" i="3"/>
  <c r="Q557" i="3" s="1"/>
  <c r="R557" i="3" s="1"/>
  <c r="S557" i="3" s="1"/>
  <c r="AA557" i="3"/>
  <c r="AC557" i="3"/>
  <c r="Z557" i="3"/>
  <c r="U556" i="3" l="1"/>
  <c r="Y555" i="3"/>
  <c r="T557" i="3"/>
  <c r="AH557" i="3" s="1"/>
  <c r="D557" i="3" l="1"/>
  <c r="G557" i="3" s="1"/>
  <c r="AG557" i="3"/>
  <c r="E557" i="3"/>
  <c r="H557" i="3" s="1"/>
  <c r="K557" i="3" s="1"/>
  <c r="AE557" i="3" s="1"/>
  <c r="F557" i="3" l="1"/>
  <c r="I557" i="3"/>
  <c r="J557" i="3"/>
  <c r="AD557" i="3" s="1"/>
  <c r="M557" i="3"/>
  <c r="N557" i="3" s="1"/>
  <c r="V557" i="3"/>
  <c r="A558" i="3"/>
  <c r="B558" i="3" s="1"/>
  <c r="W557" i="3" l="1"/>
  <c r="L557" i="3"/>
  <c r="AA558" i="3"/>
  <c r="P558" i="3"/>
  <c r="Q558" i="3" s="1"/>
  <c r="R558" i="3" s="1"/>
  <c r="S558" i="3" s="1"/>
  <c r="Z558" i="3"/>
  <c r="AC558" i="3"/>
  <c r="T558" i="3" l="1"/>
  <c r="AG558" i="3" s="1"/>
  <c r="U557" i="3"/>
  <c r="Y556" i="3"/>
  <c r="E558" i="3" l="1"/>
  <c r="H558" i="3" s="1"/>
  <c r="AH558" i="3"/>
  <c r="D558" i="3"/>
  <c r="F558" i="3" l="1"/>
  <c r="G558" i="3"/>
  <c r="K558" i="3"/>
  <c r="AE558" i="3" s="1"/>
  <c r="I558" i="3" l="1"/>
  <c r="J558" i="3"/>
  <c r="AD558" i="3" s="1"/>
  <c r="M558" i="3"/>
  <c r="N558" i="3" s="1"/>
  <c r="V558" i="3"/>
  <c r="A559" i="3"/>
  <c r="B559" i="3" s="1"/>
  <c r="W558" i="3" l="1"/>
  <c r="L558" i="3"/>
  <c r="AC559" i="3"/>
  <c r="P559" i="3"/>
  <c r="Q559" i="3" s="1"/>
  <c r="R559" i="3" s="1"/>
  <c r="S559" i="3" s="1"/>
  <c r="AA559" i="3"/>
  <c r="Z559" i="3"/>
  <c r="T559" i="3" l="1"/>
  <c r="U558" i="3"/>
  <c r="Y557" i="3"/>
  <c r="E559" i="3" l="1"/>
  <c r="H559" i="3" s="1"/>
  <c r="K559" i="3" s="1"/>
  <c r="AE559" i="3" s="1"/>
  <c r="AH559" i="3"/>
  <c r="AG559" i="3"/>
  <c r="D559" i="3"/>
  <c r="V559" i="3" l="1"/>
  <c r="A560" i="3"/>
  <c r="B560" i="3" s="1"/>
  <c r="F559" i="3"/>
  <c r="G559" i="3"/>
  <c r="I559" i="3" l="1"/>
  <c r="W559" i="3" s="1"/>
  <c r="J559" i="3"/>
  <c r="AD559" i="3" s="1"/>
  <c r="M559" i="3"/>
  <c r="N559" i="3" s="1"/>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AD560" i="3" s="1"/>
  <c r="M560" i="3"/>
  <c r="N560" i="3" s="1"/>
  <c r="W560" i="3" l="1"/>
  <c r="L560" i="3"/>
  <c r="AA561" i="3"/>
  <c r="P561" i="3"/>
  <c r="Q561" i="3" s="1"/>
  <c r="R561" i="3" s="1"/>
  <c r="S561" i="3" s="1"/>
  <c r="Z561" i="3"/>
  <c r="AC561" i="3"/>
  <c r="U560" i="3" l="1"/>
  <c r="Y559" i="3"/>
  <c r="T561" i="3"/>
  <c r="E561" i="3" l="1"/>
  <c r="H561" i="3" s="1"/>
  <c r="K561" i="3" s="1"/>
  <c r="AE561" i="3" s="1"/>
  <c r="D561" i="3"/>
  <c r="AH561" i="3"/>
  <c r="AG561" i="3"/>
  <c r="F561" i="3" l="1"/>
  <c r="G561" i="3"/>
  <c r="M561" i="3" s="1"/>
  <c r="N561" i="3" s="1"/>
  <c r="V561" i="3"/>
  <c r="A562" i="3"/>
  <c r="B562" i="3" s="1"/>
  <c r="I561" i="3" l="1"/>
  <c r="W561" i="3" s="1"/>
  <c r="J561" i="3"/>
  <c r="Z562" i="3"/>
  <c r="AA562" i="3"/>
  <c r="P562" i="3"/>
  <c r="Q562" i="3" s="1"/>
  <c r="R562" i="3" s="1"/>
  <c r="S562" i="3" s="1"/>
  <c r="AC562" i="3"/>
  <c r="L561" i="3" l="1"/>
  <c r="U561" i="3" s="1"/>
  <c r="AD561" i="3"/>
  <c r="T562" i="3"/>
  <c r="AH562" i="3" l="1"/>
  <c r="Y560" i="3"/>
  <c r="AG562" i="3"/>
  <c r="E562" i="3"/>
  <c r="H562" i="3" s="1"/>
  <c r="K562" i="3" s="1"/>
  <c r="AE562" i="3" s="1"/>
  <c r="D562" i="3"/>
  <c r="F562" i="3" l="1"/>
  <c r="G562" i="3"/>
  <c r="J562" i="3" s="1"/>
  <c r="AD562" i="3" s="1"/>
  <c r="V562" i="3"/>
  <c r="A563" i="3"/>
  <c r="B563" i="3" s="1"/>
  <c r="M562" i="3" l="1"/>
  <c r="N562" i="3" s="1"/>
  <c r="I562" i="3"/>
  <c r="W562" i="3" s="1"/>
  <c r="L562" i="3"/>
  <c r="Z563" i="3"/>
  <c r="P563" i="3"/>
  <c r="Q563" i="3" s="1"/>
  <c r="R563" i="3" s="1"/>
  <c r="S563" i="3" s="1"/>
  <c r="AC563" i="3"/>
  <c r="AA563" i="3"/>
  <c r="U562" i="3" l="1"/>
  <c r="Y561" i="3"/>
  <c r="T563" i="3"/>
  <c r="AH563" i="3" s="1"/>
  <c r="AG563" i="3" l="1"/>
  <c r="D563" i="3"/>
  <c r="E563" i="3"/>
  <c r="H563" i="3" s="1"/>
  <c r="K563" i="3" s="1"/>
  <c r="AE563" i="3" s="1"/>
  <c r="F563" i="3" l="1"/>
  <c r="G563" i="3"/>
  <c r="M563" i="3" s="1"/>
  <c r="N563" i="3" s="1"/>
  <c r="V563" i="3"/>
  <c r="A564" i="3"/>
  <c r="B564" i="3" s="1"/>
  <c r="I563" i="3" l="1"/>
  <c r="W563" i="3" s="1"/>
  <c r="J563" i="3"/>
  <c r="Z564" i="3"/>
  <c r="P564" i="3"/>
  <c r="Q564" i="3" s="1"/>
  <c r="R564" i="3" s="1"/>
  <c r="S564" i="3" s="1"/>
  <c r="AC564" i="3"/>
  <c r="AA564" i="3"/>
  <c r="L563" i="3" l="1"/>
  <c r="U563" i="3" s="1"/>
  <c r="AD563" i="3"/>
  <c r="T564" i="3"/>
  <c r="AH564" i="3" l="1"/>
  <c r="Y562" i="3"/>
  <c r="D564" i="3"/>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U564" i="3" l="1"/>
  <c r="Y563" i="3"/>
  <c r="T565" i="3"/>
  <c r="E565" i="3" l="1"/>
  <c r="H565" i="3" s="1"/>
  <c r="K565" i="3" s="1"/>
  <c r="AE565" i="3" s="1"/>
  <c r="D565" i="3"/>
  <c r="AG565" i="3"/>
  <c r="AH565" i="3"/>
  <c r="V565" i="3" l="1"/>
  <c r="A566" i="3"/>
  <c r="B566" i="3" s="1"/>
  <c r="F565" i="3"/>
  <c r="G565" i="3"/>
  <c r="I565" i="3" l="1"/>
  <c r="W565" i="3" s="1"/>
  <c r="J565" i="3"/>
  <c r="AD565" i="3" s="1"/>
  <c r="M565" i="3"/>
  <c r="N565" i="3" s="1"/>
  <c r="Z566" i="3"/>
  <c r="AA566" i="3"/>
  <c r="P566" i="3"/>
  <c r="Q566" i="3" s="1"/>
  <c r="R566" i="3" s="1"/>
  <c r="S566" i="3" s="1"/>
  <c r="AC566" i="3"/>
  <c r="L565" i="3" l="1"/>
  <c r="T566" i="3"/>
  <c r="AG566" i="3" l="1"/>
  <c r="AH566" i="3"/>
  <c r="U565" i="3"/>
  <c r="D566" i="3" s="1"/>
  <c r="Y564" i="3"/>
  <c r="G566" i="3" l="1"/>
  <c r="E566" i="3"/>
  <c r="H566" i="3" s="1"/>
  <c r="F566" i="3" l="1"/>
  <c r="I566" i="3"/>
  <c r="J566" i="3"/>
  <c r="AD566" i="3" s="1"/>
  <c r="M566" i="3"/>
  <c r="N566" i="3" s="1"/>
  <c r="K566" i="3"/>
  <c r="AE566" i="3" s="1"/>
  <c r="V566" i="3" l="1"/>
  <c r="W566" i="3" s="1"/>
  <c r="A567" i="3"/>
  <c r="B567" i="3" s="1"/>
  <c r="L566" i="3"/>
  <c r="U566" i="3" l="1"/>
  <c r="Y565" i="3"/>
  <c r="P567" i="3"/>
  <c r="Q567" i="3" s="1"/>
  <c r="R567" i="3" s="1"/>
  <c r="S567" i="3" s="1"/>
  <c r="AA567" i="3"/>
  <c r="Z567" i="3"/>
  <c r="AC567" i="3"/>
  <c r="T567" i="3" l="1"/>
  <c r="AG567" i="3" s="1"/>
  <c r="AH567" i="3" l="1"/>
  <c r="E567" i="3"/>
  <c r="H567" i="3" s="1"/>
  <c r="K567" i="3" s="1"/>
  <c r="AE567" i="3" s="1"/>
  <c r="D567" i="3"/>
  <c r="G567" i="3" s="1"/>
  <c r="F567" i="3" l="1"/>
  <c r="I567" i="3"/>
  <c r="J567" i="3"/>
  <c r="AD567" i="3" s="1"/>
  <c r="M567" i="3"/>
  <c r="N567" i="3" s="1"/>
  <c r="V567" i="3"/>
  <c r="A568" i="3"/>
  <c r="B568" i="3" s="1"/>
  <c r="W567" i="3" l="1"/>
  <c r="L567" i="3"/>
  <c r="AC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AD568" i="3" s="1"/>
  <c r="M568" i="3"/>
  <c r="N568" i="3" s="1"/>
  <c r="L568" i="3" l="1"/>
  <c r="W568" i="3"/>
  <c r="AA569" i="3"/>
  <c r="P569" i="3"/>
  <c r="Q569" i="3" s="1"/>
  <c r="R569" i="3" s="1"/>
  <c r="S569" i="3" s="1"/>
  <c r="AC569" i="3"/>
  <c r="Z569" i="3"/>
  <c r="T569" i="3" l="1"/>
  <c r="AH569" i="3" s="1"/>
  <c r="U568" i="3"/>
  <c r="Y567" i="3"/>
  <c r="D569" i="3" l="1"/>
  <c r="G569" i="3" s="1"/>
  <c r="AG569" i="3"/>
  <c r="E569" i="3"/>
  <c r="H569" i="3" s="1"/>
  <c r="F569" i="3" l="1"/>
  <c r="I569" i="3"/>
  <c r="J569" i="3"/>
  <c r="AD569" i="3" s="1"/>
  <c r="M569" i="3"/>
  <c r="N569" i="3" s="1"/>
  <c r="K569" i="3"/>
  <c r="AE569" i="3" s="1"/>
  <c r="L569" i="3" l="1"/>
  <c r="V569" i="3"/>
  <c r="W569" i="3" s="1"/>
  <c r="A570" i="3"/>
  <c r="B570" i="3" s="1"/>
  <c r="AC570" i="3" l="1"/>
  <c r="P570" i="3"/>
  <c r="Q570" i="3" s="1"/>
  <c r="R570" i="3" s="1"/>
  <c r="S570" i="3" s="1"/>
  <c r="Z570" i="3"/>
  <c r="AA570" i="3"/>
  <c r="U569" i="3"/>
  <c r="Y568" i="3"/>
  <c r="T570" i="3" l="1"/>
  <c r="D570" i="3" l="1"/>
  <c r="E570" i="3"/>
  <c r="H570" i="3" s="1"/>
  <c r="AG570" i="3"/>
  <c r="AH570" i="3"/>
  <c r="F570" i="3" l="1"/>
  <c r="G570" i="3"/>
  <c r="K570" i="3"/>
  <c r="AE570" i="3" s="1"/>
  <c r="V570" i="3" l="1"/>
  <c r="A571" i="3"/>
  <c r="B571" i="3" s="1"/>
  <c r="I570" i="3"/>
  <c r="J570" i="3"/>
  <c r="AD570" i="3" s="1"/>
  <c r="M570" i="3"/>
  <c r="N570" i="3" s="1"/>
  <c r="W570" i="3" l="1"/>
  <c r="L570" i="3"/>
  <c r="P571" i="3"/>
  <c r="Q571" i="3" s="1"/>
  <c r="R571" i="3" s="1"/>
  <c r="S571" i="3" s="1"/>
  <c r="AA571" i="3"/>
  <c r="Z571" i="3"/>
  <c r="AC571" i="3"/>
  <c r="U570" i="3" l="1"/>
  <c r="Y569" i="3"/>
  <c r="T571" i="3"/>
  <c r="D571" i="3" l="1"/>
  <c r="G571" i="3" s="1"/>
  <c r="AG571" i="3"/>
  <c r="AH571" i="3"/>
  <c r="E571" i="3"/>
  <c r="H571" i="3" s="1"/>
  <c r="K571" i="3" s="1"/>
  <c r="AE571" i="3" s="1"/>
  <c r="F571" i="3" l="1"/>
  <c r="V571" i="3"/>
  <c r="A572" i="3"/>
  <c r="B572" i="3" s="1"/>
  <c r="I571" i="3"/>
  <c r="J571" i="3"/>
  <c r="AD571" i="3" s="1"/>
  <c r="M571" i="3"/>
  <c r="N571" i="3" s="1"/>
  <c r="W571" i="3" l="1"/>
  <c r="L571" i="3"/>
  <c r="AC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AD572" i="3" s="1"/>
  <c r="M572" i="3"/>
  <c r="N572" i="3" s="1"/>
  <c r="W572" i="3" l="1"/>
  <c r="L572" i="3"/>
  <c r="P573" i="3"/>
  <c r="Q573" i="3" s="1"/>
  <c r="R573" i="3" s="1"/>
  <c r="S573" i="3" s="1"/>
  <c r="Z573" i="3"/>
  <c r="AC573" i="3"/>
  <c r="AA573" i="3"/>
  <c r="U572" i="3" l="1"/>
  <c r="Y571" i="3"/>
  <c r="T573" i="3"/>
  <c r="E573" i="3" l="1"/>
  <c r="H573" i="3" s="1"/>
  <c r="K573" i="3" s="1"/>
  <c r="AE573" i="3" s="1"/>
  <c r="D573" i="3"/>
  <c r="AH573" i="3"/>
  <c r="AG573" i="3"/>
  <c r="F573" i="3" l="1"/>
  <c r="G573" i="3"/>
  <c r="I573" i="3" s="1"/>
  <c r="V573" i="3"/>
  <c r="A574" i="3"/>
  <c r="B574" i="3" s="1"/>
  <c r="J573" i="3" l="1"/>
  <c r="M573" i="3"/>
  <c r="N573" i="3" s="1"/>
  <c r="W573" i="3"/>
  <c r="AA574" i="3"/>
  <c r="Z574" i="3"/>
  <c r="P574" i="3"/>
  <c r="Q574" i="3" s="1"/>
  <c r="R574" i="3" s="1"/>
  <c r="S574" i="3" s="1"/>
  <c r="AC574" i="3"/>
  <c r="L573" i="3" l="1"/>
  <c r="U573" i="3" s="1"/>
  <c r="AD573" i="3"/>
  <c r="T574" i="3"/>
  <c r="AH574" i="3" l="1"/>
  <c r="Y572" i="3"/>
  <c r="D574" i="3"/>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T575" i="3" l="1"/>
  <c r="AH575" i="3" s="1"/>
  <c r="AG575" i="3" l="1"/>
  <c r="E575" i="3"/>
  <c r="H575" i="3" s="1"/>
  <c r="D575" i="3"/>
  <c r="K575" i="3" l="1"/>
  <c r="AE575" i="3" s="1"/>
  <c r="F575" i="3"/>
  <c r="G575" i="3"/>
  <c r="V575" i="3" l="1"/>
  <c r="A576" i="3"/>
  <c r="B576" i="3" s="1"/>
  <c r="I575" i="3"/>
  <c r="J575" i="3"/>
  <c r="AD575" i="3" s="1"/>
  <c r="M575" i="3"/>
  <c r="N575" i="3" s="1"/>
  <c r="W575" i="3" l="1"/>
  <c r="L575" i="3"/>
  <c r="AA576" i="3"/>
  <c r="P576" i="3"/>
  <c r="Q576" i="3" s="1"/>
  <c r="R576" i="3" s="1"/>
  <c r="S576" i="3" s="1"/>
  <c r="Z576" i="3"/>
  <c r="AC576" i="3"/>
  <c r="U575" i="3" l="1"/>
  <c r="Y574" i="3"/>
  <c r="T576" i="3"/>
  <c r="E576" i="3" l="1"/>
  <c r="H576" i="3" s="1"/>
  <c r="K576" i="3" s="1"/>
  <c r="AE576" i="3" s="1"/>
  <c r="AH576" i="3"/>
  <c r="D576" i="3"/>
  <c r="G576" i="3" s="1"/>
  <c r="AG576" i="3"/>
  <c r="F576" i="3" l="1"/>
  <c r="V576" i="3"/>
  <c r="A577" i="3"/>
  <c r="B577" i="3" s="1"/>
  <c r="I576" i="3"/>
  <c r="J576" i="3"/>
  <c r="AD576" i="3" s="1"/>
  <c r="M576" i="3"/>
  <c r="N576" i="3" s="1"/>
  <c r="W576" i="3" l="1"/>
  <c r="L576" i="3"/>
  <c r="P577" i="3"/>
  <c r="Q577" i="3" s="1"/>
  <c r="R577" i="3" s="1"/>
  <c r="S577" i="3" s="1"/>
  <c r="AC577" i="3"/>
  <c r="AA577" i="3"/>
  <c r="Z577" i="3"/>
  <c r="U576" i="3" l="1"/>
  <c r="Y575" i="3"/>
  <c r="T577" i="3"/>
  <c r="AH577" i="3" s="1"/>
  <c r="E577" i="3" l="1"/>
  <c r="H577" i="3" s="1"/>
  <c r="K577" i="3" s="1"/>
  <c r="AE577" i="3" s="1"/>
  <c r="AG577" i="3"/>
  <c r="D577" i="3"/>
  <c r="F577" i="3" l="1"/>
  <c r="G577" i="3"/>
  <c r="J577" i="3" s="1"/>
  <c r="AD577" i="3" s="1"/>
  <c r="V577" i="3"/>
  <c r="A578" i="3"/>
  <c r="B578" i="3" s="1"/>
  <c r="M577" i="3" l="1"/>
  <c r="N577" i="3" s="1"/>
  <c r="I577" i="3"/>
  <c r="W577" i="3" s="1"/>
  <c r="L577" i="3"/>
  <c r="AC578" i="3"/>
  <c r="P578" i="3"/>
  <c r="Q578" i="3" s="1"/>
  <c r="R578" i="3" s="1"/>
  <c r="S578" i="3" s="1"/>
  <c r="Z578" i="3"/>
  <c r="AA578" i="3"/>
  <c r="U577" i="3" l="1"/>
  <c r="Y576" i="3"/>
  <c r="T578" i="3"/>
  <c r="AG578" i="3" s="1"/>
  <c r="D578" i="3" l="1"/>
  <c r="G578" i="3" s="1"/>
  <c r="AH578" i="3"/>
  <c r="E578" i="3"/>
  <c r="H578" i="3" s="1"/>
  <c r="K578" i="3" s="1"/>
  <c r="AE578" i="3" s="1"/>
  <c r="F578" i="3" l="1"/>
  <c r="I578" i="3"/>
  <c r="J578" i="3"/>
  <c r="AD578" i="3" s="1"/>
  <c r="M578" i="3"/>
  <c r="N578" i="3" s="1"/>
  <c r="V578" i="3"/>
  <c r="A579" i="3"/>
  <c r="B579" i="3" s="1"/>
  <c r="W578" i="3" l="1"/>
  <c r="L578" i="3"/>
  <c r="AC579" i="3"/>
  <c r="Z579" i="3"/>
  <c r="P579" i="3"/>
  <c r="Q579" i="3" s="1"/>
  <c r="R579" i="3" s="1"/>
  <c r="S579" i="3" s="1"/>
  <c r="AA579" i="3"/>
  <c r="U578" i="3" l="1"/>
  <c r="Y577" i="3"/>
  <c r="T579" i="3"/>
  <c r="AG579" i="3" s="1"/>
  <c r="E579" i="3" l="1"/>
  <c r="H579" i="3" s="1"/>
  <c r="K579" i="3" s="1"/>
  <c r="AE579" i="3" s="1"/>
  <c r="AH579" i="3"/>
  <c r="D579" i="3"/>
  <c r="F579" i="3" l="1"/>
  <c r="G579" i="3"/>
  <c r="M579" i="3" s="1"/>
  <c r="N579" i="3" s="1"/>
  <c r="V579" i="3"/>
  <c r="A580" i="3"/>
  <c r="B580" i="3" s="1"/>
  <c r="I579" i="3" l="1"/>
  <c r="W579" i="3" s="1"/>
  <c r="J579" i="3"/>
  <c r="P580" i="3"/>
  <c r="Q580" i="3" s="1"/>
  <c r="R580" i="3" s="1"/>
  <c r="S580" i="3" s="1"/>
  <c r="AA580" i="3"/>
  <c r="AC580" i="3"/>
  <c r="Z580" i="3"/>
  <c r="L579" i="3" l="1"/>
  <c r="Y578" i="3" s="1"/>
  <c r="AD579" i="3"/>
  <c r="T580" i="3"/>
  <c r="AH580" i="3" l="1"/>
  <c r="U579" i="3"/>
  <c r="E580" i="3" s="1"/>
  <c r="H580" i="3" s="1"/>
  <c r="AG580" i="3"/>
  <c r="D580" i="3" l="1"/>
  <c r="G580" i="3" s="1"/>
  <c r="K580" i="3"/>
  <c r="AE580" i="3" s="1"/>
  <c r="F580" i="3" l="1"/>
  <c r="I580" i="3"/>
  <c r="J580" i="3"/>
  <c r="AD580" i="3" s="1"/>
  <c r="M580" i="3"/>
  <c r="N580" i="3" s="1"/>
  <c r="V580" i="3"/>
  <c r="A581" i="3"/>
  <c r="B581" i="3" s="1"/>
  <c r="W580" i="3" l="1"/>
  <c r="P581" i="3"/>
  <c r="Q581" i="3" s="1"/>
  <c r="R581" i="3" s="1"/>
  <c r="S581" i="3" s="1"/>
  <c r="Z581" i="3"/>
  <c r="AA581" i="3"/>
  <c r="AC581" i="3"/>
  <c r="L580" i="3"/>
  <c r="T581" i="3" l="1"/>
  <c r="AH581" i="3" s="1"/>
  <c r="U580" i="3"/>
  <c r="Y579" i="3"/>
  <c r="D581" i="3" l="1"/>
  <c r="G581" i="3" s="1"/>
  <c r="AG581" i="3"/>
  <c r="E581" i="3"/>
  <c r="H581" i="3" s="1"/>
  <c r="I581" i="3" l="1"/>
  <c r="J581" i="3"/>
  <c r="AD581" i="3" s="1"/>
  <c r="M581" i="3"/>
  <c r="N581" i="3" s="1"/>
  <c r="F581" i="3"/>
  <c r="K581" i="3"/>
  <c r="AE581" i="3" s="1"/>
  <c r="L581" i="3" l="1"/>
  <c r="V581" i="3"/>
  <c r="W581" i="3" s="1"/>
  <c r="A582" i="3"/>
  <c r="B582" i="3" s="1"/>
  <c r="P582" i="3" l="1"/>
  <c r="Q582" i="3" s="1"/>
  <c r="R582" i="3" s="1"/>
  <c r="S582" i="3" s="1"/>
  <c r="Z582" i="3"/>
  <c r="AC582" i="3"/>
  <c r="AA582" i="3"/>
  <c r="U581" i="3"/>
  <c r="Y580" i="3"/>
  <c r="T582" i="3" l="1"/>
  <c r="AH582" i="3" s="1"/>
  <c r="E582" i="3" l="1"/>
  <c r="H582" i="3" s="1"/>
  <c r="K582" i="3" s="1"/>
  <c r="AE582" i="3" s="1"/>
  <c r="AG582" i="3"/>
  <c r="D582" i="3"/>
  <c r="V582" i="3" l="1"/>
  <c r="A583" i="3"/>
  <c r="B583" i="3" s="1"/>
  <c r="F582" i="3"/>
  <c r="G582" i="3"/>
  <c r="I582" i="3" l="1"/>
  <c r="W582" i="3" s="1"/>
  <c r="J582" i="3"/>
  <c r="AD582" i="3" s="1"/>
  <c r="M582" i="3"/>
  <c r="N582" i="3" s="1"/>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AD583" i="3" s="1"/>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AD587" i="3" s="1"/>
  <c r="M587" i="3"/>
  <c r="N587" i="3" s="1"/>
  <c r="L587" i="3" l="1"/>
  <c r="V587" i="3"/>
  <c r="W587" i="3" s="1"/>
  <c r="A588" i="3"/>
  <c r="B588" i="3" s="1"/>
  <c r="U587" i="3" l="1"/>
  <c r="Y586" i="3"/>
  <c r="P588" i="3"/>
  <c r="Q588" i="3" s="1"/>
  <c r="R588" i="3" s="1"/>
  <c r="S588" i="3" s="1"/>
  <c r="Z588" i="3"/>
  <c r="AC588" i="3"/>
  <c r="AA588" i="3"/>
  <c r="T588" i="3" l="1"/>
  <c r="AH588" i="3" s="1"/>
  <c r="E588" i="3" l="1"/>
  <c r="H588" i="3" s="1"/>
  <c r="K588" i="3" s="1"/>
  <c r="AE588" i="3" s="1"/>
  <c r="AG588" i="3"/>
  <c r="D588" i="3"/>
  <c r="G588" i="3" s="1"/>
  <c r="F588" i="3" l="1"/>
  <c r="I588" i="3"/>
  <c r="J588" i="3"/>
  <c r="AD588" i="3" s="1"/>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T595" i="3" l="1"/>
  <c r="L594" i="3"/>
  <c r="AH595" i="3" l="1"/>
  <c r="U594" i="3"/>
  <c r="E595" i="3" s="1"/>
  <c r="H595" i="3" s="1"/>
  <c r="AG595" i="3"/>
  <c r="Y593" i="3"/>
  <c r="D595" i="3" l="1"/>
  <c r="G595" i="3" s="1"/>
  <c r="K595" i="3"/>
  <c r="AE595" i="3" s="1"/>
  <c r="F595" i="3" l="1"/>
  <c r="V595" i="3"/>
  <c r="A596" i="3"/>
  <c r="B596" i="3" s="1"/>
  <c r="I595" i="3"/>
  <c r="J595" i="3"/>
  <c r="AD595" i="3" s="1"/>
  <c r="M595" i="3"/>
  <c r="N595" i="3" s="1"/>
  <c r="W595" i="3" l="1"/>
  <c r="L595" i="3"/>
  <c r="P596" i="3"/>
  <c r="Q596" i="3" s="1"/>
  <c r="R596" i="3" s="1"/>
  <c r="S596" i="3" s="1"/>
  <c r="AA596" i="3"/>
  <c r="AC596" i="3"/>
  <c r="Z596" i="3"/>
  <c r="T596" i="3" l="1"/>
  <c r="AG596" i="3" s="1"/>
  <c r="U595" i="3"/>
  <c r="Y594" i="3"/>
  <c r="D596" i="3" l="1"/>
  <c r="E596" i="3"/>
  <c r="H596" i="3" s="1"/>
  <c r="AH596" i="3"/>
  <c r="F596" i="3" l="1"/>
  <c r="G596" i="3"/>
  <c r="K596" i="3"/>
  <c r="AE596" i="3" s="1"/>
  <c r="V596" i="3" l="1"/>
  <c r="A597" i="3"/>
  <c r="B597" i="3" s="1"/>
  <c r="I596" i="3"/>
  <c r="J596" i="3"/>
  <c r="AD596" i="3" s="1"/>
  <c r="M596" i="3"/>
  <c r="N596" i="3" s="1"/>
  <c r="W596" i="3" l="1"/>
  <c r="L596" i="3"/>
  <c r="Z597" i="3"/>
  <c r="P597" i="3"/>
  <c r="Q597" i="3" s="1"/>
  <c r="R597" i="3" s="1"/>
  <c r="S597" i="3" s="1"/>
  <c r="AA597" i="3"/>
  <c r="AC597" i="3"/>
  <c r="U596" i="3" l="1"/>
  <c r="Y595" i="3"/>
  <c r="T597" i="3"/>
  <c r="E597" i="3" l="1"/>
  <c r="H597" i="3" s="1"/>
  <c r="K597" i="3" s="1"/>
  <c r="AE597" i="3" s="1"/>
  <c r="AH597" i="3"/>
  <c r="AG597" i="3"/>
  <c r="D597" i="3"/>
  <c r="G597" i="3" s="1"/>
  <c r="F597" i="3" l="1"/>
  <c r="I597" i="3"/>
  <c r="J597" i="3"/>
  <c r="AD597" i="3" s="1"/>
  <c r="M597" i="3"/>
  <c r="N597" i="3" s="1"/>
  <c r="V597" i="3"/>
  <c r="A598" i="3"/>
  <c r="B598" i="3" s="1"/>
  <c r="W597" i="3" l="1"/>
  <c r="L597" i="3"/>
  <c r="AC598" i="3"/>
  <c r="P598" i="3"/>
  <c r="Q598" i="3" s="1"/>
  <c r="R598" i="3" s="1"/>
  <c r="S598" i="3" s="1"/>
  <c r="Z598" i="3"/>
  <c r="AA598" i="3"/>
  <c r="U597" i="3" l="1"/>
  <c r="Y596" i="3"/>
  <c r="T598" i="3"/>
  <c r="AG598" i="3" s="1"/>
  <c r="AH598" i="3" l="1"/>
  <c r="E598" i="3"/>
  <c r="H598" i="3" s="1"/>
  <c r="K598" i="3" s="1"/>
  <c r="AE598" i="3" s="1"/>
  <c r="D598" i="3"/>
  <c r="V598" i="3" l="1"/>
  <c r="A599" i="3"/>
  <c r="B599" i="3" s="1"/>
  <c r="F598" i="3"/>
  <c r="G598" i="3"/>
  <c r="I598" i="3" l="1"/>
  <c r="W598" i="3" s="1"/>
  <c r="J598" i="3"/>
  <c r="AD598" i="3" s="1"/>
  <c r="M598" i="3"/>
  <c r="N598" i="3" s="1"/>
  <c r="AC599" i="3"/>
  <c r="AA599" i="3"/>
  <c r="P599" i="3"/>
  <c r="Q599" i="3" s="1"/>
  <c r="R599" i="3" s="1"/>
  <c r="S599" i="3" s="1"/>
  <c r="Z599" i="3"/>
  <c r="T599" i="3" l="1"/>
  <c r="L598" i="3"/>
  <c r="U598" i="3" l="1"/>
  <c r="D599" i="3" s="1"/>
  <c r="AG599" i="3"/>
  <c r="AH599" i="3"/>
  <c r="Y597" i="3"/>
  <c r="G599" i="3" l="1"/>
  <c r="E599" i="3"/>
  <c r="H599" i="3" s="1"/>
  <c r="I599" i="3" l="1"/>
  <c r="J599" i="3"/>
  <c r="AD599" i="3" s="1"/>
  <c r="M599" i="3"/>
  <c r="N599" i="3" s="1"/>
  <c r="K599" i="3"/>
  <c r="AE599" i="3" s="1"/>
  <c r="F599" i="3"/>
  <c r="V599" i="3" l="1"/>
  <c r="W599" i="3" s="1"/>
  <c r="A600" i="3"/>
  <c r="B600" i="3" s="1"/>
  <c r="L599" i="3"/>
  <c r="U599" i="3" l="1"/>
  <c r="Y598" i="3"/>
  <c r="AC600" i="3"/>
  <c r="P600" i="3"/>
  <c r="Q600" i="3" s="1"/>
  <c r="R600" i="3" s="1"/>
  <c r="S600" i="3" s="1"/>
  <c r="Z600" i="3"/>
  <c r="AA600" i="3"/>
  <c r="T600" i="3" l="1"/>
  <c r="E600" i="3" s="1"/>
  <c r="H600" i="3" s="1"/>
  <c r="AH600" i="3" l="1"/>
  <c r="K600" i="3"/>
  <c r="AE600" i="3" s="1"/>
  <c r="AG600" i="3"/>
  <c r="D600" i="3"/>
  <c r="V600" i="3" l="1"/>
  <c r="A601" i="3"/>
  <c r="B601" i="3" s="1"/>
  <c r="F600" i="3"/>
  <c r="G600" i="3"/>
  <c r="I600" i="3" l="1"/>
  <c r="W600" i="3" s="1"/>
  <c r="J600" i="3"/>
  <c r="AD600" i="3" s="1"/>
  <c r="M600" i="3"/>
  <c r="N600" i="3" s="1"/>
  <c r="P601" i="3"/>
  <c r="Q601" i="3" s="1"/>
  <c r="R601" i="3" s="1"/>
  <c r="S601" i="3" s="1"/>
  <c r="AA601" i="3"/>
  <c r="AC601" i="3"/>
  <c r="Z601" i="3"/>
  <c r="T601" i="3" l="1"/>
  <c r="L600" i="3"/>
  <c r="AH601" i="3" l="1"/>
  <c r="U600" i="3"/>
  <c r="D601" i="3" s="1"/>
  <c r="AG601" i="3"/>
  <c r="Y599" i="3"/>
  <c r="E601" i="3" l="1"/>
  <c r="H601" i="3" s="1"/>
  <c r="K601" i="3" s="1"/>
  <c r="AE601" i="3" s="1"/>
  <c r="G601" i="3"/>
  <c r="F601" i="3" l="1"/>
  <c r="I601" i="3"/>
  <c r="J601" i="3"/>
  <c r="AD601" i="3" s="1"/>
  <c r="M601" i="3"/>
  <c r="N601" i="3" s="1"/>
  <c r="V601" i="3"/>
  <c r="A602" i="3"/>
  <c r="B602" i="3" s="1"/>
  <c r="W601" i="3" l="1"/>
  <c r="L601" i="3"/>
  <c r="P602" i="3"/>
  <c r="Q602" i="3" s="1"/>
  <c r="R602" i="3" s="1"/>
  <c r="S602" i="3" s="1"/>
  <c r="Z602" i="3"/>
  <c r="AC602" i="3"/>
  <c r="AA602" i="3"/>
  <c r="U601" i="3" l="1"/>
  <c r="Y600" i="3"/>
  <c r="T602" i="3"/>
  <c r="AG602" i="3" s="1"/>
  <c r="D602" i="3" l="1"/>
  <c r="E602" i="3"/>
  <c r="H602" i="3" s="1"/>
  <c r="AH602" i="3"/>
  <c r="K602" i="3" l="1"/>
  <c r="AE602" i="3" s="1"/>
  <c r="F602" i="3"/>
  <c r="G602" i="3"/>
  <c r="I602" i="3" l="1"/>
  <c r="J602" i="3"/>
  <c r="AD602" i="3" s="1"/>
  <c r="M602" i="3"/>
  <c r="N602" i="3" s="1"/>
  <c r="V602" i="3"/>
  <c r="A603" i="3"/>
  <c r="B603" i="3" s="1"/>
  <c r="W602" i="3" l="1"/>
  <c r="L602" i="3"/>
  <c r="AA603" i="3"/>
  <c r="AC603" i="3"/>
  <c r="Z603" i="3"/>
  <c r="P603" i="3"/>
  <c r="Q603" i="3" s="1"/>
  <c r="R603" i="3" s="1"/>
  <c r="S603" i="3" s="1"/>
  <c r="U602" i="3" l="1"/>
  <c r="Y601" i="3"/>
  <c r="T603" i="3"/>
  <c r="AG603" i="3" s="1"/>
  <c r="AH603" i="3" l="1"/>
  <c r="D603" i="3"/>
  <c r="G603" i="3" s="1"/>
  <c r="E603" i="3"/>
  <c r="H603" i="3" s="1"/>
  <c r="K603" i="3" s="1"/>
  <c r="AE603" i="3" s="1"/>
  <c r="F603" i="3" l="1"/>
  <c r="I603" i="3"/>
  <c r="J603" i="3"/>
  <c r="AD603" i="3" s="1"/>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AD607" i="3" s="1"/>
  <c r="M607" i="3"/>
  <c r="N607" i="3" s="1"/>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AD608" i="3" s="1"/>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P617" i="3"/>
  <c r="Q617" i="3" s="1"/>
  <c r="R617" i="3" s="1"/>
  <c r="S617" i="3" s="1"/>
  <c r="AA617" i="3"/>
  <c r="U616" i="3" l="1"/>
  <c r="Y615" i="3"/>
  <c r="T617" i="3"/>
  <c r="AG617" i="3" s="1"/>
  <c r="D617" i="3" l="1"/>
  <c r="G617" i="3" s="1"/>
  <c r="E617" i="3"/>
  <c r="H617" i="3" s="1"/>
  <c r="K617" i="3" s="1"/>
  <c r="AE617" i="3" s="1"/>
  <c r="AH617" i="3"/>
  <c r="F617" i="3" l="1"/>
  <c r="I617" i="3"/>
  <c r="J617" i="3"/>
  <c r="AD617" i="3" s="1"/>
  <c r="M617" i="3"/>
  <c r="N617" i="3" s="1"/>
  <c r="V617" i="3"/>
  <c r="A618" i="3"/>
  <c r="B618" i="3" s="1"/>
  <c r="W617" i="3" l="1"/>
  <c r="L617" i="3"/>
  <c r="P618" i="3"/>
  <c r="Q618" i="3" s="1"/>
  <c r="R618" i="3" s="1"/>
  <c r="S618" i="3" s="1"/>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AD618" i="3" s="1"/>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P627" i="3"/>
  <c r="Q627" i="3" s="1"/>
  <c r="R627" i="3" s="1"/>
  <c r="S627" i="3" s="1"/>
  <c r="AC627" i="3"/>
  <c r="AA627" i="3"/>
  <c r="L626" i="3" l="1"/>
  <c r="T627" i="3"/>
  <c r="AG627" i="3" l="1"/>
  <c r="U626" i="3"/>
  <c r="D627" i="3" s="1"/>
  <c r="AH627" i="3"/>
  <c r="Y625" i="3"/>
  <c r="G627" i="3" l="1"/>
  <c r="E627" i="3"/>
  <c r="H627" i="3" s="1"/>
  <c r="K627" i="3" l="1"/>
  <c r="AE627" i="3" s="1"/>
  <c r="I627" i="3"/>
  <c r="J627" i="3"/>
  <c r="AD627" i="3" s="1"/>
  <c r="M627" i="3"/>
  <c r="N627" i="3" s="1"/>
  <c r="F627" i="3"/>
  <c r="L627" i="3" l="1"/>
  <c r="V627" i="3"/>
  <c r="W627" i="3" s="1"/>
  <c r="A628" i="3"/>
  <c r="B628" i="3" s="1"/>
  <c r="Z628" i="3" l="1"/>
  <c r="AA628" i="3"/>
  <c r="P628" i="3"/>
  <c r="Q628" i="3" s="1"/>
  <c r="R628" i="3" s="1"/>
  <c r="S628" i="3" s="1"/>
  <c r="AC628" i="3"/>
  <c r="U627" i="3"/>
  <c r="Y626" i="3"/>
  <c r="T628" i="3" l="1"/>
  <c r="D628" i="3" l="1"/>
  <c r="E628" i="3"/>
  <c r="H628" i="3" s="1"/>
  <c r="AG628" i="3"/>
  <c r="AH628" i="3"/>
  <c r="F628" i="3" l="1"/>
  <c r="G628" i="3"/>
  <c r="K628" i="3"/>
  <c r="AE628" i="3" s="1"/>
  <c r="I628" i="3" l="1"/>
  <c r="J628" i="3"/>
  <c r="AD628" i="3" s="1"/>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A637" i="3"/>
  <c r="U636" i="3" l="1"/>
  <c r="Y635" i="3"/>
  <c r="T637" i="3"/>
  <c r="AG637" i="3" s="1"/>
  <c r="D637" i="3" l="1"/>
  <c r="AH637" i="3"/>
  <c r="E637" i="3"/>
  <c r="H637" i="3" s="1"/>
  <c r="F637" i="3" l="1"/>
  <c r="G637" i="3"/>
  <c r="K637" i="3"/>
  <c r="AE637" i="3" s="1"/>
  <c r="I637" i="3" l="1"/>
  <c r="J637" i="3"/>
  <c r="AD637" i="3" s="1"/>
  <c r="M637" i="3"/>
  <c r="N637" i="3" s="1"/>
  <c r="V637" i="3"/>
  <c r="A638" i="3"/>
  <c r="B638" i="3" s="1"/>
  <c r="W637" i="3" l="1"/>
  <c r="L637" i="3"/>
  <c r="P638" i="3"/>
  <c r="Q638" i="3" s="1"/>
  <c r="R638" i="3" s="1"/>
  <c r="S638" i="3" s="1"/>
  <c r="AC638" i="3"/>
  <c r="AA638" i="3"/>
  <c r="Z638" i="3"/>
  <c r="T638" i="3" l="1"/>
  <c r="AG638" i="3" s="1"/>
  <c r="U637" i="3"/>
  <c r="Y636" i="3"/>
  <c r="D638" i="3" l="1"/>
  <c r="G638" i="3" s="1"/>
  <c r="E638" i="3"/>
  <c r="H638" i="3" s="1"/>
  <c r="AH638" i="3"/>
  <c r="F638" i="3" l="1"/>
  <c r="I638" i="3"/>
  <c r="J638" i="3"/>
  <c r="AD638" i="3" s="1"/>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Z647" i="3"/>
  <c r="U646" i="3" l="1"/>
  <c r="Y645" i="3"/>
  <c r="T647" i="3"/>
  <c r="AG647" i="3" s="1"/>
  <c r="E647" i="3" l="1"/>
  <c r="H647" i="3" s="1"/>
  <c r="D647" i="3"/>
  <c r="AH647" i="3"/>
  <c r="F647" i="3" l="1"/>
  <c r="G647" i="3"/>
  <c r="K647" i="3"/>
  <c r="AE647" i="3" s="1"/>
  <c r="V647" i="3" l="1"/>
  <c r="A648" i="3"/>
  <c r="B648" i="3" s="1"/>
  <c r="I647" i="3"/>
  <c r="J647" i="3"/>
  <c r="AD647" i="3" s="1"/>
  <c r="M647" i="3"/>
  <c r="N647" i="3" s="1"/>
  <c r="W647" i="3" l="1"/>
  <c r="L647" i="3"/>
  <c r="AC648" i="3"/>
  <c r="AA648" i="3"/>
  <c r="P648" i="3"/>
  <c r="Q648" i="3" s="1"/>
  <c r="R648" i="3" s="1"/>
  <c r="S648" i="3" s="1"/>
  <c r="Z648" i="3"/>
  <c r="T648" i="3" l="1"/>
  <c r="AH648" i="3" s="1"/>
  <c r="U647" i="3"/>
  <c r="Y646" i="3"/>
  <c r="D648" i="3" l="1"/>
  <c r="AG648" i="3"/>
  <c r="E648" i="3"/>
  <c r="H648" i="3" s="1"/>
  <c r="F648" i="3" l="1"/>
  <c r="G648" i="3"/>
  <c r="K648" i="3"/>
  <c r="AE648" i="3" s="1"/>
  <c r="I648" i="3" l="1"/>
  <c r="J648" i="3"/>
  <c r="AD648" i="3" s="1"/>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P657" i="3"/>
  <c r="Q657" i="3" s="1"/>
  <c r="R657" i="3" s="1"/>
  <c r="S657" i="3" s="1"/>
  <c r="AA657" i="3"/>
  <c r="Z657" i="3"/>
  <c r="L656" i="3" l="1"/>
  <c r="T657" i="3"/>
  <c r="AH657" i="3" l="1"/>
  <c r="U656" i="3"/>
  <c r="E657" i="3" s="1"/>
  <c r="H657" i="3" s="1"/>
  <c r="AG657" i="3"/>
  <c r="Y655" i="3"/>
  <c r="D657" i="3" l="1"/>
  <c r="G657" i="3" s="1"/>
  <c r="K657" i="3"/>
  <c r="AE657" i="3" s="1"/>
  <c r="F657" i="3" l="1"/>
  <c r="I657" i="3"/>
  <c r="J657" i="3"/>
  <c r="AD657" i="3" s="1"/>
  <c r="M657" i="3"/>
  <c r="N657" i="3" s="1"/>
  <c r="V657" i="3"/>
  <c r="A658" i="3"/>
  <c r="B658" i="3" s="1"/>
  <c r="W657" i="3" l="1"/>
  <c r="L657" i="3"/>
  <c r="AC658" i="3"/>
  <c r="Z658" i="3"/>
  <c r="AA658" i="3"/>
  <c r="P658" i="3"/>
  <c r="Q658" i="3" s="1"/>
  <c r="R658" i="3" s="1"/>
  <c r="S658" i="3" s="1"/>
  <c r="U657" i="3" l="1"/>
  <c r="Y656" i="3"/>
  <c r="T658" i="3"/>
  <c r="AG658" i="3" s="1"/>
  <c r="E658" i="3" l="1"/>
  <c r="H658" i="3" s="1"/>
  <c r="D658" i="3"/>
  <c r="AH658" i="3"/>
  <c r="K658" i="3" l="1"/>
  <c r="AE658" i="3" s="1"/>
  <c r="F658" i="3"/>
  <c r="G658" i="3"/>
  <c r="I658" i="3" l="1"/>
  <c r="J658" i="3"/>
  <c r="AD658" i="3" s="1"/>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A667" i="3"/>
  <c r="U666" i="3" l="1"/>
  <c r="Y665" i="3"/>
  <c r="T667" i="3"/>
  <c r="AG667" i="3" s="1"/>
  <c r="D667" i="3" l="1"/>
  <c r="E667" i="3"/>
  <c r="H667" i="3" s="1"/>
  <c r="AH667" i="3"/>
  <c r="F667" i="3" l="1"/>
  <c r="G667" i="3"/>
  <c r="K667" i="3"/>
  <c r="AE667" i="3" s="1"/>
  <c r="I667" i="3" l="1"/>
  <c r="J667" i="3"/>
  <c r="AD667" i="3" s="1"/>
  <c r="M667" i="3"/>
  <c r="N667" i="3" s="1"/>
  <c r="V667" i="3"/>
  <c r="A668" i="3"/>
  <c r="B668" i="3" s="1"/>
  <c r="W667" i="3" l="1"/>
  <c r="L667" i="3"/>
  <c r="Z668" i="3"/>
  <c r="P668" i="3"/>
  <c r="Q668" i="3" s="1"/>
  <c r="R668" i="3" s="1"/>
  <c r="S668" i="3" s="1"/>
  <c r="AC668" i="3"/>
  <c r="AA668" i="3"/>
  <c r="T668" i="3" l="1"/>
  <c r="AH668" i="3" s="1"/>
  <c r="U667" i="3"/>
  <c r="Y666" i="3"/>
  <c r="D668" i="3" l="1"/>
  <c r="G668" i="3" s="1"/>
  <c r="AG668" i="3"/>
  <c r="E668" i="3"/>
  <c r="H668" i="3" s="1"/>
  <c r="F668" i="3" l="1"/>
  <c r="I668" i="3"/>
  <c r="J668" i="3"/>
  <c r="AD668" i="3" s="1"/>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A675" i="3"/>
  <c r="AC675" i="3"/>
  <c r="Z675" i="3"/>
  <c r="U674" i="3" l="1"/>
  <c r="Y673" i="3"/>
  <c r="T675" i="3"/>
  <c r="AH675" i="3" s="1"/>
  <c r="AG675" i="3" l="1"/>
  <c r="D675" i="3"/>
  <c r="E675" i="3"/>
  <c r="H675" i="3" s="1"/>
  <c r="F675" i="3" l="1"/>
  <c r="G675" i="3"/>
  <c r="K675" i="3"/>
  <c r="AE675" i="3" s="1"/>
  <c r="I675" i="3" l="1"/>
  <c r="J675" i="3"/>
  <c r="AD675" i="3" s="1"/>
  <c r="M675" i="3"/>
  <c r="N675" i="3" s="1"/>
  <c r="V675" i="3"/>
  <c r="A676" i="3"/>
  <c r="B676" i="3" s="1"/>
  <c r="W675" i="3" l="1"/>
  <c r="L675" i="3"/>
  <c r="AC676" i="3"/>
  <c r="P676" i="3"/>
  <c r="Q676" i="3" s="1"/>
  <c r="R676" i="3" s="1"/>
  <c r="S676" i="3" s="1"/>
  <c r="Z676" i="3"/>
  <c r="AA676" i="3"/>
  <c r="T676" i="3" l="1"/>
  <c r="U675" i="3"/>
  <c r="Y674" i="3"/>
  <c r="E676" i="3" l="1"/>
  <c r="H676" i="3" s="1"/>
  <c r="K676" i="3" s="1"/>
  <c r="AE676" i="3" s="1"/>
  <c r="AH676" i="3"/>
  <c r="D676" i="3"/>
  <c r="G676" i="3" s="1"/>
  <c r="AG676" i="3"/>
  <c r="F676" i="3" l="1"/>
  <c r="I676" i="3"/>
  <c r="J676" i="3"/>
  <c r="AD676" i="3" s="1"/>
  <c r="M676" i="3"/>
  <c r="N676" i="3" s="1"/>
  <c r="V676" i="3"/>
  <c r="A677" i="3"/>
  <c r="B677" i="3" s="1"/>
  <c r="W676" i="3" l="1"/>
  <c r="L676" i="3"/>
  <c r="AA677" i="3"/>
  <c r="AC677" i="3"/>
  <c r="Z677" i="3"/>
  <c r="P677" i="3"/>
  <c r="Q677" i="3" s="1"/>
  <c r="R677" i="3" s="1"/>
  <c r="S677" i="3" s="1"/>
  <c r="U676" i="3" l="1"/>
  <c r="Y675" i="3"/>
  <c r="T677" i="3"/>
  <c r="AG677" i="3" s="1"/>
  <c r="D677" i="3" l="1"/>
  <c r="G677" i="3" s="1"/>
  <c r="AH677" i="3"/>
  <c r="E677" i="3"/>
  <c r="H677" i="3" s="1"/>
  <c r="F677" i="3" l="1"/>
  <c r="I677" i="3"/>
  <c r="J677" i="3"/>
  <c r="AD677" i="3" s="1"/>
  <c r="M677" i="3"/>
  <c r="N677" i="3" s="1"/>
  <c r="K677" i="3"/>
  <c r="AE677" i="3" s="1"/>
  <c r="V677" i="3" l="1"/>
  <c r="W677" i="3" s="1"/>
  <c r="A678" i="3"/>
  <c r="B678" i="3" s="1"/>
  <c r="L677" i="3"/>
  <c r="U677" i="3" l="1"/>
  <c r="Y676" i="3"/>
  <c r="P678" i="3"/>
  <c r="Q678" i="3" s="1"/>
  <c r="R678" i="3" s="1"/>
  <c r="S678" i="3" s="1"/>
  <c r="Z678" i="3"/>
  <c r="AC678" i="3"/>
  <c r="AA678" i="3"/>
  <c r="T678" i="3" l="1"/>
  <c r="AH678" i="3" s="1"/>
  <c r="E678" i="3" l="1"/>
  <c r="H678" i="3" s="1"/>
  <c r="K678" i="3" s="1"/>
  <c r="AE678" i="3" s="1"/>
  <c r="D678" i="3"/>
  <c r="AG678" i="3"/>
  <c r="F678" i="3" l="1"/>
  <c r="G678" i="3"/>
  <c r="J678" i="3" s="1"/>
  <c r="AD678" i="3" s="1"/>
  <c r="V678" i="3"/>
  <c r="A679" i="3"/>
  <c r="B679" i="3" s="1"/>
  <c r="M678" i="3" l="1"/>
  <c r="N678" i="3" s="1"/>
  <c r="I678" i="3"/>
  <c r="W678" i="3" s="1"/>
  <c r="L678" i="3"/>
  <c r="P679" i="3"/>
  <c r="Q679" i="3" s="1"/>
  <c r="R679" i="3" s="1"/>
  <c r="S679" i="3" s="1"/>
  <c r="AA679" i="3"/>
  <c r="Z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I679" i="3"/>
  <c r="W679" i="3" s="1"/>
  <c r="J679" i="3"/>
  <c r="AD679" i="3" s="1"/>
  <c r="M679" i="3"/>
  <c r="N679" i="3" s="1"/>
  <c r="L679" i="3" l="1"/>
  <c r="T680" i="3"/>
  <c r="AH680" i="3" l="1"/>
  <c r="U679" i="3"/>
  <c r="E680" i="3" s="1"/>
  <c r="H680" i="3" s="1"/>
  <c r="AG680" i="3"/>
  <c r="Y678" i="3"/>
  <c r="D680" i="3" l="1"/>
  <c r="G680" i="3" s="1"/>
  <c r="K680" i="3"/>
  <c r="AE680" i="3" s="1"/>
  <c r="F680" i="3" l="1"/>
  <c r="I680" i="3"/>
  <c r="J680" i="3"/>
  <c r="AD680" i="3" s="1"/>
  <c r="M680" i="3"/>
  <c r="N680" i="3" s="1"/>
  <c r="V680" i="3"/>
  <c r="A681" i="3"/>
  <c r="B681" i="3" s="1"/>
  <c r="W680" i="3" l="1"/>
  <c r="L680"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Z682" i="3" l="1"/>
  <c r="P682" i="3"/>
  <c r="Q682" i="3" s="1"/>
  <c r="R682" i="3" s="1"/>
  <c r="S682" i="3" s="1"/>
  <c r="AC682" i="3"/>
  <c r="AA682" i="3"/>
  <c r="I681" i="3"/>
  <c r="W681" i="3" s="1"/>
  <c r="J681" i="3"/>
  <c r="AD681" i="3" s="1"/>
  <c r="M681" i="3"/>
  <c r="N681" i="3" s="1"/>
  <c r="L681" i="3" l="1"/>
  <c r="T682" i="3"/>
  <c r="U681" i="3" l="1"/>
  <c r="E682" i="3" s="1"/>
  <c r="H682" i="3" s="1"/>
  <c r="AG682" i="3"/>
  <c r="AH682" i="3"/>
  <c r="Y680" i="3"/>
  <c r="D682" i="3" l="1"/>
  <c r="G682" i="3" s="1"/>
  <c r="K682" i="3"/>
  <c r="AE682" i="3" s="1"/>
  <c r="F682" i="3" l="1"/>
  <c r="V682" i="3"/>
  <c r="A683" i="3"/>
  <c r="B683" i="3" s="1"/>
  <c r="I682" i="3"/>
  <c r="J682" i="3"/>
  <c r="AD682" i="3" s="1"/>
  <c r="M682" i="3"/>
  <c r="N682" i="3" s="1"/>
  <c r="W682" i="3" l="1"/>
  <c r="L682" i="3"/>
  <c r="P683" i="3"/>
  <c r="Q683" i="3" s="1"/>
  <c r="R683" i="3" s="1"/>
  <c r="S683" i="3" s="1"/>
  <c r="AC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AD683" i="3" s="1"/>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A687" i="3"/>
  <c r="AC687" i="3"/>
  <c r="U686" i="3" l="1"/>
  <c r="Y685" i="3"/>
  <c r="T687" i="3"/>
  <c r="AG687" i="3" s="1"/>
  <c r="AH687" i="3" l="1"/>
  <c r="D687" i="3"/>
  <c r="G687" i="3" s="1"/>
  <c r="E687" i="3"/>
  <c r="H687" i="3" s="1"/>
  <c r="K687" i="3" s="1"/>
  <c r="AE687" i="3" s="1"/>
  <c r="F687" i="3" l="1"/>
  <c r="I687" i="3"/>
  <c r="J687" i="3"/>
  <c r="AD687" i="3" s="1"/>
  <c r="M687" i="3"/>
  <c r="N687" i="3" s="1"/>
  <c r="V687" i="3"/>
  <c r="A688" i="3"/>
  <c r="B688" i="3" s="1"/>
  <c r="W687" i="3" l="1"/>
  <c r="L687" i="3"/>
  <c r="AC688" i="3"/>
  <c r="AA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AD688" i="3" s="1"/>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AD695" i="3" s="1"/>
  <c r="M695" i="3"/>
  <c r="N695" i="3" s="1"/>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AD696" i="3" s="1"/>
  <c r="M696" i="3"/>
  <c r="N696" i="3" s="1"/>
  <c r="W696" i="3" l="1"/>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AA698" i="3"/>
  <c r="Z698" i="3"/>
  <c r="AC698" i="3"/>
  <c r="P698" i="3"/>
  <c r="Q698" i="3" s="1"/>
  <c r="R698" i="3" s="1"/>
  <c r="S698" i="3" s="1"/>
  <c r="L697" i="3" l="1"/>
  <c r="U697" i="3" s="1"/>
  <c r="AD697" i="3"/>
  <c r="T698" i="3"/>
  <c r="Y696" i="3" l="1"/>
  <c r="AG698" i="3"/>
  <c r="E698" i="3"/>
  <c r="H698" i="3" s="1"/>
  <c r="K698" i="3" s="1"/>
  <c r="AE698" i="3" s="1"/>
  <c r="AH698" i="3"/>
  <c r="D698" i="3"/>
  <c r="F698" i="3" l="1"/>
  <c r="G698" i="3"/>
  <c r="J698" i="3" s="1"/>
  <c r="AD698" i="3" s="1"/>
  <c r="V698" i="3"/>
  <c r="A699" i="3"/>
  <c r="B699" i="3" s="1"/>
  <c r="M698" i="3" l="1"/>
  <c r="N698" i="3" s="1"/>
  <c r="I698" i="3"/>
  <c r="W698" i="3" s="1"/>
  <c r="L698" i="3"/>
  <c r="Z699" i="3"/>
  <c r="P699" i="3"/>
  <c r="Q699" i="3" s="1"/>
  <c r="R699" i="3" s="1"/>
  <c r="S699" i="3" s="1"/>
  <c r="AA699" i="3"/>
  <c r="AC699" i="3"/>
  <c r="T699" i="3" l="1"/>
  <c r="U698" i="3"/>
  <c r="Y697" i="3"/>
  <c r="D699" i="3" l="1"/>
  <c r="G699" i="3" s="1"/>
  <c r="AG699" i="3"/>
  <c r="AH699" i="3"/>
  <c r="E699" i="3"/>
  <c r="H699" i="3" s="1"/>
  <c r="K699" i="3" l="1"/>
  <c r="AE699" i="3" s="1"/>
  <c r="I699" i="3"/>
  <c r="J699" i="3"/>
  <c r="AD699" i="3" s="1"/>
  <c r="M699" i="3"/>
  <c r="N699" i="3" s="1"/>
  <c r="F699" i="3"/>
  <c r="L699" i="3" l="1"/>
  <c r="V699" i="3"/>
  <c r="W699" i="3" s="1"/>
  <c r="A700" i="3"/>
  <c r="B700" i="3" s="1"/>
  <c r="U699" i="3" l="1"/>
  <c r="Y698" i="3"/>
  <c r="Z700" i="3"/>
  <c r="P700" i="3"/>
  <c r="Q700" i="3" s="1"/>
  <c r="R700" i="3" s="1"/>
  <c r="S700" i="3" s="1"/>
  <c r="AC700" i="3"/>
  <c r="AA700" i="3"/>
  <c r="T700" i="3" l="1"/>
  <c r="D700" i="3" s="1"/>
  <c r="AH700" i="3" l="1"/>
  <c r="AG700" i="3"/>
  <c r="E700" i="3"/>
  <c r="H700" i="3" s="1"/>
  <c r="K700" i="3" s="1"/>
  <c r="AE700" i="3" s="1"/>
  <c r="G700" i="3"/>
  <c r="F700" i="3" l="1"/>
  <c r="I700" i="3"/>
  <c r="J700" i="3"/>
  <c r="AD700" i="3" s="1"/>
  <c r="M700" i="3"/>
  <c r="N700" i="3" s="1"/>
  <c r="V700" i="3"/>
  <c r="A701" i="3"/>
  <c r="B701" i="3" s="1"/>
  <c r="W700" i="3" l="1"/>
  <c r="L700" i="3"/>
  <c r="AC701" i="3"/>
  <c r="AA701" i="3"/>
  <c r="Z701" i="3"/>
  <c r="P701" i="3"/>
  <c r="Q701" i="3" s="1"/>
  <c r="R701" i="3" s="1"/>
  <c r="S701" i="3" s="1"/>
  <c r="U700" i="3" l="1"/>
  <c r="Y699" i="3"/>
  <c r="T701" i="3"/>
  <c r="AG701" i="3" s="1"/>
  <c r="AH701" i="3" l="1"/>
  <c r="E701" i="3"/>
  <c r="H701" i="3" s="1"/>
  <c r="D701" i="3"/>
  <c r="F701" i="3" l="1"/>
  <c r="G701" i="3"/>
  <c r="K701" i="3"/>
  <c r="AE701" i="3" s="1"/>
  <c r="I701" i="3" l="1"/>
  <c r="J701" i="3"/>
  <c r="AD701" i="3" s="1"/>
  <c r="M701" i="3"/>
  <c r="N701" i="3" s="1"/>
  <c r="V701" i="3"/>
  <c r="A702" i="3"/>
  <c r="B702" i="3" s="1"/>
  <c r="W701" i="3" l="1"/>
  <c r="L701" i="3"/>
  <c r="AC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AD702" i="3" s="1"/>
  <c r="M702" i="3"/>
  <c r="N702" i="3" s="1"/>
  <c r="W702" i="3" l="1"/>
  <c r="L702" i="3"/>
  <c r="AC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AD703" i="3" s="1"/>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AD707" i="3" s="1"/>
  <c r="M707" i="3"/>
  <c r="N707" i="3" s="1"/>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AD708" i="3" s="1"/>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Z717" i="3"/>
  <c r="AA717" i="3"/>
  <c r="U716" i="3" l="1"/>
  <c r="Y715" i="3"/>
  <c r="T717" i="3"/>
  <c r="AG717" i="3" s="1"/>
  <c r="E717" i="3" l="1"/>
  <c r="H717" i="3" s="1"/>
  <c r="K717" i="3" s="1"/>
  <c r="AE717" i="3" s="1"/>
  <c r="AH717" i="3"/>
  <c r="D717" i="3"/>
  <c r="V717" i="3" l="1"/>
  <c r="A718" i="3"/>
  <c r="B718" i="3" s="1"/>
  <c r="F717" i="3"/>
  <c r="G717" i="3"/>
  <c r="I717" i="3" l="1"/>
  <c r="W717" i="3" s="1"/>
  <c r="J717" i="3"/>
  <c r="AD717" i="3" s="1"/>
  <c r="M717" i="3"/>
  <c r="N717" i="3" s="1"/>
  <c r="P718" i="3"/>
  <c r="Q718" i="3" s="1"/>
  <c r="R718" i="3" s="1"/>
  <c r="S718" i="3" s="1"/>
  <c r="AC718" i="3"/>
  <c r="Z718" i="3"/>
  <c r="AA718" i="3"/>
  <c r="L717" i="3" l="1"/>
  <c r="T718" i="3"/>
  <c r="U717" i="3" l="1"/>
  <c r="E718" i="3" s="1"/>
  <c r="H718" i="3" s="1"/>
  <c r="AH718" i="3"/>
  <c r="AG718" i="3"/>
  <c r="Y716" i="3"/>
  <c r="K718" i="3" l="1"/>
  <c r="AE718" i="3" s="1"/>
  <c r="D718" i="3"/>
  <c r="V718" i="3" l="1"/>
  <c r="A719" i="3"/>
  <c r="B719" i="3" s="1"/>
  <c r="F718" i="3"/>
  <c r="G718" i="3"/>
  <c r="I718" i="3" l="1"/>
  <c r="W718" i="3" s="1"/>
  <c r="J718" i="3"/>
  <c r="AD718" i="3" s="1"/>
  <c r="M718" i="3"/>
  <c r="N718" i="3" s="1"/>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AD719" i="3" s="1"/>
  <c r="M719" i="3"/>
  <c r="N719" i="3" s="1"/>
  <c r="V719" i="3"/>
  <c r="A720" i="3"/>
  <c r="B720" i="3" s="1"/>
  <c r="W719" i="3" l="1"/>
  <c r="L719" i="3"/>
  <c r="P720" i="3"/>
  <c r="Q720" i="3" s="1"/>
  <c r="R720" i="3" s="1"/>
  <c r="S720" i="3" s="1"/>
  <c r="AA720" i="3"/>
  <c r="AC720" i="3"/>
  <c r="Z720" i="3"/>
  <c r="U719" i="3" l="1"/>
  <c r="Y718" i="3"/>
  <c r="T720" i="3"/>
  <c r="AG720" i="3" s="1"/>
  <c r="E720" i="3" l="1"/>
  <c r="H720" i="3" s="1"/>
  <c r="K720" i="3" s="1"/>
  <c r="AE720" i="3" s="1"/>
  <c r="D720" i="3"/>
  <c r="AH720" i="3"/>
  <c r="V720" i="3" l="1"/>
  <c r="A721" i="3"/>
  <c r="B721" i="3" s="1"/>
  <c r="F720" i="3"/>
  <c r="G720" i="3"/>
  <c r="I720" i="3" l="1"/>
  <c r="W720" i="3" s="1"/>
  <c r="J720" i="3"/>
  <c r="AD720" i="3" s="1"/>
  <c r="M720" i="3"/>
  <c r="N720" i="3" s="1"/>
  <c r="AA721" i="3"/>
  <c r="Z721" i="3"/>
  <c r="AC721" i="3"/>
  <c r="P721" i="3"/>
  <c r="Q721" i="3" s="1"/>
  <c r="R721" i="3" s="1"/>
  <c r="S721" i="3" s="1"/>
  <c r="T721" i="3" l="1"/>
  <c r="L720" i="3"/>
  <c r="AG721" i="3" l="1"/>
  <c r="U720" i="3"/>
  <c r="D721" i="3" s="1"/>
  <c r="AH721" i="3"/>
  <c r="Y719" i="3"/>
  <c r="G721" i="3" l="1"/>
  <c r="E721" i="3"/>
  <c r="H721" i="3" s="1"/>
  <c r="F721" i="3" l="1"/>
  <c r="I721" i="3"/>
  <c r="J721" i="3"/>
  <c r="AD721" i="3" s="1"/>
  <c r="M721" i="3"/>
  <c r="N721" i="3" s="1"/>
  <c r="K721" i="3"/>
  <c r="AE721" i="3" s="1"/>
  <c r="V721" i="3" l="1"/>
  <c r="W721" i="3" s="1"/>
  <c r="A722" i="3"/>
  <c r="B722" i="3" s="1"/>
  <c r="L721" i="3"/>
  <c r="U721" i="3" l="1"/>
  <c r="Y720" i="3"/>
  <c r="AA722" i="3"/>
  <c r="AC722" i="3"/>
  <c r="P722" i="3"/>
  <c r="Q722" i="3" s="1"/>
  <c r="R722" i="3" s="1"/>
  <c r="S722" i="3" s="1"/>
  <c r="Z722" i="3"/>
  <c r="T722" i="3" l="1"/>
  <c r="AH722" i="3" s="1"/>
  <c r="E722" i="3" l="1"/>
  <c r="H722" i="3" s="1"/>
  <c r="K722" i="3" s="1"/>
  <c r="AE722" i="3" s="1"/>
  <c r="D722" i="3"/>
  <c r="AG722" i="3"/>
  <c r="V722" i="3" l="1"/>
  <c r="A723" i="3"/>
  <c r="B723" i="3" s="1"/>
  <c r="F722" i="3"/>
  <c r="G722" i="3"/>
  <c r="I722" i="3" l="1"/>
  <c r="W722" i="3" s="1"/>
  <c r="J722" i="3"/>
  <c r="AD722" i="3" s="1"/>
  <c r="M722" i="3"/>
  <c r="N722" i="3" s="1"/>
  <c r="Z723" i="3"/>
  <c r="AA723" i="3"/>
  <c r="AC723" i="3"/>
  <c r="P723" i="3"/>
  <c r="Q723" i="3" s="1"/>
  <c r="R723" i="3" s="1"/>
  <c r="S723" i="3" s="1"/>
  <c r="T723" i="3" l="1"/>
  <c r="L722" i="3"/>
  <c r="U722" i="3" l="1"/>
  <c r="E723" i="3" s="1"/>
  <c r="H723" i="3" s="1"/>
  <c r="AG723" i="3"/>
  <c r="AH723" i="3"/>
  <c r="Y721" i="3"/>
  <c r="D723" i="3" l="1"/>
  <c r="G723" i="3" s="1"/>
  <c r="K723" i="3"/>
  <c r="AE723" i="3" s="1"/>
  <c r="F723" i="3" l="1"/>
  <c r="V723" i="3"/>
  <c r="A724" i="3"/>
  <c r="B724" i="3" s="1"/>
  <c r="I723" i="3"/>
  <c r="J723" i="3"/>
  <c r="AD723" i="3" s="1"/>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U724" i="3" l="1"/>
  <c r="Y723" i="3"/>
  <c r="T725" i="3"/>
  <c r="AG725" i="3" s="1"/>
  <c r="AH725" i="3" l="1"/>
  <c r="D725" i="3"/>
  <c r="G725" i="3" s="1"/>
  <c r="E725" i="3"/>
  <c r="H725" i="3" s="1"/>
  <c r="F725" i="3" l="1"/>
  <c r="I725" i="3"/>
  <c r="J725" i="3"/>
  <c r="AD725" i="3" s="1"/>
  <c r="M725" i="3"/>
  <c r="N725" i="3" s="1"/>
  <c r="K725" i="3"/>
  <c r="AE725" i="3" s="1"/>
  <c r="V725" i="3" l="1"/>
  <c r="W725" i="3" s="1"/>
  <c r="A726" i="3"/>
  <c r="B726" i="3" s="1"/>
  <c r="L725" i="3"/>
  <c r="U725" i="3" l="1"/>
  <c r="Y724" i="3"/>
  <c r="Z726" i="3"/>
  <c r="P726" i="3"/>
  <c r="Q726" i="3" s="1"/>
  <c r="R726" i="3" s="1"/>
  <c r="S726" i="3" s="1"/>
  <c r="AA726" i="3"/>
  <c r="AC726" i="3"/>
  <c r="T726" i="3" l="1"/>
  <c r="AG726" i="3" s="1"/>
  <c r="D726" i="3" l="1"/>
  <c r="G726" i="3" s="1"/>
  <c r="E726" i="3"/>
  <c r="H726" i="3" s="1"/>
  <c r="K726" i="3" s="1"/>
  <c r="AE726" i="3" s="1"/>
  <c r="AH726" i="3"/>
  <c r="F726" i="3" l="1"/>
  <c r="I726" i="3"/>
  <c r="J726" i="3"/>
  <c r="AD726" i="3" s="1"/>
  <c r="M726" i="3"/>
  <c r="N726" i="3" s="1"/>
  <c r="V726" i="3"/>
  <c r="A727" i="3"/>
  <c r="B727" i="3" s="1"/>
  <c r="W726" i="3" l="1"/>
  <c r="L726" i="3"/>
  <c r="P727" i="3"/>
  <c r="Q727" i="3" s="1"/>
  <c r="R727" i="3" s="1"/>
  <c r="S727" i="3" s="1"/>
  <c r="Z727" i="3"/>
  <c r="AA727" i="3"/>
  <c r="AC727" i="3"/>
  <c r="U726" i="3" l="1"/>
  <c r="Y725" i="3"/>
  <c r="T727" i="3"/>
  <c r="AH727" i="3" s="1"/>
  <c r="E727" i="3" l="1"/>
  <c r="H727" i="3" s="1"/>
  <c r="K727" i="3" s="1"/>
  <c r="AE727" i="3" s="1"/>
  <c r="D727" i="3"/>
  <c r="AG727" i="3"/>
  <c r="F727" i="3" l="1"/>
  <c r="G727" i="3"/>
  <c r="M727" i="3" s="1"/>
  <c r="N727" i="3" s="1"/>
  <c r="V727" i="3"/>
  <c r="A728" i="3"/>
  <c r="B728" i="3" s="1"/>
  <c r="I727" i="3" l="1"/>
  <c r="W727" i="3" s="1"/>
  <c r="J727" i="3"/>
  <c r="AA728" i="3"/>
  <c r="P728" i="3"/>
  <c r="Q728" i="3" s="1"/>
  <c r="R728" i="3" s="1"/>
  <c r="S728" i="3" s="1"/>
  <c r="AC728" i="3"/>
  <c r="Z728" i="3"/>
  <c r="L727" i="3" l="1"/>
  <c r="U727" i="3" s="1"/>
  <c r="AD727" i="3"/>
  <c r="T728" i="3"/>
  <c r="Y726" i="3" l="1"/>
  <c r="D728" i="3"/>
  <c r="G728" i="3" s="1"/>
  <c r="AG728" i="3"/>
  <c r="E728" i="3"/>
  <c r="H728" i="3" s="1"/>
  <c r="AH728" i="3"/>
  <c r="F728" i="3" l="1"/>
  <c r="I728" i="3"/>
  <c r="J728" i="3"/>
  <c r="AD728" i="3" s="1"/>
  <c r="M728" i="3"/>
  <c r="N728" i="3" s="1"/>
  <c r="K728" i="3"/>
  <c r="AE728" i="3" s="1"/>
  <c r="V728" i="3" l="1"/>
  <c r="W728" i="3" s="1"/>
  <c r="A729" i="3"/>
  <c r="B729" i="3" s="1"/>
  <c r="L728" i="3"/>
  <c r="U728" i="3" l="1"/>
  <c r="Y727" i="3"/>
  <c r="P729" i="3"/>
  <c r="Q729" i="3" s="1"/>
  <c r="R729" i="3" s="1"/>
  <c r="S729" i="3" s="1"/>
  <c r="AA729" i="3"/>
  <c r="AC729" i="3"/>
  <c r="Z729" i="3"/>
  <c r="T729" i="3" l="1"/>
  <c r="E729" i="3" s="1"/>
  <c r="H729" i="3" s="1"/>
  <c r="AH729" i="3" l="1"/>
  <c r="D729" i="3"/>
  <c r="F729" i="3" s="1"/>
  <c r="AG729" i="3"/>
  <c r="K729" i="3"/>
  <c r="AE729" i="3" s="1"/>
  <c r="G729" i="3" l="1"/>
  <c r="I729" i="3" s="1"/>
  <c r="V729" i="3"/>
  <c r="A730" i="3"/>
  <c r="B730" i="3" s="1"/>
  <c r="W729" i="3" l="1"/>
  <c r="J729" i="3"/>
  <c r="M729" i="3"/>
  <c r="N729" i="3" s="1"/>
  <c r="AA730" i="3"/>
  <c r="Z730" i="3"/>
  <c r="P730" i="3"/>
  <c r="Q730" i="3" s="1"/>
  <c r="R730" i="3" s="1"/>
  <c r="S730" i="3" s="1"/>
  <c r="AC730" i="3"/>
  <c r="L729" i="3" l="1"/>
  <c r="U729" i="3" s="1"/>
  <c r="AD729" i="3"/>
  <c r="T730" i="3"/>
  <c r="Y728" i="3" l="1"/>
  <c r="AG730" i="3"/>
  <c r="D730" i="3"/>
  <c r="E730" i="3"/>
  <c r="H730" i="3" s="1"/>
  <c r="AH730" i="3"/>
  <c r="K730" i="3" l="1"/>
  <c r="AE730" i="3" s="1"/>
  <c r="F730" i="3"/>
  <c r="G730" i="3"/>
  <c r="I730" i="3" l="1"/>
  <c r="J730" i="3"/>
  <c r="AD730" i="3" s="1"/>
  <c r="M730" i="3"/>
  <c r="N730" i="3" s="1"/>
  <c r="V730" i="3"/>
  <c r="A731" i="3"/>
  <c r="B731" i="3" s="1"/>
  <c r="W730" i="3" l="1"/>
  <c r="L730" i="3"/>
  <c r="P731" i="3"/>
  <c r="Q731" i="3" s="1"/>
  <c r="R731" i="3" s="1"/>
  <c r="S731" i="3" s="1"/>
  <c r="Z731" i="3"/>
  <c r="AA731" i="3"/>
  <c r="AC731" i="3"/>
  <c r="U730" i="3" l="1"/>
  <c r="Y729" i="3"/>
  <c r="T731" i="3"/>
  <c r="AG731" i="3" s="1"/>
  <c r="E731" i="3" l="1"/>
  <c r="H731" i="3" s="1"/>
  <c r="K731" i="3" s="1"/>
  <c r="AE731" i="3" s="1"/>
  <c r="AH731" i="3"/>
  <c r="D731" i="3"/>
  <c r="F731" i="3" l="1"/>
  <c r="G731" i="3"/>
  <c r="J731" i="3" s="1"/>
  <c r="AD731" i="3" s="1"/>
  <c r="V731" i="3"/>
  <c r="A732" i="3"/>
  <c r="B732" i="3" s="1"/>
  <c r="M731" i="3" l="1"/>
  <c r="N731" i="3" s="1"/>
  <c r="I731" i="3"/>
  <c r="W731" i="3" s="1"/>
  <c r="L731" i="3"/>
  <c r="AC732" i="3"/>
  <c r="Z732" i="3"/>
  <c r="AA732" i="3"/>
  <c r="P732" i="3"/>
  <c r="Q732" i="3" s="1"/>
  <c r="R732" i="3" s="1"/>
  <c r="S732" i="3" s="1"/>
  <c r="U731" i="3" l="1"/>
  <c r="Y730" i="3"/>
  <c r="T732" i="3"/>
  <c r="E732" i="3" l="1"/>
  <c r="H732" i="3" s="1"/>
  <c r="K732" i="3" s="1"/>
  <c r="AE732" i="3" s="1"/>
  <c r="D732" i="3"/>
  <c r="G732" i="3" s="1"/>
  <c r="AH732" i="3"/>
  <c r="AG732" i="3"/>
  <c r="F732" i="3" l="1"/>
  <c r="I732" i="3"/>
  <c r="J732" i="3"/>
  <c r="AD732" i="3" s="1"/>
  <c r="M732" i="3"/>
  <c r="N732" i="3" s="1"/>
  <c r="V732" i="3"/>
  <c r="A733" i="3"/>
  <c r="B733" i="3" s="1"/>
  <c r="W732" i="3" l="1"/>
  <c r="L732" i="3"/>
  <c r="AC733" i="3"/>
  <c r="P733" i="3"/>
  <c r="Q733" i="3" s="1"/>
  <c r="R733" i="3" s="1"/>
  <c r="S733" i="3" s="1"/>
  <c r="AA733" i="3"/>
  <c r="Z733" i="3"/>
  <c r="T733" i="3" l="1"/>
  <c r="AH733" i="3" s="1"/>
  <c r="U732" i="3"/>
  <c r="Y731" i="3"/>
  <c r="D733" i="3" l="1"/>
  <c r="G733" i="3" s="1"/>
  <c r="E733" i="3"/>
  <c r="H733" i="3" s="1"/>
  <c r="AG733" i="3"/>
  <c r="F733" i="3" l="1"/>
  <c r="I733" i="3"/>
  <c r="J733" i="3"/>
  <c r="AD733" i="3" s="1"/>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L734" i="3" l="1"/>
  <c r="Y733" i="3" s="1"/>
  <c r="AD734" i="3"/>
  <c r="T735" i="3"/>
  <c r="U734" i="3" l="1"/>
  <c r="E735" i="3" s="1"/>
  <c r="H735" i="3" s="1"/>
  <c r="AH735" i="3"/>
  <c r="AG735" i="3"/>
  <c r="D735" i="3" l="1"/>
  <c r="G735" i="3" s="1"/>
  <c r="M735" i="3" s="1"/>
  <c r="N735" i="3" s="1"/>
  <c r="K735" i="3"/>
  <c r="AE735" i="3" s="1"/>
  <c r="F735" i="3" l="1"/>
  <c r="I735" i="3"/>
  <c r="J735" i="3"/>
  <c r="V735" i="3"/>
  <c r="A736" i="3"/>
  <c r="B736" i="3" s="1"/>
  <c r="L735" i="3" l="1"/>
  <c r="U735" i="3" s="1"/>
  <c r="AD735" i="3"/>
  <c r="W735" i="3"/>
  <c r="Z736" i="3"/>
  <c r="P736" i="3"/>
  <c r="Q736" i="3" s="1"/>
  <c r="R736" i="3" s="1"/>
  <c r="S736" i="3" s="1"/>
  <c r="AA736" i="3"/>
  <c r="AC736" i="3"/>
  <c r="Y734" i="3" l="1"/>
  <c r="T736" i="3"/>
  <c r="E736" i="3" s="1"/>
  <c r="H736" i="3" s="1"/>
  <c r="AH736" i="3" l="1"/>
  <c r="D736" i="3"/>
  <c r="F736" i="3" s="1"/>
  <c r="K736" i="3"/>
  <c r="AE736" i="3" s="1"/>
  <c r="AG736" i="3"/>
  <c r="G736" i="3" l="1"/>
  <c r="M736" i="3" s="1"/>
  <c r="N736" i="3" s="1"/>
  <c r="V736" i="3"/>
  <c r="A737" i="3"/>
  <c r="B737" i="3" s="1"/>
  <c r="I736" i="3" l="1"/>
  <c r="W736" i="3" s="1"/>
  <c r="J736" i="3"/>
  <c r="AC737" i="3"/>
  <c r="P737" i="3"/>
  <c r="Q737" i="3" s="1"/>
  <c r="R737" i="3" s="1"/>
  <c r="S737" i="3" s="1"/>
  <c r="Z737" i="3"/>
  <c r="AA737" i="3"/>
  <c r="L736" i="3" l="1"/>
  <c r="U736" i="3" s="1"/>
  <c r="AD736" i="3"/>
  <c r="T737" i="3"/>
  <c r="Y735" i="3" l="1"/>
  <c r="AH737" i="3"/>
  <c r="D737" i="3"/>
  <c r="E737" i="3"/>
  <c r="H737" i="3" s="1"/>
  <c r="AG737" i="3"/>
  <c r="F737" i="3" l="1"/>
  <c r="G737" i="3"/>
  <c r="K737" i="3"/>
  <c r="AE737" i="3" s="1"/>
  <c r="V737" i="3" l="1"/>
  <c r="A738" i="3"/>
  <c r="B738" i="3" s="1"/>
  <c r="I737" i="3"/>
  <c r="J737" i="3"/>
  <c r="AD737" i="3" s="1"/>
  <c r="M737" i="3"/>
  <c r="N737" i="3" s="1"/>
  <c r="W737" i="3" l="1"/>
  <c r="L737" i="3"/>
  <c r="AA738" i="3"/>
  <c r="P738" i="3"/>
  <c r="Q738" i="3" s="1"/>
  <c r="R738" i="3" s="1"/>
  <c r="S738" i="3" s="1"/>
  <c r="AC738" i="3"/>
  <c r="Z738" i="3"/>
  <c r="U737" i="3" l="1"/>
  <c r="Y736" i="3"/>
  <c r="T738" i="3"/>
  <c r="E738" i="3" l="1"/>
  <c r="H738" i="3" s="1"/>
  <c r="K738" i="3" s="1"/>
  <c r="AE738" i="3" s="1"/>
  <c r="D738" i="3"/>
  <c r="AG738" i="3"/>
  <c r="AH738" i="3"/>
  <c r="V738" i="3" l="1"/>
  <c r="A739" i="3"/>
  <c r="B739" i="3" s="1"/>
  <c r="F738" i="3"/>
  <c r="G738" i="3"/>
  <c r="I738" i="3" l="1"/>
  <c r="W738" i="3" s="1"/>
  <c r="J738" i="3"/>
  <c r="AD738" i="3" s="1"/>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T746" i="3"/>
  <c r="Y744" i="3" l="1"/>
  <c r="D746" i="3"/>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I755" i="3"/>
  <c r="W755" i="3" s="1"/>
  <c r="J755" i="3"/>
  <c r="AD755" i="3" s="1"/>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AC757" i="3"/>
  <c r="P757" i="3"/>
  <c r="Q757" i="3" s="1"/>
  <c r="R757" i="3" s="1"/>
  <c r="S757" i="3" s="1"/>
  <c r="Z757" i="3"/>
  <c r="AA757" i="3"/>
  <c r="L756" i="3" l="1"/>
  <c r="U756" i="3" s="1"/>
  <c r="AD756" i="3"/>
  <c r="T757" i="3"/>
  <c r="Y755" i="3" l="1"/>
  <c r="E757" i="3"/>
  <c r="H757" i="3" s="1"/>
  <c r="K757" i="3" s="1"/>
  <c r="AE757" i="3" s="1"/>
  <c r="AH757" i="3"/>
  <c r="D757" i="3"/>
  <c r="AG757" i="3"/>
  <c r="V757" i="3" l="1"/>
  <c r="A758" i="3"/>
  <c r="B758" i="3" s="1"/>
  <c r="F757" i="3"/>
  <c r="G757" i="3"/>
  <c r="I757" i="3" l="1"/>
  <c r="W757" i="3" s="1"/>
  <c r="J757" i="3"/>
  <c r="AD757" i="3" s="1"/>
  <c r="M757" i="3"/>
  <c r="N757" i="3" s="1"/>
  <c r="AA758" i="3"/>
  <c r="Z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AD758" i="3" s="1"/>
  <c r="M758" i="3"/>
  <c r="N758" i="3" s="1"/>
  <c r="L758" i="3" l="1"/>
  <c r="W758" i="3"/>
  <c r="P759" i="3"/>
  <c r="Q759" i="3" s="1"/>
  <c r="R759" i="3" s="1"/>
  <c r="S759" i="3" s="1"/>
  <c r="Z759" i="3"/>
  <c r="AA759" i="3"/>
  <c r="AC759" i="3"/>
  <c r="U758" i="3" l="1"/>
  <c r="Y757" i="3"/>
  <c r="T759" i="3"/>
  <c r="D759" i="3" l="1"/>
  <c r="G759" i="3" s="1"/>
  <c r="AG759" i="3"/>
  <c r="E759" i="3"/>
  <c r="H759" i="3" s="1"/>
  <c r="AH759" i="3"/>
  <c r="F759" i="3" l="1"/>
  <c r="I759" i="3"/>
  <c r="J759" i="3"/>
  <c r="AD759" i="3" s="1"/>
  <c r="M759" i="3"/>
  <c r="N759" i="3" s="1"/>
  <c r="K759" i="3"/>
  <c r="AE759" i="3" s="1"/>
  <c r="V759" i="3" l="1"/>
  <c r="W759" i="3" s="1"/>
  <c r="A760" i="3"/>
  <c r="B760" i="3" s="1"/>
  <c r="L759" i="3"/>
  <c r="U759" i="3" l="1"/>
  <c r="Y758" i="3"/>
  <c r="AA760" i="3"/>
  <c r="AC760" i="3"/>
  <c r="Z760" i="3"/>
  <c r="P760" i="3"/>
  <c r="Q760" i="3" s="1"/>
  <c r="R760" i="3" s="1"/>
  <c r="S760" i="3" s="1"/>
  <c r="T760" i="3" l="1"/>
  <c r="E760" i="3" s="1"/>
  <c r="H760" i="3" s="1"/>
  <c r="AH760" i="3" l="1"/>
  <c r="AG760" i="3"/>
  <c r="D760" i="3"/>
  <c r="G760" i="3" s="1"/>
  <c r="K760" i="3"/>
  <c r="AE760" i="3" s="1"/>
  <c r="F760" i="3" l="1"/>
  <c r="I760" i="3"/>
  <c r="J760" i="3"/>
  <c r="AD760" i="3" s="1"/>
  <c r="M760" i="3"/>
  <c r="N760" i="3" s="1"/>
  <c r="V760" i="3"/>
  <c r="A761" i="3"/>
  <c r="B761" i="3" s="1"/>
  <c r="W760" i="3" l="1"/>
  <c r="L760" i="3"/>
  <c r="P761" i="3"/>
  <c r="Q761" i="3" s="1"/>
  <c r="R761" i="3" s="1"/>
  <c r="S761" i="3" s="1"/>
  <c r="Z761" i="3"/>
  <c r="AA761" i="3"/>
  <c r="AC761" i="3"/>
  <c r="T761" i="3" l="1"/>
  <c r="U760" i="3"/>
  <c r="Y759" i="3"/>
  <c r="D761" i="3" l="1"/>
  <c r="G761" i="3" s="1"/>
  <c r="AG761" i="3"/>
  <c r="AH761" i="3"/>
  <c r="E761" i="3"/>
  <c r="H761" i="3" s="1"/>
  <c r="F761" i="3" l="1"/>
  <c r="I761" i="3"/>
  <c r="J761" i="3"/>
  <c r="AD761" i="3" s="1"/>
  <c r="M761" i="3"/>
  <c r="N761" i="3" s="1"/>
  <c r="K761" i="3"/>
  <c r="AE761" i="3" s="1"/>
  <c r="V761" i="3" l="1"/>
  <c r="W761" i="3" s="1"/>
  <c r="A762" i="3"/>
  <c r="B762" i="3" s="1"/>
  <c r="L761" i="3"/>
  <c r="U761" i="3" l="1"/>
  <c r="Y760" i="3"/>
  <c r="AA762" i="3"/>
  <c r="Z762" i="3"/>
  <c r="AC762" i="3"/>
  <c r="P762" i="3"/>
  <c r="Q762" i="3" s="1"/>
  <c r="R762" i="3" s="1"/>
  <c r="S762" i="3" s="1"/>
  <c r="T762" i="3" l="1"/>
  <c r="D762" i="3" s="1"/>
  <c r="E762" i="3" l="1"/>
  <c r="H762" i="3" s="1"/>
  <c r="K762" i="3" s="1"/>
  <c r="AE762" i="3" s="1"/>
  <c r="AH762" i="3"/>
  <c r="AG762" i="3"/>
  <c r="G762" i="3"/>
  <c r="F762" i="3" l="1"/>
  <c r="I762" i="3"/>
  <c r="J762" i="3"/>
  <c r="AD762" i="3" s="1"/>
  <c r="M762" i="3"/>
  <c r="N762" i="3" s="1"/>
  <c r="V762" i="3"/>
  <c r="A763" i="3"/>
  <c r="B763" i="3" s="1"/>
  <c r="W762" i="3" l="1"/>
  <c r="L762" i="3"/>
  <c r="AC763" i="3"/>
  <c r="Z763" i="3"/>
  <c r="AA763" i="3"/>
  <c r="P763" i="3"/>
  <c r="Q763" i="3" s="1"/>
  <c r="R763" i="3" s="1"/>
  <c r="S763" i="3" s="1"/>
  <c r="U762" i="3" l="1"/>
  <c r="Y761" i="3"/>
  <c r="T763" i="3"/>
  <c r="D763" i="3" l="1"/>
  <c r="G763" i="3" s="1"/>
  <c r="AG763" i="3"/>
  <c r="AH763" i="3"/>
  <c r="E763" i="3"/>
  <c r="H763" i="3" s="1"/>
  <c r="K763" i="3" s="1"/>
  <c r="AE763" i="3" s="1"/>
  <c r="F763" i="3" l="1"/>
  <c r="I763" i="3"/>
  <c r="J763" i="3"/>
  <c r="AD763" i="3" s="1"/>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I764" i="3"/>
  <c r="W764" i="3" s="1"/>
  <c r="J764" i="3"/>
  <c r="AD764" i="3" s="1"/>
  <c r="M764" i="3"/>
  <c r="N764" i="3" s="1"/>
  <c r="T765" i="3" l="1"/>
  <c r="L764" i="3"/>
  <c r="AG765" i="3" l="1"/>
  <c r="AH765" i="3"/>
  <c r="U764" i="3"/>
  <c r="D765" i="3" s="1"/>
  <c r="Y763" i="3"/>
  <c r="E765" i="3" l="1"/>
  <c r="H765" i="3" s="1"/>
  <c r="K765" i="3" s="1"/>
  <c r="AE765" i="3" s="1"/>
  <c r="G765" i="3"/>
  <c r="F765" i="3" l="1"/>
  <c r="I765" i="3"/>
  <c r="J765" i="3"/>
  <c r="AD765" i="3" s="1"/>
  <c r="M765" i="3"/>
  <c r="N765" i="3" s="1"/>
  <c r="V765" i="3"/>
  <c r="A766" i="3"/>
  <c r="B766" i="3" s="1"/>
  <c r="W765" i="3" l="1"/>
  <c r="L765"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AD766" i="3" s="1"/>
  <c r="M766" i="3"/>
  <c r="N766" i="3" s="1"/>
  <c r="P767" i="3"/>
  <c r="Q767" i="3" s="1"/>
  <c r="R767" i="3" s="1"/>
  <c r="S767" i="3" s="1"/>
  <c r="AC767" i="3"/>
  <c r="AA767" i="3"/>
  <c r="Z767" i="3"/>
  <c r="T767" i="3" l="1"/>
  <c r="L766" i="3"/>
  <c r="AH767" i="3" l="1"/>
  <c r="AG767" i="3"/>
  <c r="U766" i="3"/>
  <c r="D767" i="3" s="1"/>
  <c r="Y765" i="3"/>
  <c r="E767" i="3" l="1"/>
  <c r="H767" i="3" s="1"/>
  <c r="K767" i="3" s="1"/>
  <c r="AE767" i="3" s="1"/>
  <c r="G767" i="3"/>
  <c r="F767" i="3" l="1"/>
  <c r="I767" i="3"/>
  <c r="J767" i="3"/>
  <c r="AD767" i="3" s="1"/>
  <c r="M767" i="3"/>
  <c r="N767" i="3" s="1"/>
  <c r="V767" i="3"/>
  <c r="A768" i="3"/>
  <c r="B768" i="3" s="1"/>
  <c r="W767" i="3" l="1"/>
  <c r="L767" i="3"/>
  <c r="AC768" i="3"/>
  <c r="AA768" i="3"/>
  <c r="P768" i="3"/>
  <c r="Q768" i="3" s="1"/>
  <c r="R768" i="3" s="1"/>
  <c r="S768" i="3" s="1"/>
  <c r="Z768" i="3"/>
  <c r="T768" i="3" l="1"/>
  <c r="AG768" i="3" s="1"/>
  <c r="U767" i="3"/>
  <c r="Y766" i="3"/>
  <c r="D768" i="3" l="1"/>
  <c r="G768" i="3" s="1"/>
  <c r="AH768" i="3"/>
  <c r="E768" i="3"/>
  <c r="H768" i="3" s="1"/>
  <c r="K768" i="3" l="1"/>
  <c r="AE768" i="3" s="1"/>
  <c r="I768" i="3"/>
  <c r="J768" i="3"/>
  <c r="AD768" i="3" s="1"/>
  <c r="M768" i="3"/>
  <c r="N768" i="3" s="1"/>
  <c r="F768" i="3"/>
  <c r="L768" i="3" l="1"/>
  <c r="V768" i="3"/>
  <c r="W768" i="3" s="1"/>
  <c r="A769" i="3"/>
  <c r="B769" i="3" s="1"/>
  <c r="AC769" i="3" l="1"/>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AD769" i="3" s="1"/>
  <c r="M769" i="3"/>
  <c r="N769" i="3" s="1"/>
  <c r="W769" i="3" l="1"/>
  <c r="L769" i="3"/>
  <c r="AC770" i="3"/>
  <c r="P770" i="3"/>
  <c r="Q770" i="3" s="1"/>
  <c r="R770" i="3" s="1"/>
  <c r="S770" i="3" s="1"/>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AA771" i="3"/>
  <c r="AC771" i="3"/>
  <c r="P771" i="3"/>
  <c r="Q771" i="3" s="1"/>
  <c r="R771" i="3" s="1"/>
  <c r="S771" i="3" s="1"/>
  <c r="Z771" i="3"/>
  <c r="L770" i="3" l="1"/>
  <c r="U770" i="3" s="1"/>
  <c r="AD770" i="3"/>
  <c r="T771" i="3"/>
  <c r="AH771" i="3" l="1"/>
  <c r="Y769" i="3"/>
  <c r="E771" i="3"/>
  <c r="H771" i="3" s="1"/>
  <c r="AG771" i="3"/>
  <c r="D771" i="3"/>
  <c r="K771" i="3" l="1"/>
  <c r="AE771" i="3" s="1"/>
  <c r="F771" i="3"/>
  <c r="G771" i="3"/>
  <c r="V771" i="3" l="1"/>
  <c r="A772" i="3"/>
  <c r="B772" i="3" s="1"/>
  <c r="I771" i="3"/>
  <c r="J771" i="3"/>
  <c r="AD771" i="3" s="1"/>
  <c r="M771" i="3"/>
  <c r="N771" i="3" s="1"/>
  <c r="L771" i="3" l="1"/>
  <c r="W771"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AD772" i="3" s="1"/>
  <c r="M772" i="3"/>
  <c r="N772" i="3" s="1"/>
  <c r="W772" i="3" l="1"/>
  <c r="L772" i="3"/>
  <c r="AA773" i="3"/>
  <c r="P773" i="3"/>
  <c r="Q773" i="3" s="1"/>
  <c r="R773" i="3" s="1"/>
  <c r="S773" i="3" s="1"/>
  <c r="Z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AC774" i="3"/>
  <c r="P774" i="3"/>
  <c r="Q774" i="3" s="1"/>
  <c r="R774" i="3" s="1"/>
  <c r="S774" i="3" s="1"/>
  <c r="AA774" i="3"/>
  <c r="Z774" i="3"/>
  <c r="L773" i="3" l="1"/>
  <c r="Y772" i="3" s="1"/>
  <c r="AD773" i="3"/>
  <c r="T774" i="3"/>
  <c r="AG774" i="3" l="1"/>
  <c r="U773" i="3"/>
  <c r="E774" i="3" s="1"/>
  <c r="H774" i="3" s="1"/>
  <c r="K774" i="3" s="1"/>
  <c r="AE774" i="3" s="1"/>
  <c r="AH774" i="3"/>
  <c r="D774" i="3" l="1"/>
  <c r="F774" i="3" s="1"/>
  <c r="V774" i="3"/>
  <c r="A775" i="3"/>
  <c r="B775" i="3" s="1"/>
  <c r="G774" i="3" l="1"/>
  <c r="M774" i="3" s="1"/>
  <c r="N774" i="3" s="1"/>
  <c r="P775" i="3"/>
  <c r="Q775" i="3" s="1"/>
  <c r="R775" i="3" s="1"/>
  <c r="S775" i="3" s="1"/>
  <c r="Z775" i="3"/>
  <c r="AD775" i="3"/>
  <c r="AA775" i="3"/>
  <c r="AC775" i="3"/>
  <c r="J774" i="3" l="1"/>
  <c r="L774" i="3" s="1"/>
  <c r="Y773" i="3" s="1"/>
  <c r="I774" i="3"/>
  <c r="W774"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A778" i="3"/>
  <c r="AC778" i="3"/>
  <c r="U777" i="3" l="1"/>
  <c r="Y776" i="3"/>
  <c r="T778" i="3"/>
  <c r="AH778" i="3" s="1"/>
  <c r="E778" i="3" l="1"/>
  <c r="H778" i="3" s="1"/>
  <c r="K778" i="3" s="1"/>
  <c r="AE778" i="3" s="1"/>
  <c r="AG778" i="3"/>
  <c r="D778" i="3"/>
  <c r="G778" i="3" s="1"/>
  <c r="F778" i="3" l="1"/>
  <c r="I778" i="3"/>
  <c r="J778" i="3"/>
  <c r="AD778" i="3" s="1"/>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P785" i="3"/>
  <c r="Q785" i="3" s="1"/>
  <c r="R785" i="3" s="1"/>
  <c r="S785" i="3" s="1"/>
  <c r="AC785" i="3"/>
  <c r="Z785" i="3"/>
  <c r="U784" i="3" l="1"/>
  <c r="Y783" i="3"/>
  <c r="T785" i="3"/>
  <c r="AH785" i="3" s="1"/>
  <c r="E785" i="3" l="1"/>
  <c r="H785" i="3" s="1"/>
  <c r="AG785" i="3"/>
  <c r="D785" i="3"/>
  <c r="K785" i="3" l="1"/>
  <c r="AE785" i="3" s="1"/>
  <c r="F785" i="3"/>
  <c r="G785" i="3"/>
  <c r="I785" i="3" l="1"/>
  <c r="J785" i="3"/>
  <c r="AD785" i="3" s="1"/>
  <c r="M785" i="3"/>
  <c r="N785" i="3" s="1"/>
  <c r="V785" i="3"/>
  <c r="A786" i="3"/>
  <c r="B786" i="3" s="1"/>
  <c r="W785" i="3" l="1"/>
  <c r="L785" i="3"/>
  <c r="Z786" i="3"/>
  <c r="AA786" i="3"/>
  <c r="P786" i="3"/>
  <c r="Q786" i="3" s="1"/>
  <c r="R786" i="3" s="1"/>
  <c r="S786" i="3" s="1"/>
  <c r="AC786" i="3"/>
  <c r="U785" i="3" l="1"/>
  <c r="Y784" i="3"/>
  <c r="T786" i="3"/>
  <c r="E786" i="3" l="1"/>
  <c r="H786" i="3" s="1"/>
  <c r="K786" i="3" s="1"/>
  <c r="AE786" i="3" s="1"/>
  <c r="AG786" i="3"/>
  <c r="D786" i="3"/>
  <c r="G786" i="3" s="1"/>
  <c r="AH786" i="3"/>
  <c r="F786" i="3" l="1"/>
  <c r="I786" i="3"/>
  <c r="J786" i="3"/>
  <c r="AD786" i="3" s="1"/>
  <c r="M786" i="3"/>
  <c r="N786" i="3" s="1"/>
  <c r="V786" i="3"/>
  <c r="A787" i="3"/>
  <c r="B787" i="3" s="1"/>
  <c r="L786" i="3" l="1"/>
  <c r="W786" i="3"/>
  <c r="AC787" i="3"/>
  <c r="P787" i="3"/>
  <c r="Q787" i="3" s="1"/>
  <c r="R787" i="3" s="1"/>
  <c r="S787" i="3" s="1"/>
  <c r="Z787" i="3"/>
  <c r="AA787" i="3"/>
  <c r="U786" i="3" l="1"/>
  <c r="Y785" i="3"/>
  <c r="T787" i="3"/>
  <c r="D787" i="3" l="1"/>
  <c r="G787" i="3" s="1"/>
  <c r="AH787" i="3"/>
  <c r="E787" i="3"/>
  <c r="H787" i="3" s="1"/>
  <c r="AG787" i="3"/>
  <c r="F787" i="3" l="1"/>
  <c r="I787" i="3"/>
  <c r="J787" i="3"/>
  <c r="AD787" i="3" s="1"/>
  <c r="M787" i="3"/>
  <c r="N787" i="3" s="1"/>
  <c r="K787" i="3"/>
  <c r="AE787" i="3" s="1"/>
  <c r="V787" i="3" l="1"/>
  <c r="W787" i="3" s="1"/>
  <c r="A788" i="3"/>
  <c r="B788" i="3" s="1"/>
  <c r="L787" i="3"/>
  <c r="U787" i="3" l="1"/>
  <c r="Y786" i="3"/>
  <c r="AC788" i="3"/>
  <c r="Z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W788" i="3"/>
  <c r="P789" i="3"/>
  <c r="Q789" i="3" s="1"/>
  <c r="R789" i="3" s="1"/>
  <c r="S789" i="3" s="1"/>
  <c r="AC789" i="3"/>
  <c r="AA789" i="3"/>
  <c r="Z789" i="3"/>
  <c r="L788" i="3" l="1"/>
  <c r="U788" i="3" s="1"/>
  <c r="AD788" i="3"/>
  <c r="T789" i="3"/>
  <c r="Y787" i="3" l="1"/>
  <c r="D789" i="3"/>
  <c r="G789" i="3" s="1"/>
  <c r="E789" i="3"/>
  <c r="H789" i="3" s="1"/>
  <c r="AH789" i="3"/>
  <c r="AG789" i="3"/>
  <c r="F789" i="3" l="1"/>
  <c r="I789" i="3"/>
  <c r="J789" i="3"/>
  <c r="AD789" i="3" s="1"/>
  <c r="M789" i="3"/>
  <c r="N789" i="3" s="1"/>
  <c r="K789" i="3"/>
  <c r="AE789" i="3" s="1"/>
  <c r="L789" i="3" l="1"/>
  <c r="V789" i="3"/>
  <c r="W789" i="3" s="1"/>
  <c r="A790" i="3"/>
  <c r="B790" i="3" s="1"/>
  <c r="AA790" i="3" l="1"/>
  <c r="AC790" i="3"/>
  <c r="Z790" i="3"/>
  <c r="P790" i="3"/>
  <c r="Q790" i="3" s="1"/>
  <c r="R790" i="3" s="1"/>
  <c r="S790" i="3" s="1"/>
  <c r="U789" i="3"/>
  <c r="Y788" i="3"/>
  <c r="T790" i="3" l="1"/>
  <c r="D790" i="3" s="1"/>
  <c r="AG790" i="3" l="1"/>
  <c r="G790" i="3"/>
  <c r="AH790" i="3"/>
  <c r="E790" i="3"/>
  <c r="H790" i="3" s="1"/>
  <c r="F790" i="3" l="1"/>
  <c r="I790" i="3"/>
  <c r="J790" i="3"/>
  <c r="AD790" i="3" s="1"/>
  <c r="M790" i="3"/>
  <c r="N790" i="3" s="1"/>
  <c r="K790" i="3"/>
  <c r="AE790" i="3" s="1"/>
  <c r="V790" i="3" l="1"/>
  <c r="W790" i="3" s="1"/>
  <c r="A791" i="3"/>
  <c r="B791" i="3" s="1"/>
  <c r="L790" i="3"/>
  <c r="U790" i="3" l="1"/>
  <c r="Y789" i="3"/>
  <c r="P791" i="3"/>
  <c r="Q791" i="3" s="1"/>
  <c r="R791" i="3" s="1"/>
  <c r="S791" i="3" s="1"/>
  <c r="AA791" i="3"/>
  <c r="AC791" i="3"/>
  <c r="Z791" i="3"/>
  <c r="T791" i="3" l="1"/>
  <c r="AG791" i="3" s="1"/>
  <c r="E791" i="3" l="1"/>
  <c r="H791" i="3" s="1"/>
  <c r="K791" i="3" s="1"/>
  <c r="AE791" i="3" s="1"/>
  <c r="D791" i="3"/>
  <c r="G791" i="3" s="1"/>
  <c r="AH791" i="3"/>
  <c r="F791" i="3" l="1"/>
  <c r="I791" i="3"/>
  <c r="J791" i="3"/>
  <c r="AD791" i="3" s="1"/>
  <c r="M791" i="3"/>
  <c r="N791" i="3" s="1"/>
  <c r="V791" i="3"/>
  <c r="A792" i="3"/>
  <c r="B792" i="3" s="1"/>
  <c r="W791" i="3" l="1"/>
  <c r="L791" i="3"/>
  <c r="P792" i="3"/>
  <c r="Q792" i="3" s="1"/>
  <c r="R792" i="3" s="1"/>
  <c r="S792" i="3" s="1"/>
  <c r="AC792" i="3"/>
  <c r="Z792" i="3"/>
  <c r="AA792" i="3"/>
  <c r="U791" i="3" l="1"/>
  <c r="Y790" i="3"/>
  <c r="T792" i="3"/>
  <c r="AG792" i="3" s="1"/>
  <c r="AH792" i="3" l="1"/>
  <c r="D792" i="3"/>
  <c r="E792" i="3"/>
  <c r="H792" i="3" s="1"/>
  <c r="F792" i="3" l="1"/>
  <c r="G792" i="3"/>
  <c r="K792" i="3"/>
  <c r="AE792" i="3" s="1"/>
  <c r="I792" i="3" l="1"/>
  <c r="J792" i="3"/>
  <c r="AD792" i="3" s="1"/>
  <c r="M792" i="3"/>
  <c r="N792" i="3" s="1"/>
  <c r="V792" i="3"/>
  <c r="A793" i="3"/>
  <c r="B793" i="3" s="1"/>
  <c r="L792" i="3" l="1"/>
  <c r="W792"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Z794" i="3"/>
  <c r="AC794" i="3"/>
  <c r="P794" i="3"/>
  <c r="Q794" i="3" s="1"/>
  <c r="R794" i="3" s="1"/>
  <c r="S794" i="3" s="1"/>
  <c r="AA794" i="3"/>
  <c r="L793" i="3" l="1"/>
  <c r="Y792" i="3" s="1"/>
  <c r="AD793" i="3"/>
  <c r="T794" i="3"/>
  <c r="U793" i="3" l="1"/>
  <c r="D794" i="3" s="1"/>
  <c r="AH794" i="3"/>
  <c r="AG794" i="3"/>
  <c r="E794" i="3" l="1"/>
  <c r="H794" i="3" s="1"/>
  <c r="K794" i="3" s="1"/>
  <c r="AE794" i="3" s="1"/>
  <c r="G794" i="3"/>
  <c r="F794" i="3" l="1"/>
  <c r="I794" i="3"/>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T798" i="3" l="1"/>
  <c r="U797" i="3"/>
  <c r="Y796" i="3"/>
  <c r="E798" i="3" l="1"/>
  <c r="H798" i="3" s="1"/>
  <c r="K798" i="3" s="1"/>
  <c r="AE798" i="3" s="1"/>
  <c r="D798" i="3"/>
  <c r="G798" i="3" s="1"/>
  <c r="AH798" i="3"/>
  <c r="AG798" i="3"/>
  <c r="F798" i="3" l="1"/>
  <c r="I798" i="3"/>
  <c r="J798" i="3"/>
  <c r="AD798" i="3" s="1"/>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C808" i="3"/>
  <c r="U807" i="3" l="1"/>
  <c r="Y806" i="3"/>
  <c r="T808" i="3"/>
  <c r="AH808" i="3" s="1"/>
  <c r="D808" i="3" l="1"/>
  <c r="G808" i="3" s="1"/>
  <c r="E808" i="3"/>
  <c r="H808" i="3" s="1"/>
  <c r="K808" i="3" s="1"/>
  <c r="AE808" i="3" s="1"/>
  <c r="AG808" i="3"/>
  <c r="F808" i="3" l="1"/>
  <c r="I808" i="3"/>
  <c r="J808" i="3"/>
  <c r="AD808" i="3" s="1"/>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AD818" i="3" s="1"/>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P828" i="3"/>
  <c r="Q828" i="3" s="1"/>
  <c r="R828" i="3" s="1"/>
  <c r="S828" i="3" s="1"/>
  <c r="AC828" i="3"/>
  <c r="AA828" i="3"/>
  <c r="Z828" i="3"/>
  <c r="U827" i="3" l="1"/>
  <c r="Y826" i="3"/>
  <c r="T828" i="3"/>
  <c r="D828" i="3" l="1"/>
  <c r="G828" i="3" s="1"/>
  <c r="AG828" i="3"/>
  <c r="AH828" i="3"/>
  <c r="E828" i="3"/>
  <c r="H828" i="3" s="1"/>
  <c r="F828" i="3" l="1"/>
  <c r="I828" i="3"/>
  <c r="J828" i="3"/>
  <c r="AD828" i="3" s="1"/>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U837" i="3" l="1"/>
  <c r="Y836" i="3"/>
  <c r="T838" i="3"/>
  <c r="AH838" i="3" s="1"/>
  <c r="E838" i="3" l="1"/>
  <c r="H838" i="3" s="1"/>
  <c r="D838" i="3"/>
  <c r="AG838" i="3"/>
  <c r="K838" i="3" l="1"/>
  <c r="AE838" i="3" s="1"/>
  <c r="F838" i="3"/>
  <c r="G838" i="3"/>
  <c r="V838" i="3" l="1"/>
  <c r="A839" i="3"/>
  <c r="B839" i="3" s="1"/>
  <c r="I838" i="3"/>
  <c r="J838" i="3"/>
  <c r="AD838" i="3" s="1"/>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AD848" i="3" s="1"/>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AD858" i="3" s="1"/>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Z868" i="3"/>
  <c r="AA868" i="3"/>
  <c r="AC868" i="3"/>
  <c r="P868" i="3"/>
  <c r="Q868" i="3" s="1"/>
  <c r="R868" i="3" s="1"/>
  <c r="S868" i="3" s="1"/>
  <c r="T868" i="3" l="1"/>
  <c r="U867" i="3"/>
  <c r="Y866" i="3"/>
  <c r="E868" i="3" l="1"/>
  <c r="H868" i="3" s="1"/>
  <c r="K868" i="3" s="1"/>
  <c r="AE868" i="3" s="1"/>
  <c r="AH868" i="3"/>
  <c r="D868" i="3"/>
  <c r="G868" i="3" s="1"/>
  <c r="AG868" i="3"/>
  <c r="F868" i="3" l="1"/>
  <c r="I868" i="3"/>
  <c r="J868" i="3"/>
  <c r="AD868" i="3" s="1"/>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C878" i="3"/>
  <c r="AA878" i="3"/>
  <c r="P878" i="3"/>
  <c r="Q878" i="3" s="1"/>
  <c r="R878" i="3" s="1"/>
  <c r="S878" i="3" s="1"/>
  <c r="T878" i="3" l="1"/>
  <c r="E878" i="3" s="1"/>
  <c r="H878" i="3" s="1"/>
  <c r="D878" i="3" l="1"/>
  <c r="G878" i="3" s="1"/>
  <c r="AG878" i="3"/>
  <c r="AH878" i="3"/>
  <c r="K878" i="3"/>
  <c r="AE878" i="3" s="1"/>
  <c r="F878" i="3" l="1"/>
  <c r="I878" i="3"/>
  <c r="J878" i="3"/>
  <c r="AD878" i="3" s="1"/>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A888" i="3"/>
  <c r="Z888" i="3"/>
  <c r="P888" i="3"/>
  <c r="Q888" i="3" s="1"/>
  <c r="R888" i="3" s="1"/>
  <c r="S888" i="3" s="1"/>
  <c r="T888" i="3" l="1"/>
  <c r="U887" i="3"/>
  <c r="Y886" i="3"/>
  <c r="E888" i="3" l="1"/>
  <c r="H888" i="3" s="1"/>
  <c r="K888" i="3" s="1"/>
  <c r="AE888" i="3" s="1"/>
  <c r="D888" i="3"/>
  <c r="G888" i="3" s="1"/>
  <c r="AG888" i="3"/>
  <c r="AH888" i="3"/>
  <c r="F888" i="3" l="1"/>
  <c r="I888" i="3"/>
  <c r="J888" i="3"/>
  <c r="AD888" i="3" s="1"/>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P898" i="3"/>
  <c r="Q898" i="3" s="1"/>
  <c r="R898" i="3" s="1"/>
  <c r="S898" i="3" s="1"/>
  <c r="Z898" i="3"/>
  <c r="AC898" i="3"/>
  <c r="U897" i="3"/>
  <c r="Y896" i="3"/>
  <c r="T898" i="3" l="1"/>
  <c r="D898" i="3" s="1"/>
  <c r="G898" i="3" l="1"/>
  <c r="AG898" i="3"/>
  <c r="E898" i="3"/>
  <c r="H898" i="3" s="1"/>
  <c r="AH898" i="3"/>
  <c r="F898" i="3" l="1"/>
  <c r="I898" i="3"/>
  <c r="J898" i="3"/>
  <c r="AD898" i="3" s="1"/>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C908" i="3"/>
  <c r="T908" i="3" l="1"/>
  <c r="L907" i="3"/>
  <c r="AG908" i="3" l="1"/>
  <c r="AH908" i="3"/>
  <c r="U907" i="3"/>
  <c r="E908" i="3" s="1"/>
  <c r="H908" i="3" s="1"/>
  <c r="Y906" i="3"/>
  <c r="D908" i="3" l="1"/>
  <c r="G908" i="3" s="1"/>
  <c r="K908" i="3"/>
  <c r="AE908" i="3" s="1"/>
  <c r="F908" i="3" l="1"/>
  <c r="I908" i="3"/>
  <c r="J908" i="3"/>
  <c r="AD908" i="3" s="1"/>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A928" i="3"/>
  <c r="Z928" i="3"/>
  <c r="P928" i="3"/>
  <c r="Q928" i="3" s="1"/>
  <c r="R928" i="3" s="1"/>
  <c r="S928" i="3" s="1"/>
  <c r="T928" i="3" l="1"/>
  <c r="D928" i="3" s="1"/>
  <c r="AH928" i="3" l="1"/>
  <c r="E928" i="3"/>
  <c r="H928" i="3" s="1"/>
  <c r="K928" i="3" s="1"/>
  <c r="AE928" i="3" s="1"/>
  <c r="AG928" i="3"/>
  <c r="G928" i="3"/>
  <c r="F928" i="3" l="1"/>
  <c r="I928" i="3"/>
  <c r="J928" i="3"/>
  <c r="AD928" i="3" s="1"/>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T938" i="3" l="1"/>
  <c r="AG938" i="3" s="1"/>
  <c r="U937" i="3"/>
  <c r="Y936" i="3"/>
  <c r="D938" i="3" l="1"/>
  <c r="AH938" i="3"/>
  <c r="E938" i="3"/>
  <c r="H938" i="3" s="1"/>
  <c r="F938" i="3" l="1"/>
  <c r="G938" i="3"/>
  <c r="J938" i="3" s="1"/>
  <c r="AD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L967" i="3" l="1"/>
  <c r="T968" i="3"/>
  <c r="AH968" i="3" l="1"/>
  <c r="AG968" i="3"/>
  <c r="U967" i="3"/>
  <c r="E968" i="3" s="1"/>
  <c r="H968" i="3" s="1"/>
  <c r="Y966" i="3"/>
  <c r="K968" i="3" l="1"/>
  <c r="AE968" i="3" s="1"/>
  <c r="D968" i="3"/>
  <c r="V968" i="3" l="1"/>
  <c r="A969" i="3"/>
  <c r="B969" i="3" s="1"/>
  <c r="F968" i="3"/>
  <c r="G968" i="3"/>
  <c r="I968" i="3" l="1"/>
  <c r="W968" i="3" s="1"/>
  <c r="J968" i="3"/>
  <c r="AD968" i="3" s="1"/>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Z978" i="3"/>
  <c r="AA978" i="3"/>
  <c r="P978" i="3"/>
  <c r="Q978" i="3" s="1"/>
  <c r="R978" i="3" s="1"/>
  <c r="S978" i="3" s="1"/>
  <c r="T978" i="3" l="1"/>
  <c r="U977" i="3"/>
  <c r="Y976" i="3"/>
  <c r="D978" i="3" l="1"/>
  <c r="G978" i="3" s="1"/>
  <c r="E978" i="3"/>
  <c r="H978" i="3" s="1"/>
  <c r="K978" i="3" s="1"/>
  <c r="AE978" i="3" s="1"/>
  <c r="AH978" i="3"/>
  <c r="AG978" i="3"/>
  <c r="F978" i="3" l="1"/>
  <c r="I978" i="3"/>
  <c r="J978" i="3"/>
  <c r="AD978" i="3" s="1"/>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C998" i="3"/>
  <c r="AA998" i="3"/>
  <c r="T998" i="3" l="1"/>
  <c r="AG998" i="3" s="1"/>
  <c r="U997" i="3"/>
  <c r="Y996" i="3"/>
  <c r="E998" i="3" l="1"/>
  <c r="H998" i="3" s="1"/>
  <c r="K998" i="3" s="1"/>
  <c r="AE998" i="3" s="1"/>
  <c r="AH998" i="3"/>
  <c r="D998" i="3"/>
  <c r="V998" i="3" l="1"/>
  <c r="A999" i="3"/>
  <c r="B999" i="3" s="1"/>
  <c r="F998" i="3"/>
  <c r="G998" i="3"/>
  <c r="I998" i="3" l="1"/>
  <c r="W998" i="3" s="1"/>
  <c r="J998" i="3"/>
  <c r="AD998" i="3" s="1"/>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H27" i="1"/>
  <c r="J31" i="7" s="1"/>
  <c r="L45" i="1"/>
  <c r="M45" i="1"/>
  <c r="K45" i="1"/>
  <c r="H45" i="1"/>
  <c r="I46" i="1"/>
  <c r="H46" i="1"/>
  <c r="J27" i="1"/>
  <c r="D164" i="1" s="1"/>
  <c r="M46" i="1"/>
  <c r="K27" i="1"/>
  <c r="K31" i="7" s="1"/>
  <c r="L46" i="1"/>
  <c r="I27" i="1"/>
  <c r="B164" i="1" s="1"/>
  <c r="I45" i="1"/>
  <c r="J46" i="1"/>
  <c r="H29" i="1"/>
  <c r="F155" i="1" s="1"/>
  <c r="M31" i="7"/>
  <c r="E121" i="7"/>
  <c r="F121" i="7" s="1"/>
  <c r="H116" i="7"/>
  <c r="H58" i="7"/>
  <c r="E64" i="7"/>
  <c r="F64" i="7" s="1"/>
  <c r="L43" i="1" l="1"/>
  <c r="K24" i="1"/>
  <c r="S26" i="6" s="1"/>
  <c r="K43" i="1"/>
  <c r="I43" i="1"/>
  <c r="J43" i="1"/>
  <c r="H55" i="7"/>
  <c r="H112" i="7"/>
  <c r="H53" i="7"/>
  <c r="P32" i="1"/>
  <c r="P33" i="1"/>
  <c r="I67" i="7"/>
  <c r="H43" i="1"/>
  <c r="K46" i="1"/>
  <c r="H47" i="1"/>
  <c r="M47" i="1"/>
  <c r="L47" i="1"/>
  <c r="K47" i="1"/>
  <c r="K29" i="1" s="1"/>
  <c r="M29" i="1" s="1"/>
  <c r="J47" i="1"/>
  <c r="J29"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D180" i="1"/>
  <c r="F201" i="1"/>
  <c r="D163" i="1"/>
  <c r="F200" i="1"/>
  <c r="D165" i="1"/>
  <c r="D173" i="1"/>
  <c r="D184" i="1"/>
  <c r="F168" i="1"/>
  <c r="F169" i="1"/>
  <c r="D193" i="1"/>
  <c r="F186" i="1"/>
  <c r="F170" i="1"/>
  <c r="D174" i="1"/>
  <c r="D172" i="1"/>
  <c r="F176" i="1"/>
  <c r="D182" i="1"/>
  <c r="D192" i="1"/>
  <c r="D186" i="1"/>
  <c r="F164" i="1"/>
  <c r="F199" i="1"/>
  <c r="D196" i="1"/>
  <c r="F183" i="1"/>
  <c r="D191" i="1"/>
  <c r="F189" i="1"/>
  <c r="F163" i="1"/>
  <c r="F177" i="1"/>
  <c r="D166" i="1"/>
  <c r="D187" i="1"/>
  <c r="D198" i="1"/>
  <c r="F195" i="1"/>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H44" i="7" l="1"/>
  <c r="H11" i="7"/>
  <c r="P31" i="1"/>
  <c r="F22" i="1"/>
  <c r="B152" i="1"/>
  <c r="H115" i="7"/>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<sst xmlns="http://schemas.openxmlformats.org/spreadsheetml/2006/main" count="1731" uniqueCount="573">
  <si>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</si>
  <si>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</si>
  <si>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</si>
  <si>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</si>
  <si>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</si>
  <si>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</si>
  <si>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</si>
  <si>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</si>
  <si>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</si>
  <si>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</si>
  <si>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</si>
  <si>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</si>
  <si>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</si>
  <si>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</si>
  <si>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</si>
  <si>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</si>
  <si>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</si>
  <si>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</si>
  <si>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</si>
  <si>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</si>
  <si>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</si>
  <si>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</si>
  <si>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</si>
  <si>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</si>
  <si>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</si>
  <si>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</si>
  <si>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</si>
  <si>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</si>
  <si>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</si>
  <si>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</si>
  <si>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</si>
  <si>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</si>
  <si>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</si>
  <si>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</si>
  <si>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</si>
  <si>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</si>
  <si>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</si>
  <si>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</si>
  <si>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</si>
  <si>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</si>
  <si>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</si>
  <si>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</si>
  <si>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</si>
  <si>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</si>
  <si>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</si>
  <si>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</si>
  <si>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</si>
  <si>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</si>
  <si>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</si>
  <si>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</si>
  <si>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</si>
  <si>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</si>
  <si>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</si>
  <si>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</si>
  <si>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</si>
  <si>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</si>
  <si>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</si>
  <si>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</si>
  <si>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</si>
  <si>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</si>
  <si>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</si>
  <si>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</si>
  <si>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</si>
  <si>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</si>
  <si>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</si>
  <si>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</si>
  <si>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</si>
  <si>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</si>
  <si>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</si>
  <si>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</si>
  <si>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</si>
  <si>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</si>
  <si>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</si>
  <si>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</si>
  <si>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</si>
  <si>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</si>
  <si>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</si>
  <si>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</si>
  <si>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</si>
  <si>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</si>
  <si>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</si>
  <si>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</si>
  <si>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</si>
  <si>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</si>
  <si>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</si>
  <si>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</si>
  <si>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</si>
  <si>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</si>
  <si>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</si>
  <si>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</si>
  <si>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</si>
  <si>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</si>
  <si>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</si>
  <si>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</si>
  <si>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</si>
  <si>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</si>
  <si>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</si>
  <si>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</si>
  <si>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</si>
  <si>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</si>
  <si>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</si>
  <si>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</si>
  <si>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</si>
  <si>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</si>
  <si>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</si>
  <si>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</si>
  <si>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</si>
  <si>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</si>
  <si>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</si>
  <si>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</si>
  <si>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</si>
  <si>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</si>
  <si>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</si>
  <si>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</si>
  <si>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</si>
  <si>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</si>
  <si>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</si>
  <si>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</si>
  <si>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</si>
  <si>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</si>
  <si>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</si>
  <si>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</si>
  <si>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</si>
  <si>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</si>
  <si>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</si>
  <si>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</si>
  <si>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</si>
  <si>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</si>
  <si>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</si>
  <si>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</si>
  <si>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</si>
  <si>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</si>
  <si>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</si>
  <si>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</si>
  <si>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</si>
  <si>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</si>
  <si>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</si>
  <si>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</si>
  <si>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</si>
  <si>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</si>
  <si>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</si>
  <si>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</si>
  <si>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</si>
  <si>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</si>
  <si>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</si>
  <si>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</si>
  <si>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</si>
  <si>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</si>
  <si>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</si>
  <si>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</si>
  <si>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</si>
  <si>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</si>
  <si>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</si>
  <si>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</si>
  <si>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</si>
  <si>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</si>
  <si>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</si>
  <si>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</si>
  <si>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</si>
  <si>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</si>
  <si>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</si>
  <si>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</si>
  <si>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</si>
  <si>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</si>
  <si>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</si>
  <si>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</si>
  <si>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</si>
  <si>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</si>
  <si>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</si>
  <si>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</si>
  <si>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</si>
  <si>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</si>
  <si>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</si>
  <si>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</si>
  <si>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</si>
  <si>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</si>
  <si>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</si>
  <si>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</si>
  <si>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</si>
  <si>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</si>
  <si>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</si>
  <si>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</si>
  <si>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</si>
  <si>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</si>
  <si>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</si>
  <si>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</si>
  <si>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</si>
  <si>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</si>
  <si>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</si>
  <si>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</si>
  <si>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</si>
  <si>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</si>
  <si>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</si>
  <si>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</si>
  <si>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</si>
  <si>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</si>
  <si>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</si>
  <si>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</si>
  <si>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</si>
  <si>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</si>
  <si>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</si>
  <si>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</si>
  <si>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</si>
  <si>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</si>
  <si>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</si>
  <si>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</si>
  <si>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</si>
  <si>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</si>
  <si>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</si>
  <si>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</si>
  <si>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</si>
  <si>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</si>
  <si>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</si>
  <si>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</si>
  <si>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</si>
  <si>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</si>
  <si>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</si>
  <si>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</si>
  <si>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</si>
  <si>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</si>
  <si>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</si>
  <si>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</si>
  <si>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</si>
  <si>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</si>
  <si>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</si>
  <si>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</si>
  <si>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</si>
  <si>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</si>
  <si>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</si>
  <si>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</si>
  <si>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</si>
  <si>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</si>
  <si>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</si>
  <si>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</si>
  <si>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</si>
  <si>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</si>
  <si>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</si>
  <si>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</si>
  <si>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</si>
  <si>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</si>
  <si>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</si>
  <si>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</si>
  <si>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</si>
  <si>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</si>
  <si>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</si>
  <si>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</si>
  <si>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</si>
  <si>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</si>
  <si>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</si>
  <si>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</si>
  <si>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</si>
  <si>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</si>
  <si>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</si>
  <si>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</si>
  <si>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</si>
  <si>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</si>
  <si>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</si>
  <si>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</si>
  <si>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</si>
  <si>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</si>
  <si>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</si>
  <si>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</si>
  <si>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</si>
  <si>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</si>
  <si>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</si>
  <si>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</si>
  <si>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</si>
  <si>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</si>
  <si>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</si>
  <si>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</si>
  <si>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</si>
  <si>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</si>
  <si>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</si>
  <si>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</si>
  <si>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</si>
  <si>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</si>
  <si>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</si>
  <si>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</si>
  <si>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</si>
  <si>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</si>
  <si>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</si>
  <si>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</si>
  <si>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</si>
  <si>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</si>
  <si>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</si>
  <si>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</si>
  <si>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</si>
  <si>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</si>
  <si>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</si>
  <si>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</si>
  <si>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</si>
  <si>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</si>
  <si>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</si>
  <si>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</si>
  <si>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</si>
  <si>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</si>
  <si>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</si>
  <si>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</si>
  <si>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</si>
  <si>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</si>
  <si>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</si>
  <si>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</si>
  <si>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</si>
  <si>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</si>
  <si>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</si>
  <si>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</si>
  <si>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</si>
  <si>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</si>
  <si>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</si>
  <si>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</si>
  <si>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</si>
  <si>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</si>
  <si>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</si>
  <si>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</si>
  <si>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</si>
  <si>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</si>
  <si>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</si>
  <si>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</si>
  <si>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</si>
  <si>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</si>
  <si>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</si>
  <si>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</si>
  <si>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</si>
  <si>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</si>
  <si>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</si>
  <si>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</si>
  <si>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</si>
  <si>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</si>
  <si>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</si>
  <si>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</si>
  <si>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</si>
  <si>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</si>
  <si>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</si>
  <si>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</si>
  <si>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</si>
  <si>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</si>
  <si>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</si>
  <si>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</si>
  <si>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</si>
  <si>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</si>
  <si>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</si>
  <si>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</si>
  <si>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</si>
  <si>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</si>
  <si>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</si>
  <si>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</si>
  <si>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</si>
  <si>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</si>
  <si>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</si>
  <si>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</si>
  <si>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</si>
  <si>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</si>
  <si>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</si>
  <si>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</si>
  <si>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</si>
  <si>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</si>
  <si>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</si>
  <si>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</si>
  <si>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</si>
  <si>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</si>
  <si>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</si>
  <si>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</si>
  <si>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</si>
  <si>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</si>
  <si>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</si>
  <si>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</si>
  <si>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</si>
  <si>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</si>
  <si>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</si>
  <si>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</si>
  <si>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</si>
  <si>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</si>
  <si>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</si>
  <si>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</si>
  <si>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</si>
  <si>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</si>
  <si>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</si>
  <si>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</si>
  <si>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</si>
  <si>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</si>
  <si>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</si>
  <si>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</si>
  <si>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</si>
  <si>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</si>
  <si>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</si>
  <si>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</si>
  <si>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</si>
  <si>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</si>
  <si>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</si>
  <si>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</si>
  <si>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</si>
  <si>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</si>
  <si>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</si>
  <si>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</si>
  <si>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</si>
  <si>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</si>
  <si>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</si>
  <si>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</si>
  <si>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</si>
  <si>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</si>
  <si>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</si>
  <si>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</si>
  <si>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</si>
  <si>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</si>
  <si>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</si>
  <si>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</si>
  <si>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</si>
  <si>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</si>
  <si>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</si>
  <si>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</si>
  <si>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</si>
  <si>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</si>
  <si>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</si>
  <si>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</si>
  <si>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</si>
  <si>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</si>
  <si>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</si>
  <si>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</si>
  <si>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</si>
  <si>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</si>
  <si>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</si>
  <si>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</si>
  <si>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</si>
  <si>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</si>
  <si>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</si>
  <si>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</si>
  <si>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</si>
  <si>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</si>
  <si>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</si>
  <si>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</si>
  <si>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</si>
  <si>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</si>
  <si>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</si>
  <si>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</si>
  <si>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</si>
  <si>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</si>
  <si>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</si>
  <si>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</si>
  <si>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</si>
  <si>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</si>
  <si>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</si>
  <si>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</si>
  <si>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</si>
  <si>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</si>
  <si>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</si>
  <si>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</si>
  <si>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</si>
  <si>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</si>
  <si>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</si>
  <si>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</si>
  <si>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</si>
  <si>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</si>
  <si>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</si>
  <si>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</si>
  <si>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</si>
  <si>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</si>
  <si>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</si>
  <si>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</si>
  <si>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</si>
  <si>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</si>
  <si>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</si>
  <si>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</si>
  <si>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</si>
  <si>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</si>
  <si>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</si>
  <si>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</si>
  <si>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</si>
  <si>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</si>
  <si>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</si>
  <si>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</si>
  <si>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</si>
  <si>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</si>
  <si>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</si>
  <si>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</si>
  <si>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</si>
  <si>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</si>
  <si>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</si>
  <si>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</si>
  <si>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</si>
  <si>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</si>
  <si>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</si>
  <si>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</si>
  <si>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</si>
  <si>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</si>
  <si>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</si>
  <si>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</si>
  <si>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</si>
  <si>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</si>
  <si>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</si>
  <si>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</si>
  <si>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</si>
  <si>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</si>
  <si>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</si>
  <si>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</si>
  <si>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</si>
  <si>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</si>
  <si>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</si>
  <si>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</si>
  <si>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</si>
  <si>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</si>
  <si>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</si>
  <si>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</si>
  <si>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</si>
  <si>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</si>
  <si>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</si>
  <si>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</si>
  <si>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</si>
  <si>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</si>
  <si>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</si>
  <si>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</si>
  <si>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</si>
  <si>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</si>
  <si>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</si>
  <si>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</si>
  <si>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</si>
  <si>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</si>
  <si>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</si>
  <si>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</si>
  <si>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</si>
  <si>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</si>
  <si>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</si>
  <si>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</si>
  <si>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</si>
  <si>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</si>
  <si>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</si>
  <si>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</si>
  <si>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</si>
  <si>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</si>
  <si>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</si>
  <si>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</si>
  <si>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</si>
  <si>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</si>
  <si>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</si>
  <si>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</si>
  <si>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</si>
  <si>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</si>
  <si>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</si>
  <si>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</si>
  <si>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</si>
  <si>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</si>
  <si>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</si>
  <si>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</si>
  <si>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</si>
  <si>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</si>
  <si>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</si>
  <si>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</si>
  <si>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</si>
  <si>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</si>
  <si>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</si>
  <si>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</si>
  <si>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</si>
  <si>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</si>
  <si>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</si>
  <si>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</si>
  <si>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</si>
  <si>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</si>
  <si>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</si>
  <si>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</si>
  <si>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</si>
  <si>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</si>
  <si>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</si>
  <si>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</si>
  <si>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</si>
  <si>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</si>
  <si>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</si>
  <si>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</si>
  <si>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</si>
  <si>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</si>
  <si>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L'AéroIPSA</t>
  </si>
  <si>
    <t>Conique (droite)</t>
  </si>
  <si>
    <t>Plusieurs diamètres.</t>
  </si>
  <si>
    <t>SP02-Alpha</t>
  </si>
  <si>
    <t>Minifusée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</si>
</sst>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2"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45" fillId="0" borderId="83" xfId="2" applyFont="1" applyBorder="1" applyAlignment="1">
      <alignment horizontal="center"/>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0" fontId="2" fillId="12" borderId="15" xfId="0" applyFont="1" applyFill="1" applyBorder="1" applyAlignment="1" applyProtection="1">
      <alignment horizontal="center"/>
      <protection hidden="1"/>
    </xf>
    <xf numFmtId="166" fontId="2" fillId="17" borderId="46" xfId="0" applyNumberFormat="1" applyFont="1" applyFill="1" applyBorder="1" applyAlignment="1">
      <alignment horizontal="center" vertical="center"/>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0" fillId="0" borderId="0" xfId="0" applyAlignment="1">
      <alignment horizontal="center"/>
    </xf>
    <xf numFmtId="0" fontId="0" fillId="30" borderId="21" xfId="0" applyFill="1" applyBorder="1" applyAlignment="1">
      <alignment horizontal="center"/>
    </xf>
    <xf numFmtId="0" fontId="0" fillId="30" borderId="23" xfId="0" applyFill="1" applyBorder="1" applyAlignment="1">
      <alignment horizontal="center"/>
    </xf>
    <xf numFmtId="0" fontId="0" fillId="0" borderId="0" xfId="0"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0" borderId="33" xfId="0"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0" borderId="33" xfId="0"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0" fontId="2" fillId="0" borderId="12" xfId="0" applyFont="1" applyBorder="1" applyAlignment="1">
      <alignment horizontal="center" vertical="center"/>
    </xf>
    <xf numFmtId="0" fontId="2" fillId="0" borderId="102" xfId="0"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xf numFmtId="165" fontId="2" fillId="0" borderId="12" xfId="0" applyNumberFormat="1" applyFont="1" applyBorder="1" applyAlignment="1">
      <alignment horizontal="center" vertical="center"/>
    </xf>
    <xf numFmtId="1" fontId="2" fillId="0" borderId="12" xfId="0" applyNumberFormat="1" applyFont="1" applyBorder="1" applyAlignment="1">
      <alignment horizontal="center" vertic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42</c:v>
                </c:pt>
                <c:pt idx="4">
                  <c:v>42</c:v>
                </c:pt>
                <c:pt idx="5">
                  <c:v>42</c:v>
                </c:pt>
                <c:pt idx="6">
                  <c:v>42</c:v>
                </c:pt>
                <c:pt idx="7">
                  <c:v>0</c:v>
                </c:pt>
              </c:numCache>
            </c:numRef>
          </c:xVal>
          <c:yVal>
            <c:numRef>
              <c:f>Stabilito!$C$124:$C$131</c:f>
              <c:numCache>
                <c:formatCode>0</c:formatCode>
                <c:ptCount val="8"/>
                <c:pt idx="0">
                  <c:v>-252</c:v>
                </c:pt>
                <c:pt idx="1">
                  <c:v>-252</c:v>
                </c:pt>
                <c:pt idx="2">
                  <c:v>-252</c:v>
                </c:pt>
                <c:pt idx="3">
                  <c:v>-252</c:v>
                </c:pt>
                <c:pt idx="4">
                  <c:v>-252</c:v>
                </c:pt>
                <c:pt idx="5">
                  <c:v>-252</c:v>
                </c:pt>
                <c:pt idx="6">
                  <c:v>-992</c:v>
                </c:pt>
                <c:pt idx="7">
                  <c:v>-992</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42</c:v>
                </c:pt>
                <c:pt idx="1">
                  <c:v>149</c:v>
                </c:pt>
                <c:pt idx="2">
                  <c:v>149</c:v>
                </c:pt>
                <c:pt idx="3">
                  <c:v>42</c:v>
                </c:pt>
                <c:pt idx="4">
                  <c:v>42</c:v>
                </c:pt>
              </c:numCache>
            </c:numRef>
          </c:xVal>
          <c:yVal>
            <c:numRef>
              <c:f>Stabilito!$C$132:$C$136</c:f>
              <c:numCache>
                <c:formatCode>0</c:formatCode>
                <c:ptCount val="5"/>
                <c:pt idx="0">
                  <c:v>-772</c:v>
                </c:pt>
                <c:pt idx="1">
                  <c:v>-892</c:v>
                </c:pt>
                <c:pt idx="2">
                  <c:v>-972</c:v>
                </c:pt>
                <c:pt idx="3">
                  <c:v>-942</c:v>
                </c:pt>
                <c:pt idx="4">
                  <c:v>-772</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-42</c:v>
                </c:pt>
                <c:pt idx="4">
                  <c:v>-42</c:v>
                </c:pt>
                <c:pt idx="5">
                  <c:v>-42</c:v>
                </c:pt>
                <c:pt idx="6">
                  <c:v>-42</c:v>
                </c:pt>
                <c:pt idx="7">
                  <c:v>0</c:v>
                </c:pt>
              </c:numCache>
            </c:numRef>
          </c:xVal>
          <c:yVal>
            <c:numRef>
              <c:f>Stabilito!$C$124:$C$131</c:f>
              <c:numCache>
                <c:formatCode>0</c:formatCode>
                <c:ptCount val="8"/>
                <c:pt idx="0">
                  <c:v>-252</c:v>
                </c:pt>
                <c:pt idx="1">
                  <c:v>-252</c:v>
                </c:pt>
                <c:pt idx="2">
                  <c:v>-252</c:v>
                </c:pt>
                <c:pt idx="3">
                  <c:v>-252</c:v>
                </c:pt>
                <c:pt idx="4">
                  <c:v>-252</c:v>
                </c:pt>
                <c:pt idx="5">
                  <c:v>-252</c:v>
                </c:pt>
                <c:pt idx="6">
                  <c:v>-992</c:v>
                </c:pt>
                <c:pt idx="7">
                  <c:v>-992</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-42</c:v>
                </c:pt>
                <c:pt idx="1">
                  <c:v>-149</c:v>
                </c:pt>
                <c:pt idx="2">
                  <c:v>-149</c:v>
                </c:pt>
                <c:pt idx="3">
                  <c:v>-42</c:v>
                </c:pt>
                <c:pt idx="4">
                  <c:v>-42</c:v>
                </c:pt>
              </c:numCache>
            </c:numRef>
          </c:xVal>
          <c:yVal>
            <c:numRef>
              <c:f>Stabilito!$C$132:$C$136</c:f>
              <c:numCache>
                <c:formatCode>0</c:formatCode>
                <c:ptCount val="5"/>
                <c:pt idx="0">
                  <c:v>-772</c:v>
                </c:pt>
                <c:pt idx="1">
                  <c:v>-892</c:v>
                </c:pt>
                <c:pt idx="2">
                  <c:v>-972</c:v>
                </c:pt>
                <c:pt idx="3">
                  <c:v>-942</c:v>
                </c:pt>
                <c:pt idx="4">
                  <c:v>-772</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-530.01423094193626</c:v>
                </c:pt>
                <c:pt idx="1">
                  <c:v>-530</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87.372101895940062</c:v>
                </c:pt>
                <c:pt idx="2">
                  <c:v>87.372101895940062</c:v>
                </c:pt>
                <c:pt idx="3">
                  <c:v>0</c:v>
                </c:pt>
              </c:numCache>
            </c:numRef>
          </c:xVal>
          <c:yVal>
            <c:numRef>
              <c:f>Stabilito!$C$151:$C$154</c:f>
              <c:numCache>
                <c:formatCode>0</c:formatCode>
                <c:ptCount val="4"/>
                <c:pt idx="0">
                  <c:v>-769.02762675440692</c:v>
                </c:pt>
                <c:pt idx="1">
                  <c:v>-769.02762675440692</c:v>
                </c:pt>
                <c:pt idx="2">
                  <c:v>-769.02762675440692</c:v>
                </c:pt>
                <c:pt idx="3">
                  <c:v>-769.02762675440692</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330.66666666666669</c:v>
                </c:pt>
                <c:pt idx="1">
                  <c:v>-330.66666666666669</c:v>
                </c:pt>
              </c:numCache>
            </c:numRef>
          </c:xVal>
          <c:yVal>
            <c:numRef>
              <c:f>Stabilito!$C$168:$C$169</c:f>
              <c:numCache>
                <c:formatCode>0</c:formatCode>
                <c:ptCount val="2"/>
                <c:pt idx="0">
                  <c:v>-1001.92</c:v>
                </c:pt>
                <c:pt idx="1">
                  <c:v>-1001.92</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0</c:v>
                </c:pt>
                <c:pt idx="1">
                  <c:v>0</c:v>
                </c:pt>
                <c:pt idx="2">
                  <c:v>0</c:v>
                </c:pt>
                <c:pt idx="3">
                  <c:v>0</c:v>
                </c:pt>
                <c:pt idx="4">
                  <c:v>0</c:v>
                </c:pt>
              </c:numCache>
            </c:numRef>
          </c:xVal>
          <c:yVal>
            <c:numRef>
              <c:f>Stabilito!$C$170:$C$174</c:f>
              <c:numCache>
                <c:formatCode>0</c:formatCode>
                <c:ptCount val="5"/>
                <c:pt idx="0">
                  <c:v>-942</c:v>
                </c:pt>
                <c:pt idx="1">
                  <c:v>-942</c:v>
                </c:pt>
                <c:pt idx="2">
                  <c:v>-942</c:v>
                </c:pt>
                <c:pt idx="3">
                  <c:v>-942</c:v>
                </c:pt>
                <c:pt idx="4">
                  <c:v>-942</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-149</c:v>
                </c:pt>
                <c:pt idx="1">
                  <c:v>-95.5</c:v>
                </c:pt>
                <c:pt idx="2">
                  <c:v>-42</c:v>
                </c:pt>
              </c:numCache>
            </c:numRef>
          </c:xVal>
          <c:yVal>
            <c:numRef>
              <c:f>Stabilito!$C$137:$C$139</c:f>
              <c:numCache>
                <c:formatCode>0</c:formatCode>
                <c:ptCount val="3"/>
                <c:pt idx="0">
                  <c:v>-1005.0666666666667</c:v>
                </c:pt>
                <c:pt idx="1">
                  <c:v>-1005.0666666666667</c:v>
                </c:pt>
                <c:pt idx="2">
                  <c:v>-1005.0666666666667</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-182.06666666666666</c:v>
                </c:pt>
                <c:pt idx="1">
                  <c:v>-182.06666666666666</c:v>
                </c:pt>
                <c:pt idx="2">
                  <c:v>-182.06666666666666</c:v>
                </c:pt>
              </c:numCache>
            </c:numRef>
          </c:xVal>
          <c:yVal>
            <c:numRef>
              <c:f>Stabilito!$C$143:$C$145</c:f>
              <c:numCache>
                <c:formatCode>0</c:formatCode>
                <c:ptCount val="3"/>
                <c:pt idx="0">
                  <c:v>-772</c:v>
                </c:pt>
                <c:pt idx="1">
                  <c:v>-832</c:v>
                </c:pt>
                <c:pt idx="2">
                  <c:v>-892</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-198.6</c:v>
                </c:pt>
                <c:pt idx="1">
                  <c:v>-198.6</c:v>
                </c:pt>
                <c:pt idx="2">
                  <c:v>-198.6</c:v>
                </c:pt>
              </c:numCache>
            </c:numRef>
          </c:xVal>
          <c:yVal>
            <c:numRef>
              <c:f>Stabilito!$C$146:$C$148</c:f>
              <c:numCache>
                <c:formatCode>0</c:formatCode>
                <c:ptCount val="3"/>
                <c:pt idx="0">
                  <c:v>-892</c:v>
                </c:pt>
                <c:pt idx="1">
                  <c:v>-932</c:v>
                </c:pt>
                <c:pt idx="2">
                  <c:v>-972</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198.6</c:v>
                </c:pt>
                <c:pt idx="1">
                  <c:v>198.6</c:v>
                </c:pt>
                <c:pt idx="2">
                  <c:v>198.6</c:v>
                </c:pt>
              </c:numCache>
            </c:numRef>
          </c:xVal>
          <c:yVal>
            <c:numRef>
              <c:f>Stabilito!$C$140:$C$142</c:f>
              <c:numCache>
                <c:formatCode>0</c:formatCode>
                <c:ptCount val="3"/>
                <c:pt idx="0">
                  <c:v>-772</c:v>
                </c:pt>
                <c:pt idx="1">
                  <c:v>-857</c:v>
                </c:pt>
                <c:pt idx="2">
                  <c:v>-942</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-198.6</c:v>
                </c:pt>
                <c:pt idx="1">
                  <c:v>-198.6</c:v>
                </c:pt>
                <c:pt idx="2">
                  <c:v>-198.6</c:v>
                </c:pt>
              </c:numCache>
            </c:numRef>
          </c:xVal>
          <c:yVal>
            <c:numRef>
              <c:f>Stabilito!$C$155:$C$157</c:f>
              <c:numCache>
                <c:formatCode>0</c:formatCode>
                <c:ptCount val="3"/>
                <c:pt idx="0">
                  <c:v>-530.00711547096807</c:v>
                </c:pt>
                <c:pt idx="1">
                  <c:v>-649.51737111268744</c:v>
                </c:pt>
                <c:pt idx="2">
                  <c:v>-769.02762675440692</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42 mm</c:v>
                </c:pt>
              </c:strCache>
            </c:strRef>
          </c:tx>
          <c:xVal>
            <c:numRef>
              <c:f>Abaco!$D$43:$D$51</c:f>
              <c:numCache>
                <c:formatCode>General\ "kg"</c:formatCode>
                <c:ptCount val="9"/>
                <c:pt idx="0">
                  <c:v>1E-4</c:v>
                </c:pt>
                <c:pt idx="1">
                  <c:v>0.72384999999999999</c:v>
                </c:pt>
                <c:pt idx="2">
                  <c:v>1.4476</c:v>
                </c:pt>
                <c:pt idx="3">
                  <c:v>2.1713500000000003</c:v>
                </c:pt>
                <c:pt idx="4">
                  <c:v>2.8951000000000002</c:v>
                </c:pt>
                <c:pt idx="5">
                  <c:v>3.6188500000000001</c:v>
                </c:pt>
                <c:pt idx="6">
                  <c:v>4.3426</c:v>
                </c:pt>
                <c:pt idx="7">
                  <c:v>5.0663499999999999</c:v>
                </c:pt>
                <c:pt idx="8">
                  <c:v>5.7900999999999998</c:v>
                </c:pt>
              </c:numCache>
            </c:numRef>
          </c:xVal>
          <c:yVal>
            <c:numRef>
              <c:f>Abaco!$K$43:$K$51</c:f>
              <c:numCache>
                <c:formatCode>General" m/s"</c:formatCode>
                <c:ptCount val="9"/>
                <c:pt idx="0">
                  <c:v>1.0003435820197859</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84 mm</c:v>
                </c:pt>
              </c:strCache>
            </c:strRef>
          </c:tx>
          <c:xVal>
            <c:numRef>
              <c:f>Abaco!$D$52:$D$60</c:f>
              <c:numCache>
                <c:formatCode>General\ "kg"</c:formatCode>
                <c:ptCount val="9"/>
                <c:pt idx="0">
                  <c:v>1E-4</c:v>
                </c:pt>
                <c:pt idx="1">
                  <c:v>0.72384999999999999</c:v>
                </c:pt>
                <c:pt idx="2">
                  <c:v>1.4476</c:v>
                </c:pt>
                <c:pt idx="3">
                  <c:v>2.1713500000000003</c:v>
                </c:pt>
                <c:pt idx="4">
                  <c:v>2.8951000000000002</c:v>
                </c:pt>
                <c:pt idx="5">
                  <c:v>3.6188500000000001</c:v>
                </c:pt>
                <c:pt idx="6">
                  <c:v>4.3426</c:v>
                </c:pt>
                <c:pt idx="7">
                  <c:v>5.0663499999999999</c:v>
                </c:pt>
                <c:pt idx="8">
                  <c:v>5.7900999999999998</c:v>
                </c:pt>
              </c:numCache>
            </c:numRef>
          </c:xVal>
          <c:yVal>
            <c:numRef>
              <c:f>Abaco!$K$52:$K$60</c:f>
              <c:numCache>
                <c:formatCode>General" m/s"</c:formatCode>
                <c:ptCount val="9"/>
                <c:pt idx="0">
                  <c:v>0.50017179242982535</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126 mm</c:v>
                </c:pt>
              </c:strCache>
            </c:strRef>
          </c:tx>
          <c:xVal>
            <c:numRef>
              <c:f>Abaco!$D$61:$D$69</c:f>
              <c:numCache>
                <c:formatCode>General\ "kg"</c:formatCode>
                <c:ptCount val="9"/>
                <c:pt idx="0">
                  <c:v>1E-4</c:v>
                </c:pt>
                <c:pt idx="1">
                  <c:v>0.72384999999999999</c:v>
                </c:pt>
                <c:pt idx="2">
                  <c:v>1.4476</c:v>
                </c:pt>
                <c:pt idx="3">
                  <c:v>2.1713500000000003</c:v>
                </c:pt>
                <c:pt idx="4">
                  <c:v>2.8951000000000002</c:v>
                </c:pt>
                <c:pt idx="5">
                  <c:v>3.6188500000000001</c:v>
                </c:pt>
                <c:pt idx="6">
                  <c:v>4.3426</c:v>
                </c:pt>
                <c:pt idx="7">
                  <c:v>5.0663499999999999</c:v>
                </c:pt>
                <c:pt idx="8">
                  <c:v>5.7900999999999998</c:v>
                </c:pt>
              </c:numCache>
            </c:numRef>
          </c:xVal>
          <c:yVal>
            <c:numRef>
              <c:f>Abaco!$K$61:$K$69</c:f>
              <c:numCache>
                <c:formatCode>General" m/s"</c:formatCode>
                <c:ptCount val="9"/>
                <c:pt idx="0">
                  <c:v>0.33344786161988355</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42 mm</c:v>
                </c:pt>
              </c:strCache>
            </c:strRef>
          </c:tx>
          <c:xVal>
            <c:numRef>
              <c:f>Abaco!$D$43:$D$51</c:f>
              <c:numCache>
                <c:formatCode>General\ "kg"</c:formatCode>
                <c:ptCount val="9"/>
                <c:pt idx="0">
                  <c:v>1E-4</c:v>
                </c:pt>
                <c:pt idx="1">
                  <c:v>0.72384999999999999</c:v>
                </c:pt>
                <c:pt idx="2">
                  <c:v>1.4476</c:v>
                </c:pt>
                <c:pt idx="3">
                  <c:v>2.1713500000000003</c:v>
                </c:pt>
                <c:pt idx="4">
                  <c:v>2.8951000000000002</c:v>
                </c:pt>
                <c:pt idx="5">
                  <c:v>3.6188500000000001</c:v>
                </c:pt>
                <c:pt idx="6">
                  <c:v>4.3426</c:v>
                </c:pt>
                <c:pt idx="7">
                  <c:v>5.0663499999999999</c:v>
                </c:pt>
                <c:pt idx="8">
                  <c:v>5.7900999999999998</c:v>
                </c:pt>
              </c:numCache>
            </c:numRef>
          </c:xVal>
          <c:yVal>
            <c:numRef>
              <c:f>Abaco!$L$43:$L$51</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84 mm</c:v>
                </c:pt>
              </c:strCache>
            </c:strRef>
          </c:tx>
          <c:xVal>
            <c:numRef>
              <c:f>Abaco!$D$52:$D$60</c:f>
              <c:numCache>
                <c:formatCode>General\ "kg"</c:formatCode>
                <c:ptCount val="9"/>
                <c:pt idx="0">
                  <c:v>1E-4</c:v>
                </c:pt>
                <c:pt idx="1">
                  <c:v>0.72384999999999999</c:v>
                </c:pt>
                <c:pt idx="2">
                  <c:v>1.4476</c:v>
                </c:pt>
                <c:pt idx="3">
                  <c:v>2.1713500000000003</c:v>
                </c:pt>
                <c:pt idx="4">
                  <c:v>2.8951000000000002</c:v>
                </c:pt>
                <c:pt idx="5">
                  <c:v>3.6188500000000001</c:v>
                </c:pt>
                <c:pt idx="6">
                  <c:v>4.3426</c:v>
                </c:pt>
                <c:pt idx="7">
                  <c:v>5.0663499999999999</c:v>
                </c:pt>
                <c:pt idx="8">
                  <c:v>5.7900999999999998</c:v>
                </c:pt>
              </c:numCache>
            </c:numRef>
          </c:xVal>
          <c:yVal>
            <c:numRef>
              <c:f>Abaco!$L$52:$L$60</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126 mm</c:v>
                </c:pt>
              </c:strCache>
            </c:strRef>
          </c:tx>
          <c:xVal>
            <c:numRef>
              <c:f>Abaco!$D$61:$D$69</c:f>
              <c:numCache>
                <c:formatCode>General\ "kg"</c:formatCode>
                <c:ptCount val="9"/>
                <c:pt idx="0">
                  <c:v>1E-4</c:v>
                </c:pt>
                <c:pt idx="1">
                  <c:v>0.72384999999999999</c:v>
                </c:pt>
                <c:pt idx="2">
                  <c:v>1.4476</c:v>
                </c:pt>
                <c:pt idx="3">
                  <c:v>2.1713500000000003</c:v>
                </c:pt>
                <c:pt idx="4">
                  <c:v>2.8951000000000002</c:v>
                </c:pt>
                <c:pt idx="5">
                  <c:v>3.6188500000000001</c:v>
                </c:pt>
                <c:pt idx="6">
                  <c:v>4.3426</c:v>
                </c:pt>
                <c:pt idx="7">
                  <c:v>5.0663499999999999</c:v>
                </c:pt>
                <c:pt idx="8">
                  <c:v>5.7900999999999998</c:v>
                </c:pt>
              </c:numCache>
            </c:numRef>
          </c:xVal>
          <c:yVal>
            <c:numRef>
              <c:f>Abaco!$L$61:$L$69</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42 mm</c:v>
                </c:pt>
              </c:strCache>
            </c:strRef>
          </c:tx>
          <c:xVal>
            <c:numRef>
              <c:f>Abaco!$D$43:$D$51</c:f>
              <c:numCache>
                <c:formatCode>General\ "kg"</c:formatCode>
                <c:ptCount val="9"/>
                <c:pt idx="0">
                  <c:v>1E-4</c:v>
                </c:pt>
                <c:pt idx="1">
                  <c:v>0.72384999999999999</c:v>
                </c:pt>
                <c:pt idx="2">
                  <c:v>1.4476</c:v>
                </c:pt>
                <c:pt idx="3">
                  <c:v>2.1713500000000003</c:v>
                </c:pt>
                <c:pt idx="4">
                  <c:v>2.8951000000000002</c:v>
                </c:pt>
                <c:pt idx="5">
                  <c:v>3.6188500000000001</c:v>
                </c:pt>
                <c:pt idx="6">
                  <c:v>4.3426</c:v>
                </c:pt>
                <c:pt idx="7">
                  <c:v>5.0663499999999999</c:v>
                </c:pt>
                <c:pt idx="8">
                  <c:v>5.7900999999999998</c:v>
                </c:pt>
              </c:numCache>
            </c:numRef>
          </c:xVal>
          <c:yVal>
            <c:numRef>
              <c:f>Abaco!$M$43:$M$51</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84 mm</c:v>
                </c:pt>
              </c:strCache>
            </c:strRef>
          </c:tx>
          <c:xVal>
            <c:numRef>
              <c:f>Abaco!$D$52:$D$60</c:f>
              <c:numCache>
                <c:formatCode>General\ "kg"</c:formatCode>
                <c:ptCount val="9"/>
                <c:pt idx="0">
                  <c:v>1E-4</c:v>
                </c:pt>
                <c:pt idx="1">
                  <c:v>0.72384999999999999</c:v>
                </c:pt>
                <c:pt idx="2">
                  <c:v>1.4476</c:v>
                </c:pt>
                <c:pt idx="3">
                  <c:v>2.1713500000000003</c:v>
                </c:pt>
                <c:pt idx="4">
                  <c:v>2.8951000000000002</c:v>
                </c:pt>
                <c:pt idx="5">
                  <c:v>3.6188500000000001</c:v>
                </c:pt>
                <c:pt idx="6">
                  <c:v>4.3426</c:v>
                </c:pt>
                <c:pt idx="7">
                  <c:v>5.0663499999999999</c:v>
                </c:pt>
                <c:pt idx="8">
                  <c:v>5.7900999999999998</c:v>
                </c:pt>
              </c:numCache>
            </c:numRef>
          </c:xVal>
          <c:yVal>
            <c:numRef>
              <c:f>Abaco!$M$52:$M$60</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126 mm</c:v>
                </c:pt>
              </c:strCache>
            </c:strRef>
          </c:tx>
          <c:xVal>
            <c:numRef>
              <c:f>Abaco!$D$61:$D$69</c:f>
              <c:numCache>
                <c:formatCode>General\ "kg"</c:formatCode>
                <c:ptCount val="9"/>
                <c:pt idx="0">
                  <c:v>1E-4</c:v>
                </c:pt>
                <c:pt idx="1">
                  <c:v>0.72384999999999999</c:v>
                </c:pt>
                <c:pt idx="2">
                  <c:v>1.4476</c:v>
                </c:pt>
                <c:pt idx="3">
                  <c:v>2.1713500000000003</c:v>
                </c:pt>
                <c:pt idx="4">
                  <c:v>2.8951000000000002</c:v>
                </c:pt>
                <c:pt idx="5">
                  <c:v>3.6188500000000001</c:v>
                </c:pt>
                <c:pt idx="6">
                  <c:v>4.3426</c:v>
                </c:pt>
                <c:pt idx="7">
                  <c:v>5.0663499999999999</c:v>
                </c:pt>
                <c:pt idx="8">
                  <c:v>5.7900999999999998</c:v>
                </c:pt>
              </c:numCache>
            </c:numRef>
          </c:xVal>
          <c:yVal>
            <c:numRef>
              <c:f>Abaco!$M$61:$M$69</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30</c:v>
                </c:pt>
                <c:pt idx="1">
                  <c:v>30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1.5</c:v>
                </c:pt>
                <c:pt idx="1">
                  <c:v>1.5</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60</c:v>
                </c:pt>
                <c:pt idx="1">
                  <c:v>30</c:v>
                </c:pt>
                <c:pt idx="2">
                  <c:v>15</c:v>
                </c:pt>
                <c:pt idx="3">
                  <c:v>10</c:v>
                </c:pt>
                <c:pt idx="4">
                  <c:v>6</c:v>
                </c:pt>
                <c:pt idx="5">
                  <c:v>4.2857142857142856</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1.5</c:v>
                </c:pt>
              </c:numCache>
            </c:numRef>
          </c:xVal>
          <c:yVal>
            <c:numRef>
              <c:f>Stabilito!$C$195:$C$196</c:f>
              <c:numCache>
                <c:formatCode>General</c:formatCode>
                <c:ptCount val="2"/>
                <c:pt idx="0">
                  <c:v>22.5</c:v>
                </c:pt>
                <c:pt idx="1">
                  <c:v>22.5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4.4444444444444446</c:v>
                </c:pt>
                <c:pt idx="1">
                  <c:v>7</c:v>
                </c:pt>
              </c:numCache>
            </c:numRef>
          </c:xVal>
          <c:yVal>
            <c:numRef>
              <c:f>Stabilito!$C$197:$C$198</c:f>
              <c:numCache>
                <c:formatCode>General</c:formatCode>
                <c:ptCount val="2"/>
                <c:pt idx="0">
                  <c:v>22.5</c:v>
                </c:pt>
                <c:pt idx="1">
                  <c:v>22.5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3.75</c:v>
                </c:pt>
                <c:pt idx="1">
                  <c:v>3.75</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3.75</c:v>
                </c:pt>
                <c:pt idx="1">
                  <c:v>3.75</c:v>
                </c:pt>
              </c:numCache>
            </c:numRef>
          </c:xVal>
          <c:yVal>
            <c:numRef>
              <c:f>Stabilito!$C$201:$C$202</c:f>
              <c:numCache>
                <c:formatCode>General</c:formatCode>
                <c:ptCount val="2"/>
                <c:pt idx="0">
                  <c:v>26.666666666666668</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2.8453975691960793</c:v>
                </c:pt>
                <c:pt idx="1">
                  <c:v>2.8453975691960793</c:v>
                </c:pt>
                <c:pt idx="2">
                  <c:v>2.8455669851715109</c:v>
                </c:pt>
                <c:pt idx="3">
                  <c:v>2.8455669851715109</c:v>
                </c:pt>
              </c:numCache>
            </c:numRef>
          </c:xVal>
          <c:yVal>
            <c:numRef>
              <c:f>Stabilito!$C$190:$C$193</c:f>
              <c:numCache>
                <c:formatCode>0.00</c:formatCode>
                <c:ptCount val="4"/>
                <c:pt idx="0">
                  <c:v>15.602161052846441</c:v>
                </c:pt>
                <c:pt idx="1">
                  <c:v>15.602161052846441</c:v>
                </c:pt>
                <c:pt idx="2">
                  <c:v>15.602161052846441</c:v>
                </c:pt>
                <c:pt idx="3">
                  <c:v>15.602161052846441</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2.8455669851715109</c:v>
                </c:pt>
                <c:pt idx="1">
                  <c:v>2.8453975691960793</c:v>
                </c:pt>
              </c:numCache>
            </c:numRef>
          </c:xVal>
          <c:yVal>
            <c:numRef>
              <c:f>Stabilito!$C$193:$C$194</c:f>
              <c:numCache>
                <c:formatCode>0.00</c:formatCode>
                <c:ptCount val="2"/>
                <c:pt idx="0">
                  <c:v>15.602161052846441</c:v>
                </c:pt>
                <c:pt idx="1">
                  <c:v>15.602161052846441</c:v>
                </c:pt>
              </c:numCache>
            </c:numRef>
          </c:yVal>
          <c:smooth val="0"/>
          <c:extLst>
            <c:ext xmlns:c16="http://schemas.microsoft.com/office/drawing/2014/chart" uri="{C3380CC4-5D6E-409C-BE32-E72D297353CC}">
              <c16:uniqueId val="{0000000B-DD97-4068-951F-4990D529CDCA}"/>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1227.9855245839581</c:v>
                </c:pt>
              </c:numCache>
            </c:numRef>
          </c:xVal>
          <c:yVal>
            <c:numRef>
              <c:f>Trajecto!$C$121</c:f>
              <c:numCache>
                <c:formatCode>0</c:formatCode>
                <c:ptCount val="1"/>
                <c:pt idx="0">
                  <c:v>1227.9855245839581</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-1</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127.01904135255063</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158.46421290939594</c:v>
                </c:pt>
                <c:pt idx="109">
                  <c:v>#N/A</c:v>
                </c:pt>
                <c:pt idx="110">
                  <c:v>#N/A</c:v>
                </c:pt>
                <c:pt idx="111">
                  <c:v>#N/A</c:v>
                </c:pt>
                <c:pt idx="112">
                  <c:v>#N/A</c:v>
                </c:pt>
                <c:pt idx="113">
                  <c:v>#N/A</c:v>
                </c:pt>
                <c:pt idx="114">
                  <c:v>#N/A</c:v>
                </c:pt>
                <c:pt idx="115">
                  <c:v>#N/A</c:v>
                </c:pt>
                <c:pt idx="116">
                  <c:v>#N/A</c:v>
                </c:pt>
                <c:pt idx="117">
                  <c:v>#N/A</c:v>
                </c:pt>
                <c:pt idx="118">
                  <c:v>186.85846034163814</c:v>
                </c:pt>
                <c:pt idx="119">
                  <c:v>#N/A</c:v>
                </c:pt>
                <c:pt idx="120">
                  <c:v>#N/A</c:v>
                </c:pt>
                <c:pt idx="121">
                  <c:v>#N/A</c:v>
                </c:pt>
                <c:pt idx="122">
                  <c:v>#N/A</c:v>
                </c:pt>
                <c:pt idx="123">
                  <c:v>#N/A</c:v>
                </c:pt>
                <c:pt idx="124">
                  <c:v>#N/A</c:v>
                </c:pt>
                <c:pt idx="125">
                  <c:v>#N/A</c:v>
                </c:pt>
                <c:pt idx="126">
                  <c:v>#N/A</c:v>
                </c:pt>
                <c:pt idx="127">
                  <c:v>#N/A</c:v>
                </c:pt>
                <c:pt idx="128">
                  <c:v>212.95288702323836</c:v>
                </c:pt>
                <c:pt idx="129">
                  <c:v>#N/A</c:v>
                </c:pt>
                <c:pt idx="130">
                  <c:v>#N/A</c:v>
                </c:pt>
                <c:pt idx="131">
                  <c:v>#N/A</c:v>
                </c:pt>
                <c:pt idx="132">
                  <c:v>#N/A</c:v>
                </c:pt>
                <c:pt idx="133">
                  <c:v>#N/A</c:v>
                </c:pt>
                <c:pt idx="134">
                  <c:v>#N/A</c:v>
                </c:pt>
                <c:pt idx="135">
                  <c:v>#N/A</c:v>
                </c:pt>
                <c:pt idx="136">
                  <c:v>#N/A</c:v>
                </c:pt>
                <c:pt idx="137">
                  <c:v>#N/A</c:v>
                </c:pt>
                <c:pt idx="138">
                  <c:v>237.28105867526099</c:v>
                </c:pt>
                <c:pt idx="139">
                  <c:v>#N/A</c:v>
                </c:pt>
                <c:pt idx="140">
                  <c:v>#N/A</c:v>
                </c:pt>
                <c:pt idx="141">
                  <c:v>#N/A</c:v>
                </c:pt>
                <c:pt idx="142">
                  <c:v>#N/A</c:v>
                </c:pt>
                <c:pt idx="143">
                  <c:v>#N/A</c:v>
                </c:pt>
                <c:pt idx="144">
                  <c:v>#N/A</c:v>
                </c:pt>
                <c:pt idx="145">
                  <c:v>#N/A</c:v>
                </c:pt>
                <c:pt idx="146">
                  <c:v>#N/A</c:v>
                </c:pt>
                <c:pt idx="147">
                  <c:v>#N/A</c:v>
                </c:pt>
                <c:pt idx="148">
                  <c:v>260.23850038714505</c:v>
                </c:pt>
                <c:pt idx="149">
                  <c:v>#N/A</c:v>
                </c:pt>
                <c:pt idx="150">
                  <c:v>#N/A</c:v>
                </c:pt>
                <c:pt idx="151">
                  <c:v>#N/A</c:v>
                </c:pt>
                <c:pt idx="152">
                  <c:v>#N/A</c:v>
                </c:pt>
                <c:pt idx="153">
                  <c:v>#N/A</c:v>
                </c:pt>
                <c:pt idx="154">
                  <c:v>#N/A</c:v>
                </c:pt>
                <c:pt idx="155">
                  <c:v>#N/A</c:v>
                </c:pt>
                <c:pt idx="156">
                  <c:v>#N/A</c:v>
                </c:pt>
                <c:pt idx="157">
                  <c:v>#N/A</c:v>
                </c:pt>
                <c:pt idx="158">
                  <c:v>282.12934841046626</c:v>
                </c:pt>
                <c:pt idx="159">
                  <c:v>#N/A</c:v>
                </c:pt>
                <c:pt idx="160">
                  <c:v>#N/A</c:v>
                </c:pt>
                <c:pt idx="161">
                  <c:v>#N/A</c:v>
                </c:pt>
                <c:pt idx="162">
                  <c:v>#N/A</c:v>
                </c:pt>
                <c:pt idx="163">
                  <c:v>#N/A</c:v>
                </c:pt>
                <c:pt idx="164">
                  <c:v>#N/A</c:v>
                </c:pt>
                <c:pt idx="165">
                  <c:v>#N/A</c:v>
                </c:pt>
                <c:pt idx="166">
                  <c:v>#N/A</c:v>
                </c:pt>
                <c:pt idx="167">
                  <c:v>#N/A</c:v>
                </c:pt>
                <c:pt idx="168">
                  <c:v>303.1944369738992</c:v>
                </c:pt>
                <c:pt idx="169">
                  <c:v>#N/A</c:v>
                </c:pt>
                <c:pt idx="170">
                  <c:v>#N/A</c:v>
                </c:pt>
                <c:pt idx="171">
                  <c:v>#N/A</c:v>
                </c:pt>
                <c:pt idx="172">
                  <c:v>#N/A</c:v>
                </c:pt>
                <c:pt idx="173">
                  <c:v>#N/A</c:v>
                </c:pt>
                <c:pt idx="174">
                  <c:v>#N/A</c:v>
                </c:pt>
                <c:pt idx="175">
                  <c:v>#N/A</c:v>
                </c:pt>
                <c:pt idx="176">
                  <c:v>#N/A</c:v>
                </c:pt>
                <c:pt idx="177">
                  <c:v>#N/A</c:v>
                </c:pt>
                <c:pt idx="178">
                  <c:v>323.6280540575076</c:v>
                </c:pt>
                <c:pt idx="179">
                  <c:v>#N/A</c:v>
                </c:pt>
                <c:pt idx="180">
                  <c:v>#N/A</c:v>
                </c:pt>
                <c:pt idx="181">
                  <c:v>#N/A</c:v>
                </c:pt>
                <c:pt idx="182">
                  <c:v>#N/A</c:v>
                </c:pt>
                <c:pt idx="183">
                  <c:v>#N/A</c:v>
                </c:pt>
                <c:pt idx="184">
                  <c:v>#N/A</c:v>
                </c:pt>
                <c:pt idx="185">
                  <c:v>#N/A</c:v>
                </c:pt>
                <c:pt idx="186">
                  <c:v>#N/A</c:v>
                </c:pt>
                <c:pt idx="187">
                  <c:v>#N/A</c:v>
                </c:pt>
                <c:pt idx="188">
                  <c:v>343.58599203957237</c:v>
                </c:pt>
                <c:pt idx="189">
                  <c:v>#N/A</c:v>
                </c:pt>
                <c:pt idx="190">
                  <c:v>#N/A</c:v>
                </c:pt>
                <c:pt idx="191">
                  <c:v>#N/A</c:v>
                </c:pt>
                <c:pt idx="192">
                  <c:v>#N/A</c:v>
                </c:pt>
                <c:pt idx="193">
                  <c:v>#N/A</c:v>
                </c:pt>
                <c:pt idx="194">
                  <c:v>#N/A</c:v>
                </c:pt>
                <c:pt idx="195">
                  <c:v>#N/A</c:v>
                </c:pt>
                <c:pt idx="196">
                  <c:v>#N/A</c:v>
                </c:pt>
                <c:pt idx="197">
                  <c:v>#N/A</c:v>
                </c:pt>
                <c:pt idx="198">
                  <c:v>363.18374180609976</c:v>
                </c:pt>
                <c:pt idx="199">
                  <c:v>#N/A</c:v>
                </c:pt>
                <c:pt idx="200">
                  <c:v>#N/A</c:v>
                </c:pt>
                <c:pt idx="201">
                  <c:v>#N/A</c:v>
                </c:pt>
                <c:pt idx="202">
                  <c:v>#N/A</c:v>
                </c:pt>
                <c:pt idx="203">
                  <c:v>#N/A</c:v>
                </c:pt>
                <c:pt idx="204">
                  <c:v>#N/A</c:v>
                </c:pt>
                <c:pt idx="205">
                  <c:v>#N/A</c:v>
                </c:pt>
                <c:pt idx="206">
                  <c:v>#N/A</c:v>
                </c:pt>
                <c:pt idx="207">
                  <c:v>#N/A</c:v>
                </c:pt>
                <c:pt idx="208">
                  <c:v>382.48260163790081</c:v>
                </c:pt>
                <c:pt idx="209">
                  <c:v>#N/A</c:v>
                </c:pt>
                <c:pt idx="210">
                  <c:v>#N/A</c:v>
                </c:pt>
                <c:pt idx="211">
                  <c:v>#N/A</c:v>
                </c:pt>
                <c:pt idx="212">
                  <c:v>#N/A</c:v>
                </c:pt>
                <c:pt idx="213">
                  <c:v>#N/A</c:v>
                </c:pt>
                <c:pt idx="214">
                  <c:v>#N/A</c:v>
                </c:pt>
                <c:pt idx="215">
                  <c:v>#N/A</c:v>
                </c:pt>
                <c:pt idx="216">
                  <c:v>#N/A</c:v>
                </c:pt>
                <c:pt idx="217">
                  <c:v>#N/A</c:v>
                </c:pt>
                <c:pt idx="218">
                  <c:v>401.4762192898026</c:v>
                </c:pt>
                <c:pt idx="219">
                  <c:v>#N/A</c:v>
                </c:pt>
                <c:pt idx="220">
                  <c:v>#N/A</c:v>
                </c:pt>
                <c:pt idx="221">
                  <c:v>#N/A</c:v>
                </c:pt>
                <c:pt idx="222">
                  <c:v>#N/A</c:v>
                </c:pt>
                <c:pt idx="223">
                  <c:v>#N/A</c:v>
                </c:pt>
                <c:pt idx="224">
                  <c:v>#N/A</c:v>
                </c:pt>
                <c:pt idx="225">
                  <c:v>#N/A</c:v>
                </c:pt>
                <c:pt idx="226">
                  <c:v>#N/A</c:v>
                </c:pt>
                <c:pt idx="227">
                  <c:v>#N/A</c:v>
                </c:pt>
                <c:pt idx="228">
                  <c:v>420.10340806160389</c:v>
                </c:pt>
                <c:pt idx="229">
                  <c:v>#N/A</c:v>
                </c:pt>
                <c:pt idx="230">
                  <c:v>#N/A</c:v>
                </c:pt>
                <c:pt idx="231">
                  <c:v>#N/A</c:v>
                </c:pt>
                <c:pt idx="232">
                  <c:v>#N/A</c:v>
                </c:pt>
                <c:pt idx="233">
                  <c:v>#N/A</c:v>
                </c:pt>
                <c:pt idx="234">
                  <c:v>#N/A</c:v>
                </c:pt>
                <c:pt idx="235">
                  <c:v>#N/A</c:v>
                </c:pt>
                <c:pt idx="236">
                  <c:v>#N/A</c:v>
                </c:pt>
                <c:pt idx="237">
                  <c:v>#N/A</c:v>
                </c:pt>
                <c:pt idx="238">
                  <c:v>438.27727386094301</c:v>
                </c:pt>
                <c:pt idx="239">
                  <c:v>#N/A</c:v>
                </c:pt>
                <c:pt idx="240">
                  <c:v>#N/A</c:v>
                </c:pt>
                <c:pt idx="241">
                  <c:v>#N/A</c:v>
                </c:pt>
                <c:pt idx="242">
                  <c:v>#N/A</c:v>
                </c:pt>
                <c:pt idx="243">
                  <c:v>#N/A</c:v>
                </c:pt>
                <c:pt idx="244">
                  <c:v>#N/A</c:v>
                </c:pt>
                <c:pt idx="245">
                  <c:v>#N/A</c:v>
                </c:pt>
                <c:pt idx="246">
                  <c:v>#N/A</c:v>
                </c:pt>
                <c:pt idx="247">
                  <c:v>#N/A</c:v>
                </c:pt>
                <c:pt idx="248">
                  <c:v>455.90634288124716</c:v>
                </c:pt>
                <c:pt idx="249">
                  <c:v>#N/A</c:v>
                </c:pt>
                <c:pt idx="250">
                  <c:v>#N/A</c:v>
                </c:pt>
                <c:pt idx="251">
                  <c:v>#N/A</c:v>
                </c:pt>
                <c:pt idx="252">
                  <c:v>#N/A</c:v>
                </c:pt>
                <c:pt idx="253">
                  <c:v>#N/A</c:v>
                </c:pt>
                <c:pt idx="254">
                  <c:v>#N/A</c:v>
                </c:pt>
                <c:pt idx="255">
                  <c:v>#N/A</c:v>
                </c:pt>
                <c:pt idx="256">
                  <c:v>#N/A</c:v>
                </c:pt>
                <c:pt idx="257">
                  <c:v>#N/A</c:v>
                </c:pt>
                <c:pt idx="258">
                  <c:v>472.90559925493125</c:v>
                </c:pt>
                <c:pt idx="259">
                  <c:v>#N/A</c:v>
                </c:pt>
                <c:pt idx="260">
                  <c:v>#N/A</c:v>
                </c:pt>
                <c:pt idx="261">
                  <c:v>#N/A</c:v>
                </c:pt>
                <c:pt idx="262">
                  <c:v>#N/A</c:v>
                </c:pt>
                <c:pt idx="263">
                  <c:v>#N/A</c:v>
                </c:pt>
                <c:pt idx="264">
                  <c:v>#N/A</c:v>
                </c:pt>
                <c:pt idx="265">
                  <c:v>#N/A</c:v>
                </c:pt>
                <c:pt idx="266">
                  <c:v>#N/A</c:v>
                </c:pt>
                <c:pt idx="267">
                  <c:v>#N/A</c:v>
                </c:pt>
                <c:pt idx="268">
                  <c:v>489.20206092145952</c:v>
                </c:pt>
                <c:pt idx="269">
                  <c:v>#N/A</c:v>
                </c:pt>
                <c:pt idx="270">
                  <c:v>#N/A</c:v>
                </c:pt>
                <c:pt idx="271">
                  <c:v>#N/A</c:v>
                </c:pt>
                <c:pt idx="272">
                  <c:v>#N/A</c:v>
                </c:pt>
                <c:pt idx="273">
                  <c:v>#N/A</c:v>
                </c:pt>
                <c:pt idx="274">
                  <c:v>#N/A</c:v>
                </c:pt>
                <c:pt idx="275">
                  <c:v>#N/A</c:v>
                </c:pt>
                <c:pt idx="276">
                  <c:v>#N/A</c:v>
                </c:pt>
                <c:pt idx="277">
                  <c:v>#N/A</c:v>
                </c:pt>
                <c:pt idx="278">
                  <c:v>504.73748080777688</c:v>
                </c:pt>
                <c:pt idx="279">
                  <c:v>#N/A</c:v>
                </c:pt>
                <c:pt idx="280">
                  <c:v>#N/A</c:v>
                </c:pt>
                <c:pt idx="281">
                  <c:v>#N/A</c:v>
                </c:pt>
                <c:pt idx="282">
                  <c:v>#N/A</c:v>
                </c:pt>
                <c:pt idx="283">
                  <c:v>#N/A</c:v>
                </c:pt>
                <c:pt idx="284">
                  <c:v>#N/A</c:v>
                </c:pt>
                <c:pt idx="285">
                  <c:v>#N/A</c:v>
                </c:pt>
                <c:pt idx="286">
                  <c:v>#N/A</c:v>
                </c:pt>
                <c:pt idx="287">
                  <c:v>#N/A</c:v>
                </c:pt>
                <c:pt idx="288">
                  <c:v>519.46929956915346</c:v>
                </c:pt>
                <c:pt idx="289">
                  <c:v>#N/A</c:v>
                </c:pt>
                <c:pt idx="290">
                  <c:v>#N/A</c:v>
                </c:pt>
                <c:pt idx="291">
                  <c:v>#N/A</c:v>
                </c:pt>
                <c:pt idx="292">
                  <c:v>#N/A</c:v>
                </c:pt>
                <c:pt idx="293">
                  <c:v>#N/A</c:v>
                </c:pt>
                <c:pt idx="294">
                  <c:v>#N/A</c:v>
                </c:pt>
                <c:pt idx="295">
                  <c:v>#N/A</c:v>
                </c:pt>
                <c:pt idx="296">
                  <c:v>#N/A</c:v>
                </c:pt>
                <c:pt idx="297">
                  <c:v>#N/A</c:v>
                </c:pt>
                <c:pt idx="298">
                  <c:v>533.37042254529717</c:v>
                </c:pt>
                <c:pt idx="299">
                  <c:v>#N/A</c:v>
                </c:pt>
                <c:pt idx="300">
                  <c:v>#N/A</c:v>
                </c:pt>
                <c:pt idx="301">
                  <c:v>#N/A</c:v>
                </c:pt>
                <c:pt idx="302">
                  <c:v>#N/A</c:v>
                </c:pt>
                <c:pt idx="303">
                  <c:v>#N/A</c:v>
                </c:pt>
                <c:pt idx="304">
                  <c:v>#N/A</c:v>
                </c:pt>
                <c:pt idx="305">
                  <c:v>#N/A</c:v>
                </c:pt>
                <c:pt idx="306">
                  <c:v>#N/A</c:v>
                </c:pt>
                <c:pt idx="307">
                  <c:v>#N/A</c:v>
                </c:pt>
                <c:pt idx="308">
                  <c:v>546.42819330341968</c:v>
                </c:pt>
                <c:pt idx="309">
                  <c:v>#N/A</c:v>
                </c:pt>
                <c:pt idx="310">
                  <c:v>#N/A</c:v>
                </c:pt>
                <c:pt idx="311">
                  <c:v>#N/A</c:v>
                </c:pt>
                <c:pt idx="312">
                  <c:v>#N/A</c:v>
                </c:pt>
                <c:pt idx="313">
                  <c:v>#N/A</c:v>
                </c:pt>
                <c:pt idx="314">
                  <c:v>#N/A</c:v>
                </c:pt>
                <c:pt idx="315">
                  <c:v>#N/A</c:v>
                </c:pt>
                <c:pt idx="316">
                  <c:v>#N/A</c:v>
                </c:pt>
                <c:pt idx="317">
                  <c:v>#N/A</c:v>
                </c:pt>
                <c:pt idx="318">
                  <c:v>558.64284914517441</c:v>
                </c:pt>
                <c:pt idx="319">
                  <c:v>#N/A</c:v>
                </c:pt>
                <c:pt idx="320">
                  <c:v>#N/A</c:v>
                </c:pt>
                <c:pt idx="321">
                  <c:v>#N/A</c:v>
                </c:pt>
                <c:pt idx="322">
                  <c:v>#N/A</c:v>
                </c:pt>
                <c:pt idx="323">
                  <c:v>#N/A</c:v>
                </c:pt>
                <c:pt idx="324">
                  <c:v>#N/A</c:v>
                </c:pt>
                <c:pt idx="325">
                  <c:v>#N/A</c:v>
                </c:pt>
                <c:pt idx="326">
                  <c:v>#N/A</c:v>
                </c:pt>
                <c:pt idx="327">
                  <c:v>#N/A</c:v>
                </c:pt>
                <c:pt idx="328">
                  <c:v>570.02568878578836</c:v>
                </c:pt>
                <c:pt idx="329">
                  <c:v>#N/A</c:v>
                </c:pt>
                <c:pt idx="330">
                  <c:v>#N/A</c:v>
                </c:pt>
                <c:pt idx="331">
                  <c:v>#N/A</c:v>
                </c:pt>
                <c:pt idx="332">
                  <c:v>#N/A</c:v>
                </c:pt>
                <c:pt idx="333">
                  <c:v>#N/A</c:v>
                </c:pt>
                <c:pt idx="334">
                  <c:v>#N/A</c:v>
                </c:pt>
                <c:pt idx="335">
                  <c:v>#N/A</c:v>
                </c:pt>
                <c:pt idx="336">
                  <c:v>#N/A</c:v>
                </c:pt>
                <c:pt idx="337">
                  <c:v>#N/A</c:v>
                </c:pt>
                <c:pt idx="338">
                  <c:v>580.5971345874824</c:v>
                </c:pt>
                <c:pt idx="339">
                  <c:v>#N/A</c:v>
                </c:pt>
                <c:pt idx="340">
                  <c:v>#N/A</c:v>
                </c:pt>
                <c:pt idx="341">
                  <c:v>#N/A</c:v>
                </c:pt>
                <c:pt idx="342">
                  <c:v>#N/A</c:v>
                </c:pt>
                <c:pt idx="343">
                  <c:v>#N/A</c:v>
                </c:pt>
                <c:pt idx="344">
                  <c:v>#N/A</c:v>
                </c:pt>
                <c:pt idx="345">
                  <c:v>#N/A</c:v>
                </c:pt>
                <c:pt idx="346">
                  <c:v>#N/A</c:v>
                </c:pt>
                <c:pt idx="347">
                  <c:v>#N/A</c:v>
                </c:pt>
                <c:pt idx="348">
                  <c:v>590.38482632342129</c:v>
                </c:pt>
                <c:pt idx="349">
                  <c:v>#N/A</c:v>
                </c:pt>
                <c:pt idx="350">
                  <c:v>#N/A</c:v>
                </c:pt>
                <c:pt idx="351">
                  <c:v>#N/A</c:v>
                </c:pt>
                <c:pt idx="352">
                  <c:v>#N/A</c:v>
                </c:pt>
                <c:pt idx="353">
                  <c:v>#N/A</c:v>
                </c:pt>
                <c:pt idx="354">
                  <c:v>#N/A</c:v>
                </c:pt>
                <c:pt idx="355">
                  <c:v>#N/A</c:v>
                </c:pt>
                <c:pt idx="356">
                  <c:v>#N/A</c:v>
                </c:pt>
                <c:pt idx="357">
                  <c:v>#N/A</c:v>
                </c:pt>
                <c:pt idx="358">
                  <c:v>599.42184155262203</c:v>
                </c:pt>
                <c:pt idx="359">
                  <c:v>#N/A</c:v>
                </c:pt>
                <c:pt idx="360">
                  <c:v>#N/A</c:v>
                </c:pt>
                <c:pt idx="361">
                  <c:v>#N/A</c:v>
                </c:pt>
                <c:pt idx="362">
                  <c:v>#N/A</c:v>
                </c:pt>
                <c:pt idx="363">
                  <c:v>#N/A</c:v>
                </c:pt>
                <c:pt idx="364">
                  <c:v>#N/A</c:v>
                </c:pt>
                <c:pt idx="365">
                  <c:v>#N/A</c:v>
                </c:pt>
                <c:pt idx="366">
                  <c:v>#N/A</c:v>
                </c:pt>
                <c:pt idx="367">
                  <c:v>#N/A</c:v>
                </c:pt>
                <c:pt idx="368">
                  <c:v>607.74510137985135</c:v>
                </c:pt>
                <c:pt idx="369">
                  <c:v>#N/A</c:v>
                </c:pt>
                <c:pt idx="370">
                  <c:v>#N/A</c:v>
                </c:pt>
                <c:pt idx="371">
                  <c:v>#N/A</c:v>
                </c:pt>
                <c:pt idx="372">
                  <c:v>#N/A</c:v>
                </c:pt>
                <c:pt idx="373">
                  <c:v>#N/A</c:v>
                </c:pt>
                <c:pt idx="374">
                  <c:v>#N/A</c:v>
                </c:pt>
                <c:pt idx="375">
                  <c:v>#N/A</c:v>
                </c:pt>
                <c:pt idx="376">
                  <c:v>#N/A</c:v>
                </c:pt>
                <c:pt idx="377">
                  <c:v>#N/A</c:v>
                </c:pt>
                <c:pt idx="378">
                  <c:v>615.39399102248558</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487.84771914632313</c:v>
                </c:pt>
                <c:pt idx="1">
                  <c:v>489.54732190650287</c:v>
                </c:pt>
                <c:pt idx="2">
                  <c:v>491.24350442757247</c:v>
                </c:pt>
                <c:pt idx="3">
                  <c:v>492.9362768983674</c:v>
                </c:pt>
                <c:pt idx="4">
                  <c:v>494.62564945413732</c:v>
                </c:pt>
                <c:pt idx="5">
                  <c:v>496.31163217692148</c:v>
                </c:pt>
                <c:pt idx="6">
                  <c:v>497.99423509592071</c:v>
                </c:pt>
                <c:pt idx="7">
                  <c:v>499.67346818786632</c:v>
                </c:pt>
                <c:pt idx="8">
                  <c:v>501.34934137738554</c:v>
                </c:pt>
                <c:pt idx="9">
                  <c:v>503.02186453736397</c:v>
                </c:pt>
                <c:pt idx="10">
                  <c:v>504.69104748930471</c:v>
                </c:pt>
                <c:pt idx="11">
                  <c:v>506.35689998721779</c:v>
                </c:pt>
                <c:pt idx="12">
                  <c:v>508.01943170195199</c:v>
                </c:pt>
                <c:pt idx="13">
                  <c:v>509.67865223889714</c:v>
                </c:pt>
                <c:pt idx="14">
                  <c:v>511.33457115522481</c:v>
                </c:pt>
                <c:pt idx="15">
                  <c:v>512.98719796020657</c:v>
                </c:pt>
                <c:pt idx="16">
                  <c:v>514.63654211552978</c:v>
                </c:pt>
                <c:pt idx="17">
                  <c:v>516.28261303561032</c:v>
                </c:pt>
                <c:pt idx="18">
                  <c:v>517.92542008790315</c:v>
                </c:pt>
                <c:pt idx="19">
                  <c:v>519.56497259321031</c:v>
                </c:pt>
                <c:pt idx="20">
                  <c:v>521.20127982598581</c:v>
                </c:pt>
                <c:pt idx="21">
                  <c:v>522.83435102287797</c:v>
                </c:pt>
                <c:pt idx="22">
                  <c:v>524.46419539105443</c:v>
                </c:pt>
                <c:pt idx="23">
                  <c:v>526.09082209983433</c:v>
                </c:pt>
                <c:pt idx="24">
                  <c:v>527.71424027253886</c:v>
                </c:pt>
                <c:pt idx="25">
                  <c:v>529.33445898679622</c:v>
                </c:pt>
                <c:pt idx="26">
                  <c:v>530.95148727484423</c:v>
                </c:pt>
                <c:pt idx="27">
                  <c:v>532.5653341238301</c:v>
                </c:pt>
                <c:pt idx="28">
                  <c:v>534.17600847610834</c:v>
                </c:pt>
                <c:pt idx="29">
                  <c:v>535.78351922953539</c:v>
                </c:pt>
                <c:pt idx="30">
                  <c:v>537.3878752377625</c:v>
                </c:pt>
                <c:pt idx="31">
                  <c:v>538.98908531052564</c:v>
                </c:pt>
                <c:pt idx="32">
                  <c:v>540.58715821393355</c:v>
                </c:pt>
                <c:pt idx="33">
                  <c:v>542.1821026707529</c:v>
                </c:pt>
                <c:pt idx="34">
                  <c:v>543.77392736069135</c:v>
                </c:pt>
                <c:pt idx="35">
                  <c:v>545.36264092067859</c:v>
                </c:pt>
                <c:pt idx="36">
                  <c:v>546.94825194514419</c:v>
                </c:pt>
                <c:pt idx="37">
                  <c:v>548.53076898629422</c:v>
                </c:pt>
                <c:pt idx="38">
                  <c:v>550.11020055438485</c:v>
                </c:pt>
                <c:pt idx="39">
                  <c:v>551.68655511799398</c:v>
                </c:pt>
                <c:pt idx="40">
                  <c:v>553.2598411042909</c:v>
                </c:pt>
                <c:pt idx="41">
                  <c:v>554.83006689930323</c:v>
                </c:pt>
                <c:pt idx="42">
                  <c:v>556.39724084818215</c:v>
                </c:pt>
                <c:pt idx="43">
                  <c:v>557.96137125546511</c:v>
                </c:pt>
                <c:pt idx="44">
                  <c:v>559.52246638533688</c:v>
                </c:pt>
                <c:pt idx="45">
                  <c:v>561.08053446188785</c:v>
                </c:pt>
                <c:pt idx="46">
                  <c:v>562.63558366937104</c:v>
                </c:pt>
                <c:pt idx="47">
                  <c:v>564.18762215245613</c:v>
                </c:pt>
                <c:pt idx="48">
                  <c:v>565.73665801648224</c:v>
                </c:pt>
                <c:pt idx="49">
                  <c:v>567.28269932770831</c:v>
                </c:pt>
                <c:pt idx="50">
                  <c:v>568.82575411356129</c:v>
                </c:pt>
                <c:pt idx="51">
                  <c:v>570.36583036288289</c:v>
                </c:pt>
                <c:pt idx="52">
                  <c:v>571.90293602617396</c:v>
                </c:pt>
                <c:pt idx="53">
                  <c:v>573.43707901583662</c:v>
                </c:pt>
                <c:pt idx="54">
                  <c:v>574.96826720641548</c:v>
                </c:pt>
                <c:pt idx="55">
                  <c:v>576.49650843483562</c:v>
                </c:pt>
                <c:pt idx="56">
                  <c:v>578.02181050063984</c:v>
                </c:pt>
                <c:pt idx="57">
                  <c:v>579.54418116622332</c:v>
                </c:pt>
                <c:pt idx="58">
                  <c:v>581.06362815706677</c:v>
                </c:pt>
                <c:pt idx="59">
                  <c:v>582.58015916196746</c:v>
                </c:pt>
                <c:pt idx="60">
                  <c:v>584.09378183326862</c:v>
                </c:pt>
                <c:pt idx="61">
                  <c:v>585.60450378708708</c:v>
                </c:pt>
                <c:pt idx="62">
                  <c:v>587.1123326035389</c:v>
                </c:pt>
                <c:pt idx="63">
                  <c:v>588.61727582696346</c:v>
                </c:pt>
                <c:pt idx="64">
                  <c:v>590.11934096614561</c:v>
                </c:pt>
                <c:pt idx="65">
                  <c:v>591.6185354945361</c:v>
                </c:pt>
                <c:pt idx="66">
                  <c:v>593.11486685047055</c:v>
                </c:pt>
                <c:pt idx="67">
                  <c:v>594.60834243738623</c:v>
                </c:pt>
                <c:pt idx="68">
                  <c:v>596.09896962403764</c:v>
                </c:pt>
                <c:pt idx="69">
                  <c:v>597.5867557447101</c:v>
                </c:pt>
                <c:pt idx="70">
                  <c:v>599.07170809943182</c:v>
                </c:pt>
                <c:pt idx="71">
                  <c:v>600.55383395418414</c:v>
                </c:pt>
                <c:pt idx="72">
                  <c:v>602.03314054111058</c:v>
                </c:pt>
                <c:pt idx="73">
                  <c:v>603.50963505872346</c:v>
                </c:pt>
                <c:pt idx="74">
                  <c:v>604.98332467211014</c:v>
                </c:pt>
                <c:pt idx="75">
                  <c:v>606.4542165131362</c:v>
                </c:pt>
                <c:pt idx="76">
                  <c:v>607.92231768064858</c:v>
                </c:pt>
                <c:pt idx="77">
                  <c:v>609.38763524067576</c:v>
                </c:pt>
                <c:pt idx="78">
                  <c:v>610.85017622662735</c:v>
                </c:pt>
                <c:pt idx="79">
                  <c:v>612.30994763949195</c:v>
                </c:pt>
                <c:pt idx="80">
                  <c:v>613.76695644803317</c:v>
                </c:pt>
                <c:pt idx="81">
                  <c:v>615.22120958898449</c:v>
                </c:pt>
                <c:pt idx="82">
                  <c:v>616.67271396724243</c:v>
                </c:pt>
                <c:pt idx="83">
                  <c:v>618.12147645605842</c:v>
                </c:pt>
                <c:pt idx="84">
                  <c:v>619.56750389722924</c:v>
                </c:pt>
                <c:pt idx="85">
                  <c:v>621.01080310128566</c:v>
                </c:pt>
                <c:pt idx="86">
                  <c:v>622.45138084768007</c:v>
                </c:pt>
                <c:pt idx="87">
                  <c:v>623.88924388497253</c:v>
                </c:pt>
                <c:pt idx="88">
                  <c:v>625.32439893101514</c:v>
                </c:pt>
                <c:pt idx="89">
                  <c:v>626.75685267313554</c:v>
                </c:pt>
                <c:pt idx="90">
                  <c:v>628.18661176831893</c:v>
                </c:pt>
                <c:pt idx="91">
                  <c:v>629.61368284338801</c:v>
                </c:pt>
                <c:pt idx="92">
                  <c:v>631.03807249518252</c:v>
                </c:pt>
                <c:pt idx="93">
                  <c:v>632.45978729073704</c:v>
                </c:pt>
                <c:pt idx="94">
                  <c:v>633.87883376745731</c:v>
                </c:pt>
                <c:pt idx="95">
                  <c:v>635.2952184332953</c:v>
                </c:pt>
                <c:pt idx="96">
                  <c:v>636.70894776692342</c:v>
                </c:pt>
                <c:pt idx="97">
                  <c:v>638.12002821790645</c:v>
                </c:pt>
                <c:pt idx="98">
                  <c:v>639.5284662068733</c:v>
                </c:pt>
                <c:pt idx="99">
                  <c:v>640.93426812568691</c:v>
                </c:pt>
                <c:pt idx="100">
                  <c:v>642.33744033761275</c:v>
                </c:pt>
                <c:pt idx="101">
                  <c:v>656.22501920890636</c:v>
                </c:pt>
                <c:pt idx="102">
                  <c:v>669.85369299606509</c:v>
                </c:pt>
                <c:pt idx="103">
                  <c:v>683.22955753335214</c:v>
                </c:pt>
                <c:pt idx="104">
                  <c:v>696.35844368903986</c:v>
                </c:pt>
                <c:pt idx="105">
                  <c:v>709.24593225372757</c:v>
                </c:pt>
                <c:pt idx="106">
                  <c:v>721.89736778189797</c:v>
                </c:pt>
                <c:pt idx="107">
                  <c:v>734.31787147406544</c:v>
                </c:pt>
                <c:pt idx="108">
                  <c:v>746.5123531784451</c:v>
                </c:pt>
                <c:pt idx="109">
                  <c:v>758.48552258356926</c:v>
                </c:pt>
                <c:pt idx="110">
                  <c:v>770.24189966657718</c:v>
                </c:pt>
                <c:pt idx="111">
                  <c:v>781.78582445591894</c:v>
                </c:pt>
                <c:pt idx="112">
                  <c:v>793.12146616185214</c:v>
                </c:pt>
                <c:pt idx="113">
                  <c:v>804.25283172330239</c:v>
                </c:pt>
                <c:pt idx="114">
                  <c:v>815.18377381534003</c:v>
                </c:pt>
                <c:pt idx="115">
                  <c:v>825.91799835764436</c:v>
                </c:pt>
                <c:pt idx="116">
                  <c:v>836.45907156082603</c:v>
                </c:pt>
                <c:pt idx="117">
                  <c:v>846.81042654432497</c:v>
                </c:pt>
                <c:pt idx="118">
                  <c:v>856.9753695567523</c:v>
                </c:pt>
                <c:pt idx="119">
                  <c:v>866.95708582696636</c:v>
                </c:pt>
                <c:pt idx="120">
                  <c:v>876.75864507184144</c:v>
                </c:pt>
                <c:pt idx="121">
                  <c:v>886.38300668457066</c:v>
                </c:pt>
                <c:pt idx="122">
                  <c:v>895.83302462542702</c:v>
                </c:pt>
                <c:pt idx="123">
                  <c:v>905.11145203515821</c:v>
                </c:pt>
                <c:pt idx="124">
                  <c:v>914.22094558960623</c:v>
                </c:pt>
                <c:pt idx="125">
                  <c:v>923.16406961269445</c:v>
                </c:pt>
                <c:pt idx="126">
                  <c:v>931.94329996360796</c:v>
                </c:pt>
                <c:pt idx="127">
                  <c:v>940.56102771278699</c:v>
                </c:pt>
                <c:pt idx="128">
                  <c:v>949.01956262025567</c:v>
                </c:pt>
                <c:pt idx="129">
                  <c:v>957.32113642880074</c:v>
                </c:pt>
                <c:pt idx="130">
                  <c:v>965.46790598359325</c:v>
                </c:pt>
                <c:pt idx="131">
                  <c:v>973.46195618900344</c:v>
                </c:pt>
                <c:pt idx="132">
                  <c:v>981.3053028125828</c:v>
                </c:pt>
                <c:pt idx="133">
                  <c:v>988.99989514547678</c:v>
                </c:pt>
                <c:pt idx="134">
                  <c:v>996.54761852787829</c:v>
                </c:pt>
                <c:pt idx="135">
                  <c:v>1003.9502967475291</c:v>
                </c:pt>
                <c:pt idx="136">
                  <c:v>1011.2096943187261</c:v>
                </c:pt>
                <c:pt idx="137">
                  <c:v>1018.327518648774</c:v>
                </c:pt>
                <c:pt idx="138">
                  <c:v>1025.3054220983631</c:v>
                </c:pt>
                <c:pt idx="139">
                  <c:v>1032.145003941908</c:v>
                </c:pt>
                <c:pt idx="140">
                  <c:v>1038.8478122334909</c:v>
                </c:pt>
                <c:pt idx="141">
                  <c:v>1045.4153455836763</c:v>
                </c:pt>
                <c:pt idx="142">
                  <c:v>1051.8490548521247</c:v>
                </c:pt>
                <c:pt idx="143">
                  <c:v>1058.1503447606165</c:v>
                </c:pt>
                <c:pt idx="144">
                  <c:v>1064.3205754307996</c:v>
                </c:pt>
                <c:pt idx="145">
                  <c:v>1070.3610638507107</c:v>
                </c:pt>
                <c:pt idx="146">
                  <c:v>1076.273085273858</c:v>
                </c:pt>
                <c:pt idx="147">
                  <c:v>1082.0578745544283</c:v>
                </c:pt>
                <c:pt idx="148">
                  <c:v>1087.7166274219628</c:v>
                </c:pt>
                <c:pt idx="149">
                  <c:v>1093.2505016986418</c:v>
                </c:pt>
                <c:pt idx="150">
                  <c:v>1098.6606184621355</c:v>
                </c:pt>
                <c:pt idx="151">
                  <c:v>1103.9480631568088</c:v>
                </c:pt>
                <c:pt idx="152">
                  <c:v>1109.113886655899</c:v>
                </c:pt>
                <c:pt idx="153">
                  <c:v>1114.1591062771474</c:v>
                </c:pt>
                <c:pt idx="154">
                  <c:v>1119.0847067542211</c:v>
                </c:pt>
                <c:pt idx="155">
                  <c:v>1123.8916411661407</c:v>
                </c:pt>
                <c:pt idx="156">
                  <c:v>1128.5808318268073</c:v>
                </c:pt>
                <c:pt idx="157">
                  <c:v>1133.1531711366181</c:v>
                </c:pt>
                <c:pt idx="158">
                  <c:v>1137.6095223980633</c:v>
                </c:pt>
                <c:pt idx="159">
                  <c:v>1141.9507205971008</c:v>
                </c:pt>
                <c:pt idx="160">
                  <c:v>1146.1775731520299</c:v>
                </c:pt>
                <c:pt idx="161">
                  <c:v>1150.2908606315093</c:v>
                </c:pt>
                <c:pt idx="162">
                  <c:v>1154.2913374432981</c:v>
                </c:pt>
                <c:pt idx="163">
                  <c:v>1158.1797324952447</c:v>
                </c:pt>
                <c:pt idx="164">
                  <c:v>1161.956749829995</c:v>
                </c:pt>
                <c:pt idx="165">
                  <c:v>1165.623069234854</c:v>
                </c:pt>
                <c:pt idx="166">
                  <c:v>1169.1793468282008</c:v>
                </c:pt>
                <c:pt idx="167">
                  <c:v>1172.6262156238342</c:v>
                </c:pt>
                <c:pt idx="168">
                  <c:v>1175.9642860746126</c:v>
                </c:pt>
                <c:pt idx="169">
                  <c:v>1179.194146596745</c:v>
                </c:pt>
                <c:pt idx="170">
                  <c:v>1182.3163640761052</c:v>
                </c:pt>
                <c:pt idx="171">
                  <c:v>1185.3314843579496</c:v>
                </c:pt>
                <c:pt idx="172">
                  <c:v>1188.2400327214602</c:v>
                </c:pt>
                <c:pt idx="173">
                  <c:v>1191.0425143405755</c:v>
                </c:pt>
                <c:pt idx="174">
                  <c:v>1193.7394147326381</c:v>
                </c:pt>
                <c:pt idx="175">
                  <c:v>1196.3312001964646</c:v>
                </c:pt>
                <c:pt idx="176">
                  <c:v>1198.8183182415432</c:v>
                </c:pt>
                <c:pt idx="177">
                  <c:v>1201.2011980101861</c:v>
                </c:pt>
                <c:pt idx="178">
                  <c:v>1203.4802506946032</c:v>
                </c:pt>
                <c:pt idx="179">
                  <c:v>1205.6558699510349</c:v>
                </c:pt>
                <c:pt idx="180">
                  <c:v>1207.7284323132706</c:v>
                </c:pt>
                <c:pt idx="181">
                  <c:v>1209.6982976081031</c:v>
                </c:pt>
                <c:pt idx="182">
                  <c:v>1211.5658093755105</c:v>
                </c:pt>
                <c:pt idx="183">
                  <c:v>1213.3312952966328</c:v>
                </c:pt>
                <c:pt idx="184">
                  <c:v>1214.9950676328936</c:v>
                </c:pt>
                <c:pt idx="185">
                  <c:v>1216.557423679928</c:v>
                </c:pt>
                <c:pt idx="186">
                  <c:v>1218.0186462402798</c:v>
                </c:pt>
                <c:pt idx="187">
                  <c:v>1219.3790041191219</c:v>
                </c:pt>
                <c:pt idx="188">
                  <c:v>1220.6387526475135</c:v>
                </c:pt>
                <c:pt idx="189">
                  <c:v>1221.7981342378964</c:v>
                </c:pt>
                <c:pt idx="190">
                  <c:v>1222.8573789766181</c:v>
                </c:pt>
                <c:pt idx="191">
                  <c:v>1223.8167052582141</c:v>
                </c:pt>
                <c:pt idx="192">
                  <c:v>1224.6763204659267</c:v>
                </c:pt>
                <c:pt idx="193">
                  <c:v>1225.4364217024279</c:v>
                </c:pt>
                <c:pt idx="194">
                  <c:v>1226.0971965739193</c:v>
                </c:pt>
                <c:pt idx="195">
                  <c:v>1226.6588240296385</c:v>
                </c:pt>
                <c:pt idx="196">
                  <c:v>1227.1214752573133</c:v>
                </c:pt>
                <c:pt idx="197">
                  <c:v>1227.4853146332819</c:v>
                </c:pt>
                <c:pt idx="198">
                  <c:v>1227.750500723886</c:v>
                </c:pt>
                <c:pt idx="199">
                  <c:v>1227.9171873324642</c:v>
                </c:pt>
                <c:pt idx="200">
                  <c:v>1227.9855245839581</c:v>
                </c:pt>
                <c:pt idx="201">
                  <c:v>1227.9556600369833</c:v>
                </c:pt>
                <c:pt idx="202">
                  <c:v>1227.8277398114001</c:v>
                </c:pt>
                <c:pt idx="203">
                  <c:v>1227.6019097181263</c:v>
                </c:pt>
                <c:pt idx="204">
                  <c:v>1227.2783163773106</c:v>
                </c:pt>
                <c:pt idx="205">
                  <c:v>1226.8571083110821</c:v>
                </c:pt>
                <c:pt idx="206">
                  <c:v>1226.3384369979228</c:v>
                </c:pt>
                <c:pt idx="207">
                  <c:v>1225.7224578771666</c:v>
                </c:pt>
                <c:pt idx="208">
                  <c:v>1225.0093312940735</c:v>
                </c:pt>
                <c:pt idx="209">
                  <c:v>1224.199223378163</c:v>
                </c:pt>
                <c:pt idx="210">
                  <c:v>1223.2923068498314</c:v>
                </c:pt>
                <c:pt idx="211">
                  <c:v>1222.2887617525403</c:v>
                </c:pt>
                <c:pt idx="212">
                  <c:v>1221.1887761099074</c:v>
                </c:pt>
                <c:pt idx="213">
                  <c:v>1219.9925465087806</c:v>
                </c:pt>
                <c:pt idx="214">
                  <c:v>1218.7002786107525</c:v>
                </c:pt>
                <c:pt idx="215">
                  <c:v>1217.3121875956169</c:v>
                </c:pt>
                <c:pt idx="216">
                  <c:v>1215.8284985409532</c:v>
                </c:pt>
                <c:pt idx="217">
                  <c:v>1214.2494467424394</c:v>
                </c:pt>
                <c:pt idx="218">
                  <c:v>1212.5752779796569</c:v>
                </c:pt>
                <c:pt idx="219">
                  <c:v>1210.806248732129</c:v>
                </c:pt>
                <c:pt idx="220">
                  <c:v>1208.9426263501884</c:v>
                </c:pt>
                <c:pt idx="221">
                  <c:v>1206.984689185015</c:v>
                </c:pt>
                <c:pt idx="222">
                  <c:v>1204.9327266818877</c:v>
                </c:pt>
                <c:pt idx="223">
                  <c:v>1202.7870394403624</c:v>
                </c:pt>
                <c:pt idx="224">
                  <c:v>1200.547939244746</c:v>
                </c:pt>
                <c:pt idx="225">
                  <c:v>1198.2157490679117</c:v>
                </c:pt>
                <c:pt idx="226">
                  <c:v>1195.7908030511753</c:v>
                </c:pt>
                <c:pt idx="227">
                  <c:v>1193.2734464626678</c:v>
                </c:pt>
                <c:pt idx="228">
                  <c:v>1190.6640356363639</c:v>
                </c:pt>
                <c:pt idx="229">
                  <c:v>1187.9629378936888</c:v>
                </c:pt>
                <c:pt idx="230">
                  <c:v>1185.1705314494091</c:v>
                </c:pt>
                <c:pt idx="231">
                  <c:v>1182.287205303317</c:v>
                </c:pt>
                <c:pt idx="232">
                  <c:v>1179.3133591190578</c:v>
                </c:pt>
                <c:pt idx="233">
                  <c:v>1176.2494030912919</c:v>
                </c:pt>
                <c:pt idx="234">
                  <c:v>1173.0957578022646</c:v>
                </c:pt>
                <c:pt idx="235">
                  <c:v>1169.8528540687362</c:v>
                </c:pt>
                <c:pt idx="236">
                  <c:v>1166.5211327801321</c:v>
                </c:pt>
                <c:pt idx="237">
                  <c:v>1163.1010447286876</c:v>
                </c:pt>
                <c:pt idx="238">
                  <c:v>1159.5930504322866</c:v>
                </c:pt>
                <c:pt idx="239">
                  <c:v>1155.997619950633</c:v>
                </c:pt>
                <c:pt idx="240">
                  <c:v>1152.3152326953348</c:v>
                </c:pt>
                <c:pt idx="241">
                  <c:v>1148.5463772344385</c:v>
                </c:pt>
                <c:pt idx="242">
                  <c:v>1144.6915510919025</c:v>
                </c:pt>
                <c:pt idx="243">
                  <c:v>1140.7512605424677</c:v>
                </c:pt>
                <c:pt idx="244">
                  <c:v>1136.7260204023496</c:v>
                </c:pt>
                <c:pt idx="245">
                  <c:v>1132.6163538161493</c:v>
                </c:pt>
                <c:pt idx="246">
                  <c:v>1128.4227920403544</c:v>
                </c:pt>
                <c:pt idx="247">
                  <c:v>1124.145874223781</c:v>
                </c:pt>
                <c:pt idx="248">
                  <c:v>1119.7861471852893</c:v>
                </c:pt>
                <c:pt idx="249">
                  <c:v>1115.3441651890864</c:v>
                </c:pt>
                <c:pt idx="250">
                  <c:v>1110.8204897179151</c:v>
                </c:pt>
                <c:pt idx="251">
                  <c:v>1106.2156892444161</c:v>
                </c:pt>
                <c:pt idx="252">
                  <c:v>1101.5303390009353</c:v>
                </c:pt>
                <c:pt idx="253">
                  <c:v>1096.7650207480365</c:v>
                </c:pt>
                <c:pt idx="254">
                  <c:v>1091.920322541974</c:v>
                </c:pt>
                <c:pt idx="255">
                  <c:v>1086.9968385013631</c:v>
                </c:pt>
                <c:pt idx="256">
                  <c:v>1081.9951685732829</c:v>
                </c:pt>
                <c:pt idx="257">
                  <c:v>1076.9159182990336</c:v>
                </c:pt>
                <c:pt idx="258">
                  <c:v>1071.7596985797668</c:v>
                </c:pt>
                <c:pt idx="259">
                  <c:v>1066.5271254421928</c:v>
                </c:pt>
                <c:pt idx="260">
                  <c:v>1061.2188198045699</c:v>
                </c:pt>
                <c:pt idx="261">
                  <c:v>1055.8354072431673</c:v>
                </c:pt>
                <c:pt idx="262">
                  <c:v>1050.3775177593889</c:v>
                </c:pt>
                <c:pt idx="263">
                  <c:v>1044.8457855477386</c:v>
                </c:pt>
                <c:pt idx="264">
                  <c:v>1039.2408487648022</c:v>
                </c:pt>
                <c:pt idx="265">
                  <c:v>1033.563349299412</c:v>
                </c:pt>
                <c:pt idx="266">
                  <c:v>1027.8139325441575</c:v>
                </c:pt>
                <c:pt idx="267">
                  <c:v>1021.993247168396</c:v>
                </c:pt>
                <c:pt idx="268">
                  <c:v>1016.1019448929151</c:v>
                </c:pt>
                <c:pt idx="269">
                  <c:v>1010.140680266389</c:v>
                </c:pt>
                <c:pt idx="270">
                  <c:v>1004.1101104437681</c:v>
                </c:pt>
                <c:pt idx="271">
                  <c:v>998.01089496673296</c:v>
                </c:pt>
                <c:pt idx="272">
                  <c:v>991.84369554634065</c:v>
                </c:pt>
                <c:pt idx="273">
                  <c:v>985.60917584798403</c:v>
                </c:pt>
                <c:pt idx="274">
                  <c:v>979.30800127877876</c:v>
                </c:pt>
                <c:pt idx="275">
                  <c:v>972.94083877748994</c:v>
                </c:pt>
                <c:pt idx="276">
                  <c:v>966.50835660710118</c:v>
                </c:pt>
                <c:pt idx="277">
                  <c:v>960.01122415012617</c:v>
                </c:pt>
                <c:pt idx="278">
                  <c:v>953.45011170675753</c:v>
                </c:pt>
                <c:pt idx="279">
                  <c:v>946.82569029593958</c:v>
                </c:pt>
                <c:pt idx="280">
                  <c:v>940.13863145945061</c:v>
                </c:pt>
                <c:pt idx="281">
                  <c:v>933.38960706907176</c:v>
                </c:pt>
                <c:pt idx="282">
                  <c:v>926.57928913691603</c:v>
                </c:pt>
                <c:pt idx="283">
                  <c:v>919.70834962898607</c:v>
                </c:pt>
                <c:pt idx="284">
                  <c:v>912.77746028202353</c:v>
                </c:pt>
                <c:pt idx="285">
                  <c:v>905.78729242370912</c:v>
                </c:pt>
                <c:pt idx="286">
                  <c:v>898.73851679626637</c:v>
                </c:pt>
                <c:pt idx="287">
                  <c:v>891.63180338351867</c:v>
                </c:pt>
                <c:pt idx="288">
                  <c:v>884.46782124144397</c:v>
                </c:pt>
                <c:pt idx="289">
                  <c:v>877.2472383322671</c:v>
                </c:pt>
                <c:pt idx="290">
                  <c:v>869.97072136212455</c:v>
                </c:pt>
                <c:pt idx="291">
                  <c:v>862.63893562233397</c:v>
                </c:pt>
                <c:pt idx="292">
                  <c:v>855.25254483429433</c:v>
                </c:pt>
                <c:pt idx="293">
                  <c:v>847.81221099804031</c:v>
                </c:pt>
                <c:pt idx="294">
                  <c:v>840.31859424446952</c:v>
                </c:pt>
                <c:pt idx="295">
                  <c:v>832.77235269125674</c:v>
                </c:pt>
                <c:pt idx="296">
                  <c:v>825.1741423024672</c:v>
                </c:pt>
                <c:pt idx="297">
                  <c:v>817.52461675187556</c:v>
                </c:pt>
                <c:pt idx="298">
                  <c:v>809.82442728999467</c:v>
                </c:pt>
                <c:pt idx="299">
                  <c:v>802.07422261481406</c:v>
                </c:pt>
                <c:pt idx="300">
                  <c:v>794.27464874624525</c:v>
                </c:pt>
                <c:pt idx="301">
                  <c:v>786.42634890426712</c:v>
                </c:pt>
                <c:pt idx="302">
                  <c:v>778.52996339076208</c:v>
                </c:pt>
                <c:pt idx="303">
                  <c:v>770.58612947503036</c:v>
                </c:pt>
                <c:pt idx="304">
                  <c:v>762.59548128296672</c:v>
                </c:pt>
                <c:pt idx="305">
                  <c:v>754.55864968988089</c:v>
                </c:pt>
                <c:pt idx="306">
                  <c:v>746.47626221694179</c:v>
                </c:pt>
                <c:pt idx="307">
                  <c:v>738.34894293122034</c:v>
                </c:pt>
                <c:pt idx="308">
                  <c:v>730.17731234930568</c:v>
                </c:pt>
                <c:pt idx="309">
                  <c:v>721.96198734446614</c:v>
                </c:pt>
                <c:pt idx="310">
                  <c:v>713.70358105732385</c:v>
                </c:pt>
                <c:pt idx="311">
                  <c:v>705.4027028100104</c:v>
                </c:pt>
                <c:pt idx="312">
                  <c:v>697.05995802376833</c:v>
                </c:pt>
                <c:pt idx="313">
                  <c:v>688.67594813996209</c:v>
                </c:pt>
                <c:pt idx="314">
                  <c:v>680.25127054445852</c:v>
                </c:pt>
                <c:pt idx="315">
                  <c:v>671.78651849533799</c:v>
                </c:pt>
                <c:pt idx="316">
                  <c:v>663.28228105389326</c:v>
                </c:pt>
                <c:pt idx="317">
                  <c:v>654.73914301887214</c:v>
                </c:pt>
                <c:pt idx="318">
                  <c:v>646.15768486392028</c:v>
                </c:pt>
                <c:pt idx="319">
                  <c:v>637.53848267817625</c:v>
                </c:pt>
                <c:pt idx="320">
                  <c:v>628.88210810997293</c:v>
                </c:pt>
                <c:pt idx="321">
                  <c:v>620.18912831359512</c:v>
                </c:pt>
                <c:pt idx="322">
                  <c:v>611.46010589904483</c:v>
                </c:pt>
                <c:pt idx="323">
                  <c:v>602.6955988847634</c:v>
                </c:pt>
                <c:pt idx="324">
                  <c:v>593.89616065325845</c:v>
                </c:pt>
                <c:pt idx="325">
                  <c:v>585.06233990958424</c:v>
                </c:pt>
                <c:pt idx="326">
                  <c:v>576.19468064262219</c:v>
                </c:pt>
                <c:pt idx="327">
                  <c:v>567.29372208910763</c:v>
                </c:pt>
                <c:pt idx="328">
                  <c:v>558.35999870034971</c:v>
                </c:pt>
                <c:pt idx="329">
                  <c:v>549.39404011158911</c:v>
                </c:pt>
                <c:pt idx="330">
                  <c:v>540.39637111393915</c:v>
                </c:pt>
                <c:pt idx="331">
                  <c:v>531.36751162885503</c:v>
                </c:pt>
                <c:pt idx="332">
                  <c:v>522.30797668507569</c:v>
                </c:pt>
                <c:pt idx="333">
                  <c:v>513.21827639798335</c:v>
                </c:pt>
                <c:pt idx="334">
                  <c:v>504.09891595132376</c:v>
                </c:pt>
                <c:pt idx="335">
                  <c:v>494.95039558123278</c:v>
                </c:pt>
                <c:pt idx="336">
                  <c:v>485.77321056251293</c:v>
                </c:pt>
                <c:pt idx="337">
                  <c:v>476.56785119710423</c:v>
                </c:pt>
                <c:pt idx="338">
                  <c:v>467.33480280469411</c:v>
                </c:pt>
                <c:pt idx="339">
                  <c:v>458.07454571541069</c:v>
                </c:pt>
                <c:pt idx="340">
                  <c:v>448.78755526454461</c:v>
                </c:pt>
                <c:pt idx="341">
                  <c:v>439.47430178924458</c:v>
                </c:pt>
                <c:pt idx="342">
                  <c:v>430.1352506271316</c:v>
                </c:pt>
                <c:pt idx="343">
                  <c:v>420.7708621167784</c:v>
                </c:pt>
                <c:pt idx="344">
                  <c:v>411.38159159999969</c:v>
                </c:pt>
                <c:pt idx="345">
                  <c:v>401.96788942590035</c:v>
                </c:pt>
                <c:pt idx="346">
                  <c:v>392.53020095662816</c:v>
                </c:pt>
                <c:pt idx="347">
                  <c:v>383.06896657477938</c:v>
                </c:pt>
                <c:pt idx="348">
                  <c:v>373.58462169240448</c:v>
                </c:pt>
                <c:pt idx="349">
                  <c:v>364.07759676156348</c:v>
                </c:pt>
                <c:pt idx="350">
                  <c:v>354.54831728637998</c:v>
                </c:pt>
                <c:pt idx="351">
                  <c:v>344.99720383654346</c:v>
                </c:pt>
                <c:pt idx="352">
                  <c:v>335.42467206221096</c:v>
                </c:pt>
                <c:pt idx="353">
                  <c:v>325.83113271025911</c:v>
                </c:pt>
                <c:pt idx="354">
                  <c:v>316.21699164183843</c:v>
                </c:pt>
                <c:pt idx="355">
                  <c:v>306.58264985118245</c:v>
                </c:pt>
                <c:pt idx="356">
                  <c:v>296.92850348562519</c:v>
                </c:pt>
                <c:pt idx="357">
                  <c:v>287.25494386678116</c:v>
                </c:pt>
                <c:pt idx="358">
                  <c:v>277.5623575128422</c:v>
                </c:pt>
                <c:pt idx="359">
                  <c:v>267.85112616194738</c:v>
                </c:pt>
                <c:pt idx="360">
                  <c:v>258.12162679658195</c:v>
                </c:pt>
                <c:pt idx="361">
                  <c:v>248.37423166896264</c:v>
                </c:pt>
                <c:pt idx="362">
                  <c:v>238.60930832736699</c:v>
                </c:pt>
                <c:pt idx="363">
                  <c:v>228.82721964336608</c:v>
                </c:pt>
                <c:pt idx="364">
                  <c:v>219.02832383991947</c:v>
                </c:pt>
                <c:pt idx="365">
                  <c:v>209.2129745202931</c:v>
                </c:pt>
                <c:pt idx="366">
                  <c:v>199.38152069776143</c:v>
                </c:pt>
                <c:pt idx="367">
                  <c:v>189.53430682605534</c:v>
                </c:pt>
                <c:pt idx="368">
                  <c:v>179.67167283051924</c:v>
                </c:pt>
                <c:pt idx="369">
                  <c:v>169.7939541399403</c:v>
                </c:pt>
                <c:pt idx="370">
                  <c:v>159.90148171901492</c:v>
                </c:pt>
                <c:pt idx="371">
                  <c:v>149.99458210141717</c:v>
                </c:pt>
                <c:pt idx="372">
                  <c:v>140.07357742343547</c:v>
                </c:pt>
                <c:pt idx="373">
                  <c:v>130.13878545814458</c:v>
                </c:pt>
                <c:pt idx="374">
                  <c:v>120.19051965008018</c:v>
                </c:pt>
                <c:pt idx="375">
                  <c:v>110.22908915038481</c:v>
                </c:pt>
                <c:pt idx="376">
                  <c:v>100.25479885239449</c:v>
                </c:pt>
                <c:pt idx="377">
                  <c:v>90.267949427635813</c:v>
                </c:pt>
                <c:pt idx="378">
                  <c:v>80.268837362204749</c:v>
                </c:pt>
                <c:pt idx="379">
                  <c:v>70.257754993498494</c:v>
                </c:pt>
                <c:pt idx="380">
                  <c:v>60.234990547272922</c:v>
                </c:pt>
                <c:pt idx="381">
                  <c:v>50.20082817499879</c:v>
                </c:pt>
                <c:pt idx="382">
                  <c:v>40.15554799149065</c:v>
                </c:pt>
                <c:pt idx="383">
                  <c:v>30.099426112783135</c:v>
                </c:pt>
                <c:pt idx="384">
                  <c:v>20.03273469422998</c:v>
                </c:pt>
                <c:pt idx="385">
                  <c:v>9.9557419688020143</c:v>
                </c:pt>
                <c:pt idx="386">
                  <c:v>-0.13128771443906828</c:v>
                </c:pt>
                <c:pt idx="387">
                  <c:v>-0.14137970182060872</c:v>
                </c:pt>
                <c:pt idx="388">
                  <c:v>-0.15147169884918055</c:v>
                </c:pt>
                <c:pt idx="389">
                  <c:v>-0.16156370552452931</c:v>
                </c:pt>
                <c:pt idx="390">
                  <c:v>-0.1716557218464006</c:v>
                </c:pt>
                <c:pt idx="391">
                  <c:v>-0.18174774781453992</c:v>
                </c:pt>
                <c:pt idx="392">
                  <c:v>-0.19183978342869287</c:v>
                </c:pt>
                <c:pt idx="393">
                  <c:v>-0.20193182868860501</c:v>
                </c:pt>
                <c:pt idx="394">
                  <c:v>-0.21202388359402188</c:v>
                </c:pt>
                <c:pt idx="395">
                  <c:v>-0.22211594814468907</c:v>
                </c:pt>
                <c:pt idx="396">
                  <c:v>-0.23220802234035215</c:v>
                </c:pt>
                <c:pt idx="397">
                  <c:v>-0.2423001061807567</c:v>
                </c:pt>
                <c:pt idx="398">
                  <c:v>-0.2523921996656483</c:v>
                </c:pt>
                <c:pt idx="399">
                  <c:v>-0.26248430279477253</c:v>
                </c:pt>
                <c:pt idx="400">
                  <c:v>-0.27257641556787504</c:v>
                </c:pt>
                <c:pt idx="401">
                  <c:v>-0.28266853798470137</c:v>
                </c:pt>
                <c:pt idx="402">
                  <c:v>-0.29276067004499712</c:v>
                </c:pt>
                <c:pt idx="403">
                  <c:v>-0.30285281174850787</c:v>
                </c:pt>
                <c:pt idx="404">
                  <c:v>-0.31294496309497921</c:v>
                </c:pt>
                <c:pt idx="405">
                  <c:v>-0.3230371240841568</c:v>
                </c:pt>
                <c:pt idx="406">
                  <c:v>-0.33312929471578623</c:v>
                </c:pt>
                <c:pt idx="407">
                  <c:v>-0.34322147498961314</c:v>
                </c:pt>
                <c:pt idx="408">
                  <c:v>-0.35331366490538313</c:v>
                </c:pt>
                <c:pt idx="409">
                  <c:v>-0.36340586446284184</c:v>
                </c:pt>
                <c:pt idx="410">
                  <c:v>-0.37349807366173488</c:v>
                </c:pt>
                <c:pt idx="411">
                  <c:v>-0.38359029250180787</c:v>
                </c:pt>
                <c:pt idx="412">
                  <c:v>-0.39368252098280643</c:v>
                </c:pt>
                <c:pt idx="413">
                  <c:v>-0.40377475910447624</c:v>
                </c:pt>
                <c:pt idx="414">
                  <c:v>-0.41386700686656291</c:v>
                </c:pt>
                <c:pt idx="415">
                  <c:v>-0.42395926426881214</c:v>
                </c:pt>
                <c:pt idx="416">
                  <c:v>-0.43405153131096952</c:v>
                </c:pt>
                <c:pt idx="417">
                  <c:v>-0.44414380799278069</c:v>
                </c:pt>
                <c:pt idx="418">
                  <c:v>-0.45423609431399137</c:v>
                </c:pt>
                <c:pt idx="419">
                  <c:v>-0.46432839027434719</c:v>
                </c:pt>
                <c:pt idx="420">
                  <c:v>-0.47442069587359381</c:v>
                </c:pt>
                <c:pt idx="421">
                  <c:v>-0.48451301111147688</c:v>
                </c:pt>
                <c:pt idx="422">
                  <c:v>-0.49460533598774209</c:v>
                </c:pt>
                <c:pt idx="423">
                  <c:v>-0.5046976705021351</c:v>
                </c:pt>
                <c:pt idx="424">
                  <c:v>-0.51479001465440166</c:v>
                </c:pt>
                <c:pt idx="425">
                  <c:v>-0.52488236844428737</c:v>
                </c:pt>
                <c:pt idx="426">
                  <c:v>-0.53497473187153799</c:v>
                </c:pt>
                <c:pt idx="427">
                  <c:v>-0.54506710493589916</c:v>
                </c:pt>
                <c:pt idx="428">
                  <c:v>-0.55515948763711653</c:v>
                </c:pt>
                <c:pt idx="429">
                  <c:v>-0.56525187997493587</c:v>
                </c:pt>
                <c:pt idx="430">
                  <c:v>-0.57534428194910281</c:v>
                </c:pt>
                <c:pt idx="431">
                  <c:v>-0.58543669355936312</c:v>
                </c:pt>
                <c:pt idx="432">
                  <c:v>-0.59552911480546256</c:v>
                </c:pt>
                <c:pt idx="433">
                  <c:v>-0.60562154568714677</c:v>
                </c:pt>
                <c:pt idx="434">
                  <c:v>-0.6157139862041614</c:v>
                </c:pt>
                <c:pt idx="435">
                  <c:v>-0.62580643635625233</c:v>
                </c:pt>
                <c:pt idx="436">
                  <c:v>-0.63589889614316519</c:v>
                </c:pt>
                <c:pt idx="437">
                  <c:v>-0.64599136556464565</c:v>
                </c:pt>
                <c:pt idx="438">
                  <c:v>-0.65608384462043956</c:v>
                </c:pt>
                <c:pt idx="439">
                  <c:v>-0.66617633331029258</c:v>
                </c:pt>
                <c:pt idx="440">
                  <c:v>-0.67626883163395046</c:v>
                </c:pt>
                <c:pt idx="441">
                  <c:v>-0.68636133959115897</c:v>
                </c:pt>
                <c:pt idx="442">
                  <c:v>-0.69645385718166375</c:v>
                </c:pt>
                <c:pt idx="443">
                  <c:v>-0.70654638440521067</c:v>
                </c:pt>
                <c:pt idx="444">
                  <c:v>-0.71663892126154549</c:v>
                </c:pt>
                <c:pt idx="445">
                  <c:v>-0.72673146775041386</c:v>
                </c:pt>
                <c:pt idx="446">
                  <c:v>-0.73682402387156165</c:v>
                </c:pt>
                <c:pt idx="447">
                  <c:v>-0.74691658962473462</c:v>
                </c:pt>
                <c:pt idx="448">
                  <c:v>-0.75700916500967841</c:v>
                </c:pt>
                <c:pt idx="449">
                  <c:v>-0.7671017500261389</c:v>
                </c:pt>
                <c:pt idx="450">
                  <c:v>-0.77719434467386184</c:v>
                </c:pt>
                <c:pt idx="451">
                  <c:v>-0.78728694895259299</c:v>
                </c:pt>
                <c:pt idx="452">
                  <c:v>-0.79737956286207823</c:v>
                </c:pt>
                <c:pt idx="453">
                  <c:v>-0.80747218640206331</c:v>
                </c:pt>
                <c:pt idx="454">
                  <c:v>-0.81756481957229399</c:v>
                </c:pt>
                <c:pt idx="455">
                  <c:v>-0.82765746237251603</c:v>
                </c:pt>
                <c:pt idx="456">
                  <c:v>-0.83775011480247519</c:v>
                </c:pt>
                <c:pt idx="457">
                  <c:v>-0.84784277686191734</c:v>
                </c:pt>
                <c:pt idx="458">
                  <c:v>-0.85793544855058834</c:v>
                </c:pt>
                <c:pt idx="459">
                  <c:v>-0.86802812986823397</c:v>
                </c:pt>
                <c:pt idx="460">
                  <c:v>-0.87812082081459997</c:v>
                </c:pt>
                <c:pt idx="461">
                  <c:v>-0.88821352138943221</c:v>
                </c:pt>
                <c:pt idx="462">
                  <c:v>-0.89830623159247658</c:v>
                </c:pt>
                <c:pt idx="463">
                  <c:v>-0.90839895142347882</c:v>
                </c:pt>
                <c:pt idx="464">
                  <c:v>-0.91849168088218469</c:v>
                </c:pt>
                <c:pt idx="465">
                  <c:v>-0.92858441996834018</c:v>
                </c:pt>
                <c:pt idx="466">
                  <c:v>-0.93867716868169104</c:v>
                </c:pt>
                <c:pt idx="467">
                  <c:v>-0.94876992702198304</c:v>
                </c:pt>
                <c:pt idx="468">
                  <c:v>-0.95886269498896215</c:v>
                </c:pt>
                <c:pt idx="469">
                  <c:v>-0.96895547258237413</c:v>
                </c:pt>
                <c:pt idx="470">
                  <c:v>-0.97904825980196486</c:v>
                </c:pt>
                <c:pt idx="471">
                  <c:v>-0.9891410566474802</c:v>
                </c:pt>
                <c:pt idx="472">
                  <c:v>-0.99923386311866602</c:v>
                </c:pt>
                <c:pt idx="473">
                  <c:v>-1.0093266792152682</c:v>
                </c:pt>
                <c:pt idx="474">
                  <c:v>-1.0194195049370325</c:v>
                </c:pt>
                <c:pt idx="475">
                  <c:v>-1.029512340283705</c:v>
                </c:pt>
                <c:pt idx="476">
                  <c:v>-1.0396051852550312</c:v>
                </c:pt>
                <c:pt idx="477">
                  <c:v>-1.0496980398507574</c:v>
                </c:pt>
                <c:pt idx="478">
                  <c:v>-1.0597909040706293</c:v>
                </c:pt>
                <c:pt idx="479">
                  <c:v>-1.0698837779143926</c:v>
                </c:pt>
                <c:pt idx="480">
                  <c:v>-1.0799766613817934</c:v>
                </c:pt>
                <c:pt idx="481">
                  <c:v>-1.0900695544725776</c:v>
                </c:pt>
                <c:pt idx="482">
                  <c:v>-1.100162457186491</c:v>
                </c:pt>
                <c:pt idx="483">
                  <c:v>-1.1102553695232795</c:v>
                </c:pt>
                <c:pt idx="484">
                  <c:v>-1.1203482914826892</c:v>
                </c:pt>
                <c:pt idx="485">
                  <c:v>-1.1304412230644658</c:v>
                </c:pt>
                <c:pt idx="486">
                  <c:v>-1.1405341642683553</c:v>
                </c:pt>
                <c:pt idx="487">
                  <c:v>-1.1506271150941036</c:v>
                </c:pt>
                <c:pt idx="488">
                  <c:v>-1.1607200755414566</c:v>
                </c:pt>
                <c:pt idx="489">
                  <c:v>-1.1708130456101602</c:v>
                </c:pt>
                <c:pt idx="490">
                  <c:v>-1.1809060252999604</c:v>
                </c:pt>
                <c:pt idx="491">
                  <c:v>-1.1909990146106029</c:v>
                </c:pt>
                <c:pt idx="492">
                  <c:v>-1.2010920135418339</c:v>
                </c:pt>
                <c:pt idx="493">
                  <c:v>-1.2111850220933993</c:v>
                </c:pt>
                <c:pt idx="494">
                  <c:v>-1.2212780402650449</c:v>
                </c:pt>
                <c:pt idx="495">
                  <c:v>-1.2313710680565166</c:v>
                </c:pt>
                <c:pt idx="496">
                  <c:v>-1.2414641054675606</c:v>
                </c:pt>
                <c:pt idx="497">
                  <c:v>-1.2515571524979228</c:v>
                </c:pt>
                <c:pt idx="498">
                  <c:v>-1.2616502091473489</c:v>
                </c:pt>
                <c:pt idx="499">
                  <c:v>-1.2717432754155851</c:v>
                </c:pt>
                <c:pt idx="500">
                  <c:v>-1.2818363513023772</c:v>
                </c:pt>
                <c:pt idx="501">
                  <c:v>-1.2919294368074712</c:v>
                </c:pt>
                <c:pt idx="502">
                  <c:v>-1.3020225319306133</c:v>
                </c:pt>
                <c:pt idx="503">
                  <c:v>-1.3121156366715494</c:v>
                </c:pt>
                <c:pt idx="504">
                  <c:v>-1.3222087510300253</c:v>
                </c:pt>
                <c:pt idx="505">
                  <c:v>-1.3323018750057871</c:v>
                </c:pt>
                <c:pt idx="506">
                  <c:v>-1.3423950085985807</c:v>
                </c:pt>
                <c:pt idx="507">
                  <c:v>-1.3524881518081522</c:v>
                </c:pt>
                <c:pt idx="508">
                  <c:v>-1.3625813046342474</c:v>
                </c:pt>
                <c:pt idx="509">
                  <c:v>-1.3726744670766124</c:v>
                </c:pt>
                <c:pt idx="510">
                  <c:v>-1.3827676391349932</c:v>
                </c:pt>
                <c:pt idx="511">
                  <c:v>-1.3928608208091358</c:v>
                </c:pt>
                <c:pt idx="512">
                  <c:v>-1.4029540120987862</c:v>
                </c:pt>
                <c:pt idx="513">
                  <c:v>-1.4130472130036904</c:v>
                </c:pt>
                <c:pt idx="514">
                  <c:v>-1.4231404235235945</c:v>
                </c:pt>
                <c:pt idx="515">
                  <c:v>-1.4332336436582445</c:v>
                </c:pt>
                <c:pt idx="516">
                  <c:v>-1.4433268734073863</c:v>
                </c:pt>
                <c:pt idx="517">
                  <c:v>-1.453420112770766</c:v>
                </c:pt>
                <c:pt idx="518">
                  <c:v>-1.4635133617481297</c:v>
                </c:pt>
                <c:pt idx="519">
                  <c:v>-1.4736066203392235</c:v>
                </c:pt>
                <c:pt idx="520">
                  <c:v>-1.4836998885437933</c:v>
                </c:pt>
                <c:pt idx="521">
                  <c:v>-1.4937931663615851</c:v>
                </c:pt>
                <c:pt idx="522">
                  <c:v>-1.5038864537923449</c:v>
                </c:pt>
                <c:pt idx="523">
                  <c:v>-1.5139797508358188</c:v>
                </c:pt>
                <c:pt idx="524">
                  <c:v>-1.5240730574917529</c:v>
                </c:pt>
                <c:pt idx="525">
                  <c:v>-1.5341663737598934</c:v>
                </c:pt>
                <c:pt idx="526">
                  <c:v>-1.5442596996399862</c:v>
                </c:pt>
                <c:pt idx="527">
                  <c:v>-1.5543530351317774</c:v>
                </c:pt>
                <c:pt idx="528">
                  <c:v>-1.5644463802350128</c:v>
                </c:pt>
                <c:pt idx="529">
                  <c:v>-1.5745397349494388</c:v>
                </c:pt>
                <c:pt idx="530">
                  <c:v>-1.5846330992748014</c:v>
                </c:pt>
                <c:pt idx="531">
                  <c:v>-1.5947264732108468</c:v>
                </c:pt>
                <c:pt idx="532">
                  <c:v>-1.6048198567573209</c:v>
                </c:pt>
                <c:pt idx="533">
                  <c:v>-1.6149132499139698</c:v>
                </c:pt>
                <c:pt idx="534">
                  <c:v>-1.6250066526805396</c:v>
                </c:pt>
                <c:pt idx="535">
                  <c:v>-1.6351000650567762</c:v>
                </c:pt>
                <c:pt idx="536">
                  <c:v>-1.6451934870424261</c:v>
                </c:pt>
                <c:pt idx="537">
                  <c:v>-1.655286918637235</c:v>
                </c:pt>
                <c:pt idx="538">
                  <c:v>-1.6653803598409493</c:v>
                </c:pt>
                <c:pt idx="539">
                  <c:v>-1.6754738106533151</c:v>
                </c:pt>
                <c:pt idx="540">
                  <c:v>-1.6855672710740783</c:v>
                </c:pt>
                <c:pt idx="541">
                  <c:v>-1.6956607411029851</c:v>
                </c:pt>
                <c:pt idx="542">
                  <c:v>-1.7057542207397818</c:v>
                </c:pt>
                <c:pt idx="543">
                  <c:v>-1.7158477099842142</c:v>
                </c:pt>
                <c:pt idx="544">
                  <c:v>-1.7259412088360286</c:v>
                </c:pt>
                <c:pt idx="545">
                  <c:v>-1.7360347172949713</c:v>
                </c:pt>
                <c:pt idx="546">
                  <c:v>-1.7461282353607881</c:v>
                </c:pt>
                <c:pt idx="547">
                  <c:v>-1.7562217630332253</c:v>
                </c:pt>
                <c:pt idx="548">
                  <c:v>-1.7663153003120291</c:v>
                </c:pt>
                <c:pt idx="549">
                  <c:v>-1.7764088471969455</c:v>
                </c:pt>
                <c:pt idx="550">
                  <c:v>-1.7865024036877208</c:v>
                </c:pt>
                <c:pt idx="551">
                  <c:v>-1.7965959697841012</c:v>
                </c:pt>
                <c:pt idx="552">
                  <c:v>-1.8066895454858325</c:v>
                </c:pt>
                <c:pt idx="553">
                  <c:v>-1.8167831307926612</c:v>
                </c:pt>
                <c:pt idx="554">
                  <c:v>-1.8268767257043332</c:v>
                </c:pt>
                <c:pt idx="555">
                  <c:v>-1.8369703302205951</c:v>
                </c:pt>
                <c:pt idx="556">
                  <c:v>-1.8470639443411927</c:v>
                </c:pt>
                <c:pt idx="557">
                  <c:v>-1.8571575680658723</c:v>
                </c:pt>
                <c:pt idx="558">
                  <c:v>-1.8672512013943801</c:v>
                </c:pt>
                <c:pt idx="559">
                  <c:v>-1.877344844326462</c:v>
                </c:pt>
                <c:pt idx="560">
                  <c:v>-1.8874384968618645</c:v>
                </c:pt>
                <c:pt idx="561">
                  <c:v>-1.8975321590003338</c:v>
                </c:pt>
                <c:pt idx="562">
                  <c:v>-1.9076258307416158</c:v>
                </c:pt>
                <c:pt idx="563">
                  <c:v>-1.9177195120854571</c:v>
                </c:pt>
                <c:pt idx="564">
                  <c:v>-1.9278132030316035</c:v>
                </c:pt>
                <c:pt idx="565">
                  <c:v>-1.9379069035798016</c:v>
                </c:pt>
                <c:pt idx="566">
                  <c:v>-1.9480006137297972</c:v>
                </c:pt>
                <c:pt idx="567">
                  <c:v>-1.9580943334813368</c:v>
                </c:pt>
                <c:pt idx="568">
                  <c:v>-1.9681880628341666</c:v>
                </c:pt>
                <c:pt idx="569">
                  <c:v>-1.9782818017880326</c:v>
                </c:pt>
                <c:pt idx="570">
                  <c:v>-1.9883755503426812</c:v>
                </c:pt>
                <c:pt idx="571">
                  <c:v>-1.9984693084978586</c:v>
                </c:pt>
                <c:pt idx="572">
                  <c:v>-2.0085630762533109</c:v>
                </c:pt>
                <c:pt idx="573">
                  <c:v>-2.0186568536087846</c:v>
                </c:pt>
                <c:pt idx="574">
                  <c:v>-2.0287506405640259</c:v>
                </c:pt>
                <c:pt idx="575">
                  <c:v>-2.0388444371187808</c:v>
                </c:pt>
                <c:pt idx="576">
                  <c:v>-2.0489382432727958</c:v>
                </c:pt>
                <c:pt idx="577">
                  <c:v>-2.0590320590258169</c:v>
                </c:pt>
                <c:pt idx="578">
                  <c:v>-2.0691258843775904</c:v>
                </c:pt>
                <c:pt idx="579">
                  <c:v>-2.0792197193278628</c:v>
                </c:pt>
                <c:pt idx="580">
                  <c:v>-2.08931356387638</c:v>
                </c:pt>
                <c:pt idx="581">
                  <c:v>-2.0994074180228885</c:v>
                </c:pt>
                <c:pt idx="582">
                  <c:v>-2.1095012817671348</c:v>
                </c:pt>
                <c:pt idx="583">
                  <c:v>-2.1195951551088648</c:v>
                </c:pt>
                <c:pt idx="584">
                  <c:v>-2.1296890380478248</c:v>
                </c:pt>
                <c:pt idx="585">
                  <c:v>-2.139782930583761</c:v>
                </c:pt>
                <c:pt idx="586">
                  <c:v>-2.1498768327164197</c:v>
                </c:pt>
                <c:pt idx="587">
                  <c:v>-2.1599707444455474</c:v>
                </c:pt>
                <c:pt idx="588">
                  <c:v>-2.1700646657708904</c:v>
                </c:pt>
                <c:pt idx="589">
                  <c:v>-2.1801585966921948</c:v>
                </c:pt>
                <c:pt idx="590">
                  <c:v>-2.190252537209207</c:v>
                </c:pt>
                <c:pt idx="591">
                  <c:v>-2.2003464873216734</c:v>
                </c:pt>
                <c:pt idx="592">
                  <c:v>-2.2104404470293404</c:v>
                </c:pt>
                <c:pt idx="593">
                  <c:v>-2.220534416331954</c:v>
                </c:pt>
                <c:pt idx="594">
                  <c:v>-2.2306283952292607</c:v>
                </c:pt>
                <c:pt idx="595">
                  <c:v>-2.2407223837210064</c:v>
                </c:pt>
                <c:pt idx="596">
                  <c:v>-2.250816381806938</c:v>
                </c:pt>
                <c:pt idx="597">
                  <c:v>-2.2609103894868015</c:v>
                </c:pt>
                <c:pt idx="598">
                  <c:v>-2.2710044067603432</c:v>
                </c:pt>
                <c:pt idx="599">
                  <c:v>-2.2810984336273097</c:v>
                </c:pt>
                <c:pt idx="600">
                  <c:v>-2.2911924700874469</c:v>
                </c:pt>
                <c:pt idx="601">
                  <c:v>-2.3012865161405016</c:v>
                </c:pt>
                <c:pt idx="602">
                  <c:v>-2.3113805717862199</c:v>
                </c:pt>
                <c:pt idx="603">
                  <c:v>-2.3214746370243482</c:v>
                </c:pt>
                <c:pt idx="604">
                  <c:v>-2.3315687118546329</c:v>
                </c:pt>
                <c:pt idx="605">
                  <c:v>-2.3416627962768204</c:v>
                </c:pt>
                <c:pt idx="606">
                  <c:v>-2.3517568902906567</c:v>
                </c:pt>
                <c:pt idx="607">
                  <c:v>-2.3618509938958883</c:v>
                </c:pt>
                <c:pt idx="608">
                  <c:v>-2.3719451070922619</c:v>
                </c:pt>
                <c:pt idx="609">
                  <c:v>-2.3820392298795237</c:v>
                </c:pt>
                <c:pt idx="610">
                  <c:v>-2.3921333622574199</c:v>
                </c:pt>
                <c:pt idx="611">
                  <c:v>-2.4022275042256971</c:v>
                </c:pt>
                <c:pt idx="612">
                  <c:v>-2.4123216557841012</c:v>
                </c:pt>
                <c:pt idx="613">
                  <c:v>-2.4224158169323791</c:v>
                </c:pt>
                <c:pt idx="614">
                  <c:v>-2.4325099876702772</c:v>
                </c:pt>
                <c:pt idx="615">
                  <c:v>-2.4426041679975414</c:v>
                </c:pt>
                <c:pt idx="616">
                  <c:v>-2.4526983579139188</c:v>
                </c:pt>
                <c:pt idx="617">
                  <c:v>-2.4627925574191551</c:v>
                </c:pt>
                <c:pt idx="618">
                  <c:v>-2.472886766512997</c:v>
                </c:pt>
                <c:pt idx="619">
                  <c:v>-2.4829809851951912</c:v>
                </c:pt>
                <c:pt idx="620">
                  <c:v>-2.4930752134654837</c:v>
                </c:pt>
                <c:pt idx="621">
                  <c:v>-2.5031694513236209</c:v>
                </c:pt>
                <c:pt idx="622">
                  <c:v>-2.5132636987693493</c:v>
                </c:pt>
                <c:pt idx="623">
                  <c:v>-2.5233579558024153</c:v>
                </c:pt>
                <c:pt idx="624">
                  <c:v>-2.5334522224225653</c:v>
                </c:pt>
                <c:pt idx="625">
                  <c:v>-2.5435464986295462</c:v>
                </c:pt>
                <c:pt idx="626">
                  <c:v>-2.5536407844231039</c:v>
                </c:pt>
                <c:pt idx="627">
                  <c:v>-2.563735079802985</c:v>
                </c:pt>
                <c:pt idx="628">
                  <c:v>-2.5738293847689357</c:v>
                </c:pt>
                <c:pt idx="629">
                  <c:v>-2.5839236993207026</c:v>
                </c:pt>
                <c:pt idx="630">
                  <c:v>-2.5940180234580326</c:v>
                </c:pt>
                <c:pt idx="631">
                  <c:v>-2.6041123571806715</c:v>
                </c:pt>
                <c:pt idx="632">
                  <c:v>-2.6142067004883662</c:v>
                </c:pt>
                <c:pt idx="633">
                  <c:v>-2.6243010533808628</c:v>
                </c:pt>
                <c:pt idx="634">
                  <c:v>-2.6343954158579082</c:v>
                </c:pt>
                <c:pt idx="635">
                  <c:v>-2.6444897879192482</c:v>
                </c:pt>
                <c:pt idx="636">
                  <c:v>-2.6545841695646297</c:v>
                </c:pt>
                <c:pt idx="637">
                  <c:v>-2.6646785607937993</c:v>
                </c:pt>
                <c:pt idx="638">
                  <c:v>-2.6747729616065032</c:v>
                </c:pt>
                <c:pt idx="639">
                  <c:v>-2.684867372002488</c:v>
                </c:pt>
                <c:pt idx="640">
                  <c:v>-2.6949617919815001</c:v>
                </c:pt>
                <c:pt idx="641">
                  <c:v>-2.7050562215432863</c:v>
                </c:pt>
                <c:pt idx="642">
                  <c:v>-2.7151506606875926</c:v>
                </c:pt>
                <c:pt idx="643">
                  <c:v>-2.7252451094141659</c:v>
                </c:pt>
                <c:pt idx="644">
                  <c:v>-2.7353395677227521</c:v>
                </c:pt>
                <c:pt idx="645">
                  <c:v>-2.7454340356130982</c:v>
                </c:pt>
                <c:pt idx="646">
                  <c:v>-2.7555285130849509</c:v>
                </c:pt>
                <c:pt idx="647">
                  <c:v>-2.7656230001380564</c:v>
                </c:pt>
                <c:pt idx="648">
                  <c:v>-2.7757174967721614</c:v>
                </c:pt>
                <c:pt idx="649">
                  <c:v>-2.7858120029870119</c:v>
                </c:pt>
                <c:pt idx="650">
                  <c:v>-2.7959065187823549</c:v>
                </c:pt>
                <c:pt idx="651">
                  <c:v>-2.8060010441579371</c:v>
                </c:pt>
                <c:pt idx="652">
                  <c:v>-2.8160955791135045</c:v>
                </c:pt>
                <c:pt idx="653">
                  <c:v>-2.8261901236488041</c:v>
                </c:pt>
                <c:pt idx="654">
                  <c:v>-2.8362846777635817</c:v>
                </c:pt>
                <c:pt idx="655">
                  <c:v>-2.8463792414575848</c:v>
                </c:pt>
                <c:pt idx="656">
                  <c:v>-2.8564738147305593</c:v>
                </c:pt>
                <c:pt idx="657">
                  <c:v>-2.866568397582252</c:v>
                </c:pt>
                <c:pt idx="658">
                  <c:v>-2.8766629900124094</c:v>
                </c:pt>
                <c:pt idx="659">
                  <c:v>-2.886757592020778</c:v>
                </c:pt>
                <c:pt idx="660">
                  <c:v>-2.8968522036071045</c:v>
                </c:pt>
                <c:pt idx="661">
                  <c:v>-2.906946824771135</c:v>
                </c:pt>
                <c:pt idx="662">
                  <c:v>-2.9170414555126167</c:v>
                </c:pt>
                <c:pt idx="663">
                  <c:v>-2.9271360958312957</c:v>
                </c:pt>
                <c:pt idx="664">
                  <c:v>-2.9372307457269189</c:v>
                </c:pt>
                <c:pt idx="665">
                  <c:v>-2.9473254051992326</c:v>
                </c:pt>
                <c:pt idx="666">
                  <c:v>-2.9574200742479837</c:v>
                </c:pt>
                <c:pt idx="667">
                  <c:v>-2.9675147528729182</c:v>
                </c:pt>
                <c:pt idx="668">
                  <c:v>-2.9776094410737834</c:v>
                </c:pt>
                <c:pt idx="669">
                  <c:v>-2.9877041388503254</c:v>
                </c:pt>
                <c:pt idx="670">
                  <c:v>-2.9977988462022909</c:v>
                </c:pt>
                <c:pt idx="671">
                  <c:v>-3.0078935631294268</c:v>
                </c:pt>
                <c:pt idx="672">
                  <c:v>-3.0179882896314791</c:v>
                </c:pt>
                <c:pt idx="673">
                  <c:v>-3.0280830257081952</c:v>
                </c:pt>
                <c:pt idx="674">
                  <c:v>-3.038177771359321</c:v>
                </c:pt>
                <c:pt idx="675">
                  <c:v>-3.0482725265846033</c:v>
                </c:pt>
                <c:pt idx="676">
                  <c:v>-3.0583672913837892</c:v>
                </c:pt>
                <c:pt idx="677">
                  <c:v>-3.0684620657566248</c:v>
                </c:pt>
                <c:pt idx="678">
                  <c:v>-3.0785568497028568</c:v>
                </c:pt>
                <c:pt idx="679">
                  <c:v>-3.088651643222232</c:v>
                </c:pt>
                <c:pt idx="680">
                  <c:v>-3.0987464463144967</c:v>
                </c:pt>
                <c:pt idx="681">
                  <c:v>-3.1088412589793979</c:v>
                </c:pt>
                <c:pt idx="682">
                  <c:v>-3.118936081216682</c:v>
                </c:pt>
                <c:pt idx="683">
                  <c:v>-3.1290309130260958</c:v>
                </c:pt>
                <c:pt idx="684">
                  <c:v>-3.1391257544073858</c:v>
                </c:pt>
                <c:pt idx="685">
                  <c:v>-3.1492206053602985</c:v>
                </c:pt>
                <c:pt idx="686">
                  <c:v>-3.159315465884581</c:v>
                </c:pt>
                <c:pt idx="687">
                  <c:v>-3.1694103359799795</c:v>
                </c:pt>
                <c:pt idx="688">
                  <c:v>-3.1795052156462411</c:v>
                </c:pt>
                <c:pt idx="689">
                  <c:v>-3.189600104883112</c:v>
                </c:pt>
                <c:pt idx="690">
                  <c:v>-3.1996950036903393</c:v>
                </c:pt>
                <c:pt idx="691">
                  <c:v>-3.2097899120676696</c:v>
                </c:pt>
                <c:pt idx="692">
                  <c:v>-3.2198848300148493</c:v>
                </c:pt>
                <c:pt idx="693">
                  <c:v>-3.2299797575316251</c:v>
                </c:pt>
                <c:pt idx="694">
                  <c:v>-3.2400746946177441</c:v>
                </c:pt>
                <c:pt idx="695">
                  <c:v>-3.2501696412729526</c:v>
                </c:pt>
                <c:pt idx="696">
                  <c:v>-3.2602645974969975</c:v>
                </c:pt>
                <c:pt idx="697">
                  <c:v>-3.2703595632896252</c:v>
                </c:pt>
                <c:pt idx="698">
                  <c:v>-3.2804545386505826</c:v>
                </c:pt>
                <c:pt idx="699">
                  <c:v>-3.2905495235796165</c:v>
                </c:pt>
                <c:pt idx="700">
                  <c:v>-3.3006445180764734</c:v>
                </c:pt>
                <c:pt idx="701">
                  <c:v>-3.3107395221409002</c:v>
                </c:pt>
                <c:pt idx="702">
                  <c:v>-3.3208345357726436</c:v>
                </c:pt>
                <c:pt idx="703">
                  <c:v>-3.3309295589714503</c:v>
                </c:pt>
                <c:pt idx="704">
                  <c:v>-3.3410245917370669</c:v>
                </c:pt>
                <c:pt idx="705">
                  <c:v>-3.35111963406924</c:v>
                </c:pt>
                <c:pt idx="706">
                  <c:v>-3.3612146859677163</c:v>
                </c:pt>
                <c:pt idx="707">
                  <c:v>-3.3713097474322429</c:v>
                </c:pt>
                <c:pt idx="708">
                  <c:v>-3.3814048184625665</c:v>
                </c:pt>
                <c:pt idx="709">
                  <c:v>-3.3914998990584335</c:v>
                </c:pt>
                <c:pt idx="710">
                  <c:v>-3.4015949892195909</c:v>
                </c:pt>
                <c:pt idx="711">
                  <c:v>-3.4116900889457855</c:v>
                </c:pt>
                <c:pt idx="712">
                  <c:v>-3.4217851982367642</c:v>
                </c:pt>
                <c:pt idx="713">
                  <c:v>-3.4318803170922734</c:v>
                </c:pt>
                <c:pt idx="714">
                  <c:v>-3.4419754455120599</c:v>
                </c:pt>
                <c:pt idx="715">
                  <c:v>-3.4520705834958707</c:v>
                </c:pt>
                <c:pt idx="716">
                  <c:v>-3.4621657310434522</c:v>
                </c:pt>
                <c:pt idx="717">
                  <c:v>-3.4722608881545511</c:v>
                </c:pt>
                <c:pt idx="718">
                  <c:v>-3.482356054828915</c:v>
                </c:pt>
                <c:pt idx="719">
                  <c:v>-3.4924512310662896</c:v>
                </c:pt>
                <c:pt idx="720">
                  <c:v>-3.5025464168664224</c:v>
                </c:pt>
                <c:pt idx="721">
                  <c:v>-3.5126416122290598</c:v>
                </c:pt>
                <c:pt idx="722">
                  <c:v>-3.522736817153949</c:v>
                </c:pt>
                <c:pt idx="723">
                  <c:v>-3.5328320316408366</c:v>
                </c:pt>
                <c:pt idx="724">
                  <c:v>-3.5429272556894693</c:v>
                </c:pt>
                <c:pt idx="725">
                  <c:v>-3.5530224892995941</c:v>
                </c:pt>
                <c:pt idx="726">
                  <c:v>-3.5631177324709573</c:v>
                </c:pt>
                <c:pt idx="727">
                  <c:v>-3.5732129852033063</c:v>
                </c:pt>
                <c:pt idx="728">
                  <c:v>-3.5833082474963875</c:v>
                </c:pt>
                <c:pt idx="729">
                  <c:v>-3.5934035193499478</c:v>
                </c:pt>
                <c:pt idx="730">
                  <c:v>-3.6034988007637341</c:v>
                </c:pt>
                <c:pt idx="731">
                  <c:v>-3.6135940917374931</c:v>
                </c:pt>
                <c:pt idx="732">
                  <c:v>-3.6236893922709719</c:v>
                </c:pt>
                <c:pt idx="733">
                  <c:v>-3.6337847023639172</c:v>
                </c:pt>
                <c:pt idx="734">
                  <c:v>-3.6438800220160759</c:v>
                </c:pt>
                <c:pt idx="735">
                  <c:v>-3.6539753512271944</c:v>
                </c:pt>
                <c:pt idx="736">
                  <c:v>-3.6640706899970201</c:v>
                </c:pt>
                <c:pt idx="737">
                  <c:v>-3.6741660383252994</c:v>
                </c:pt>
                <c:pt idx="738">
                  <c:v>-3.6842613962117796</c:v>
                </c:pt>
                <c:pt idx="739">
                  <c:v>-3.6943567636562071</c:v>
                </c:pt>
                <c:pt idx="740">
                  <c:v>-3.7044521406583293</c:v>
                </c:pt>
                <c:pt idx="741">
                  <c:v>-3.7145475272178925</c:v>
                </c:pt>
                <c:pt idx="742">
                  <c:v>-3.7246429233346436</c:v>
                </c:pt>
                <c:pt idx="743">
                  <c:v>-3.73473832900833</c:v>
                </c:pt>
                <c:pt idx="744">
                  <c:v>-3.7448337442386981</c:v>
                </c:pt>
                <c:pt idx="745">
                  <c:v>-3.7549291690254947</c:v>
                </c:pt>
                <c:pt idx="746">
                  <c:v>-3.7650246033684671</c:v>
                </c:pt>
                <c:pt idx="747">
                  <c:v>-3.7751200472673618</c:v>
                </c:pt>
                <c:pt idx="748">
                  <c:v>-3.7852155007219257</c:v>
                </c:pt>
                <c:pt idx="749">
                  <c:v>-3.795310963731906</c:v>
                </c:pt>
                <c:pt idx="750">
                  <c:v>-3.8054064362970492</c:v>
                </c:pt>
                <c:pt idx="751">
                  <c:v>-3.8155019184171026</c:v>
                </c:pt>
                <c:pt idx="752">
                  <c:v>-3.8255974100918126</c:v>
                </c:pt>
                <c:pt idx="753">
                  <c:v>-3.8356929113209266</c:v>
                </c:pt>
                <c:pt idx="754">
                  <c:v>-3.8457884221041914</c:v>
                </c:pt>
                <c:pt idx="755">
                  <c:v>-3.8558839424413538</c:v>
                </c:pt>
                <c:pt idx="756">
                  <c:v>-3.8659794723321608</c:v>
                </c:pt>
                <c:pt idx="757">
                  <c:v>-3.8760750117763592</c:v>
                </c:pt>
                <c:pt idx="758">
                  <c:v>-3.8861705607736958</c:v>
                </c:pt>
                <c:pt idx="759">
                  <c:v>-3.8962661193239176</c:v>
                </c:pt>
                <c:pt idx="760">
                  <c:v>-3.9063616874267719</c:v>
                </c:pt>
                <c:pt idx="761">
                  <c:v>-3.9164572650820051</c:v>
                </c:pt>
                <c:pt idx="762">
                  <c:v>-3.9265528522893645</c:v>
                </c:pt>
                <c:pt idx="763">
                  <c:v>-3.9366484490485969</c:v>
                </c:pt>
                <c:pt idx="764">
                  <c:v>-3.9467440553594493</c:v>
                </c:pt>
                <c:pt idx="765">
                  <c:v>-3.9568396712216685</c:v>
                </c:pt>
                <c:pt idx="766">
                  <c:v>-3.9669352966350013</c:v>
                </c:pt>
                <c:pt idx="767">
                  <c:v>-3.9770309315991952</c:v>
                </c:pt>
                <c:pt idx="768">
                  <c:v>-3.9871265761139969</c:v>
                </c:pt>
                <c:pt idx="769">
                  <c:v>-3.9972222301791533</c:v>
                </c:pt>
                <c:pt idx="770">
                  <c:v>-4.0073178937944114</c:v>
                </c:pt>
                <c:pt idx="771">
                  <c:v>-4.0174135669595179</c:v>
                </c:pt>
                <c:pt idx="772">
                  <c:v>-4.0275092496742202</c:v>
                </c:pt>
                <c:pt idx="773">
                  <c:v>-4.0376049419382651</c:v>
                </c:pt>
                <c:pt idx="774">
                  <c:v>-4.0477006437513996</c:v>
                </c:pt>
                <c:pt idx="775">
                  <c:v>-4.0577963551133704</c:v>
                </c:pt>
                <c:pt idx="776">
                  <c:v>-4.0678920760239254</c:v>
                </c:pt>
                <c:pt idx="777">
                  <c:v>-4.0779878064828106</c:v>
                </c:pt>
                <c:pt idx="778">
                  <c:v>-4.0880835464897736</c:v>
                </c:pt>
                <c:pt idx="779">
                  <c:v>-4.0981792960445613</c:v>
                </c:pt>
                <c:pt idx="780">
                  <c:v>-4.1082750551469198</c:v>
                </c:pt>
                <c:pt idx="781">
                  <c:v>-4.1183708237965977</c:v>
                </c:pt>
                <c:pt idx="782">
                  <c:v>-4.1284666019933409</c:v>
                </c:pt>
                <c:pt idx="783">
                  <c:v>-4.1385623897368964</c:v>
                </c:pt>
                <c:pt idx="784">
                  <c:v>-4.1486581870270118</c:v>
                </c:pt>
                <c:pt idx="785">
                  <c:v>-4.1587539938634333</c:v>
                </c:pt>
                <c:pt idx="786">
                  <c:v>-4.1688498102459084</c:v>
                </c:pt>
                <c:pt idx="787">
                  <c:v>-4.1789456361741841</c:v>
                </c:pt>
                <c:pt idx="788">
                  <c:v>-4.1890414716480082</c:v>
                </c:pt>
                <c:pt idx="789">
                  <c:v>-4.1991373166671266</c:v>
                </c:pt>
                <c:pt idx="790">
                  <c:v>-4.2092331712312872</c:v>
                </c:pt>
                <c:pt idx="791">
                  <c:v>-4.2193290353402366</c:v>
                </c:pt>
                <c:pt idx="792">
                  <c:v>-4.2294249089937219</c:v>
                </c:pt>
                <c:pt idx="793">
                  <c:v>-4.2395207921914899</c:v>
                </c:pt>
                <c:pt idx="794">
                  <c:v>-4.2496166849332875</c:v>
                </c:pt>
                <c:pt idx="795">
                  <c:v>-4.2597125872188624</c:v>
                </c:pt>
                <c:pt idx="796">
                  <c:v>-4.2698084990479614</c:v>
                </c:pt>
                <c:pt idx="797">
                  <c:v>-4.2799044204203316</c:v>
                </c:pt>
                <c:pt idx="798">
                  <c:v>-4.2900003513357197</c:v>
                </c:pt>
                <c:pt idx="799">
                  <c:v>-4.3000962917938734</c:v>
                </c:pt>
                <c:pt idx="800">
                  <c:v>-4.3101922417945397</c:v>
                </c:pt>
                <c:pt idx="801">
                  <c:v>-4.3202882013374655</c:v>
                </c:pt>
                <c:pt idx="802">
                  <c:v>-4.3303841704223975</c:v>
                </c:pt>
                <c:pt idx="803">
                  <c:v>-4.3404801490490836</c:v>
                </c:pt>
                <c:pt idx="804">
                  <c:v>-4.3505761372172698</c:v>
                </c:pt>
                <c:pt idx="805">
                  <c:v>-4.3606721349267037</c:v>
                </c:pt>
                <c:pt idx="806">
                  <c:v>-4.3707681421771332</c:v>
                </c:pt>
                <c:pt idx="807">
                  <c:v>-4.3808641589683042</c:v>
                </c:pt>
                <c:pt idx="808">
                  <c:v>-4.3909601852999645</c:v>
                </c:pt>
                <c:pt idx="809">
                  <c:v>-4.4010562211718609</c:v>
                </c:pt>
                <c:pt idx="810">
                  <c:v>-4.4111522665837404</c:v>
                </c:pt>
                <c:pt idx="811">
                  <c:v>-4.4212483215353506</c:v>
                </c:pt>
                <c:pt idx="812">
                  <c:v>-4.4313443860264385</c:v>
                </c:pt>
                <c:pt idx="813">
                  <c:v>-4.441440460056751</c:v>
                </c:pt>
                <c:pt idx="814">
                  <c:v>-4.4515365436260357</c:v>
                </c:pt>
                <c:pt idx="815">
                  <c:v>-4.4616326367340395</c:v>
                </c:pt>
                <c:pt idx="816">
                  <c:v>-4.4717287393805094</c:v>
                </c:pt>
                <c:pt idx="817">
                  <c:v>-4.4818248515651922</c:v>
                </c:pt>
                <c:pt idx="818">
                  <c:v>-4.4919209732878356</c:v>
                </c:pt>
                <c:pt idx="819">
                  <c:v>-4.5020171045481865</c:v>
                </c:pt>
                <c:pt idx="820">
                  <c:v>-4.5121132453459918</c:v>
                </c:pt>
                <c:pt idx="821">
                  <c:v>-4.5222093956809992</c:v>
                </c:pt>
                <c:pt idx="822">
                  <c:v>-4.5323055555529557</c:v>
                </c:pt>
                <c:pt idx="823">
                  <c:v>-4.542401724961608</c:v>
                </c:pt>
                <c:pt idx="824">
                  <c:v>-4.5524979039067039</c:v>
                </c:pt>
                <c:pt idx="825">
                  <c:v>-4.5625940923879904</c:v>
                </c:pt>
                <c:pt idx="826">
                  <c:v>-4.5726902904052142</c:v>
                </c:pt>
                <c:pt idx="827">
                  <c:v>-4.5827864979581232</c:v>
                </c:pt>
                <c:pt idx="828">
                  <c:v>-4.5928827150464642</c:v>
                </c:pt>
                <c:pt idx="829">
                  <c:v>-4.602978941669984</c:v>
                </c:pt>
                <c:pt idx="830">
                  <c:v>-4.6130751778284305</c:v>
                </c:pt>
                <c:pt idx="831">
                  <c:v>-4.6231714235215504</c:v>
                </c:pt>
                <c:pt idx="832">
                  <c:v>-4.6332676787490907</c:v>
                </c:pt>
                <c:pt idx="833">
                  <c:v>-4.6433639435107992</c:v>
                </c:pt>
                <c:pt idx="834">
                  <c:v>-4.6534602178064226</c:v>
                </c:pt>
                <c:pt idx="835">
                  <c:v>-4.6635565016357088</c:v>
                </c:pt>
                <c:pt idx="836">
                  <c:v>-4.6736527949984046</c:v>
                </c:pt>
                <c:pt idx="837">
                  <c:v>-4.6837490978942569</c:v>
                </c:pt>
                <c:pt idx="838">
                  <c:v>-4.6938454103230134</c:v>
                </c:pt>
                <c:pt idx="839">
                  <c:v>-4.703941732284421</c:v>
                </c:pt>
                <c:pt idx="840">
                  <c:v>-4.7140380637782275</c:v>
                </c:pt>
                <c:pt idx="841">
                  <c:v>-4.7241344048041798</c:v>
                </c:pt>
                <c:pt idx="842">
                  <c:v>-4.7342307553620246</c:v>
                </c:pt>
                <c:pt idx="843">
                  <c:v>-4.7443271154515099</c:v>
                </c:pt>
                <c:pt idx="844">
                  <c:v>-4.7544234850723823</c:v>
                </c:pt>
                <c:pt idx="845">
                  <c:v>-4.7645198642243898</c:v>
                </c:pt>
                <c:pt idx="846">
                  <c:v>-4.7746162529072791</c:v>
                </c:pt>
                <c:pt idx="847">
                  <c:v>-4.7847126511207971</c:v>
                </c:pt>
                <c:pt idx="848">
                  <c:v>-4.7948090588646917</c:v>
                </c:pt>
                <c:pt idx="849">
                  <c:v>-4.8049054761387096</c:v>
                </c:pt>
                <c:pt idx="850">
                  <c:v>-4.8150019029425986</c:v>
                </c:pt>
                <c:pt idx="851">
                  <c:v>-4.8250983392761064</c:v>
                </c:pt>
                <c:pt idx="852">
                  <c:v>-4.8351947851389792</c:v>
                </c:pt>
                <c:pt idx="853">
                  <c:v>-4.8452912405309645</c:v>
                </c:pt>
                <c:pt idx="854">
                  <c:v>-4.8553877054518102</c:v>
                </c:pt>
                <c:pt idx="855">
                  <c:v>-4.8654841799012631</c:v>
                </c:pt>
                <c:pt idx="856">
                  <c:v>-4.8755806638790711</c:v>
                </c:pt>
                <c:pt idx="857">
                  <c:v>-4.88567715738498</c:v>
                </c:pt>
                <c:pt idx="858">
                  <c:v>-4.8957736604187385</c:v>
                </c:pt>
                <c:pt idx="859">
                  <c:v>-4.9058701729800935</c:v>
                </c:pt>
                <c:pt idx="860">
                  <c:v>-4.9159666950687919</c:v>
                </c:pt>
                <c:pt idx="861">
                  <c:v>-4.9260632266845814</c:v>
                </c:pt>
                <c:pt idx="862">
                  <c:v>-4.9361597678272098</c:v>
                </c:pt>
                <c:pt idx="863">
                  <c:v>-4.9462563184964239</c:v>
                </c:pt>
                <c:pt idx="864">
                  <c:v>-4.9563528786919706</c:v>
                </c:pt>
                <c:pt idx="865">
                  <c:v>-4.9664494484135977</c:v>
                </c:pt>
                <c:pt idx="866">
                  <c:v>-4.976546027661052</c:v>
                </c:pt>
                <c:pt idx="867">
                  <c:v>-4.9866426164340814</c:v>
                </c:pt>
                <c:pt idx="868">
                  <c:v>-4.9967392147324334</c:v>
                </c:pt>
                <c:pt idx="869">
                  <c:v>-5.0068358225558551</c:v>
                </c:pt>
                <c:pt idx="870">
                  <c:v>-5.0169324399040933</c:v>
                </c:pt>
                <c:pt idx="871">
                  <c:v>-5.0270290667768958</c:v>
                </c:pt>
                <c:pt idx="872">
                  <c:v>-5.0371257031740102</c:v>
                </c:pt>
                <c:pt idx="873">
                  <c:v>-5.0472223490951835</c:v>
                </c:pt>
                <c:pt idx="874">
                  <c:v>-5.0573190045401635</c:v>
                </c:pt>
                <c:pt idx="875">
                  <c:v>-5.0674156695086969</c:v>
                </c:pt>
                <c:pt idx="876">
                  <c:v>-5.0775123440005316</c:v>
                </c:pt>
                <c:pt idx="877">
                  <c:v>-5.0876090280154145</c:v>
                </c:pt>
                <c:pt idx="878">
                  <c:v>-5.0977057215530932</c:v>
                </c:pt>
                <c:pt idx="879">
                  <c:v>-5.1078024246133147</c:v>
                </c:pt>
                <c:pt idx="880">
                  <c:v>-5.1178991371958267</c:v>
                </c:pt>
                <c:pt idx="881">
                  <c:v>-5.1279958593003769</c:v>
                </c:pt>
                <c:pt idx="882">
                  <c:v>-5.1380925909267123</c:v>
                </c:pt>
                <c:pt idx="883">
                  <c:v>-5.1481893320745806</c:v>
                </c:pt>
                <c:pt idx="884">
                  <c:v>-5.1582860827437287</c:v>
                </c:pt>
                <c:pt idx="885">
                  <c:v>-5.1683828429339043</c:v>
                </c:pt>
                <c:pt idx="886">
                  <c:v>-5.1784796126448542</c:v>
                </c:pt>
                <c:pt idx="887">
                  <c:v>-5.1885763918763264</c:v>
                </c:pt>
                <c:pt idx="888">
                  <c:v>-5.1986731806280684</c:v>
                </c:pt>
                <c:pt idx="889">
                  <c:v>-5.2087699788998272</c:v>
                </c:pt>
                <c:pt idx="890">
                  <c:v>-5.2188667866913505</c:v>
                </c:pt>
                <c:pt idx="891">
                  <c:v>-5.2289636040023861</c:v>
                </c:pt>
                <c:pt idx="892">
                  <c:v>-5.2390604308326809</c:v>
                </c:pt>
                <c:pt idx="893">
                  <c:v>-5.2491572671819826</c:v>
                </c:pt>
                <c:pt idx="894">
                  <c:v>-5.2592541130500381</c:v>
                </c:pt>
                <c:pt idx="895">
                  <c:v>-5.2693509684365951</c:v>
                </c:pt>
                <c:pt idx="896">
                  <c:v>-5.2794478333414014</c:v>
                </c:pt>
                <c:pt idx="897">
                  <c:v>-5.2895447077642039</c:v>
                </c:pt>
                <c:pt idx="898">
                  <c:v>-5.2996415917047504</c:v>
                </c:pt>
                <c:pt idx="899">
                  <c:v>-5.3097384851627876</c:v>
                </c:pt>
                <c:pt idx="900">
                  <c:v>-5.3198353881380633</c:v>
                </c:pt>
                <c:pt idx="901">
                  <c:v>-5.3299323006303254</c:v>
                </c:pt>
                <c:pt idx="902">
                  <c:v>-5.3400292226393216</c:v>
                </c:pt>
                <c:pt idx="903">
                  <c:v>-5.3501261541647986</c:v>
                </c:pt>
                <c:pt idx="904">
                  <c:v>-5.3602230952065044</c:v>
                </c:pt>
                <c:pt idx="905">
                  <c:v>-5.3703200457641858</c:v>
                </c:pt>
                <c:pt idx="906">
                  <c:v>-5.3804170058375913</c:v>
                </c:pt>
                <c:pt idx="907">
                  <c:v>-5.3905139754264679</c:v>
                </c:pt>
                <c:pt idx="908">
                  <c:v>-5.4006109545305625</c:v>
                </c:pt>
                <c:pt idx="909">
                  <c:v>-5.4107079431496228</c:v>
                </c:pt>
                <c:pt idx="910">
                  <c:v>-5.4208049412833965</c:v>
                </c:pt>
                <c:pt idx="911">
                  <c:v>-5.4309019489316315</c:v>
                </c:pt>
                <c:pt idx="912">
                  <c:v>-5.4409989660940745</c:v>
                </c:pt>
                <c:pt idx="913">
                  <c:v>-5.4510959927704734</c:v>
                </c:pt>
                <c:pt idx="914">
                  <c:v>-5.4611930289605759</c:v>
                </c:pt>
                <c:pt idx="915">
                  <c:v>-5.4712900746641298</c:v>
                </c:pt>
                <c:pt idx="916">
                  <c:v>-5.4813871298808818</c:v>
                </c:pt>
                <c:pt idx="917">
                  <c:v>-5.4914841946105799</c:v>
                </c:pt>
                <c:pt idx="918">
                  <c:v>-5.5015812688529708</c:v>
                </c:pt>
                <c:pt idx="919">
                  <c:v>-5.5116783526078033</c:v>
                </c:pt>
                <c:pt idx="920">
                  <c:v>-5.5217754458748241</c:v>
                </c:pt>
                <c:pt idx="921">
                  <c:v>-5.531872548653781</c:v>
                </c:pt>
                <c:pt idx="922">
                  <c:v>-5.5419696609444209</c:v>
                </c:pt>
                <c:pt idx="923">
                  <c:v>-5.5520667827464925</c:v>
                </c:pt>
                <c:pt idx="924">
                  <c:v>-5.5621639140597425</c:v>
                </c:pt>
                <c:pt idx="925">
                  <c:v>-5.5722610548839189</c:v>
                </c:pt>
                <c:pt idx="926">
                  <c:v>-5.5823582052187684</c:v>
                </c:pt>
                <c:pt idx="927">
                  <c:v>-5.5924553650640387</c:v>
                </c:pt>
                <c:pt idx="928">
                  <c:v>-5.6025525344194786</c:v>
                </c:pt>
                <c:pt idx="929">
                  <c:v>-5.6126497132848341</c:v>
                </c:pt>
                <c:pt idx="930">
                  <c:v>-5.6227469016598537</c:v>
                </c:pt>
                <c:pt idx="931">
                  <c:v>-5.6328440995442852</c:v>
                </c:pt>
                <c:pt idx="932">
                  <c:v>-5.6429413069378755</c:v>
                </c:pt>
                <c:pt idx="933">
                  <c:v>-5.6530385238403724</c:v>
                </c:pt>
                <c:pt idx="934">
                  <c:v>-5.6631357502515236</c:v>
                </c:pt>
                <c:pt idx="935">
                  <c:v>-5.673232986171076</c:v>
                </c:pt>
                <c:pt idx="936">
                  <c:v>-5.6833302315987781</c:v>
                </c:pt>
                <c:pt idx="937">
                  <c:v>-5.693427486534377</c:v>
                </c:pt>
                <c:pt idx="938">
                  <c:v>-5.7035247509776204</c:v>
                </c:pt>
                <c:pt idx="939">
                  <c:v>-5.7136220249282559</c:v>
                </c:pt>
                <c:pt idx="940">
                  <c:v>-5.7237193083860314</c:v>
                </c:pt>
                <c:pt idx="941">
                  <c:v>-5.7338166013506937</c:v>
                </c:pt>
                <c:pt idx="942">
                  <c:v>-5.7439139038219906</c:v>
                </c:pt>
                <c:pt idx="943">
                  <c:v>-5.7540112157996699</c:v>
                </c:pt>
                <c:pt idx="944">
                  <c:v>-5.7641085372834793</c:v>
                </c:pt>
                <c:pt idx="945">
                  <c:v>-5.7742058682731665</c:v>
                </c:pt>
                <c:pt idx="946">
                  <c:v>-5.7843032087684794</c:v>
                </c:pt>
                <c:pt idx="947">
                  <c:v>-5.7944005587691647</c:v>
                </c:pt>
                <c:pt idx="948">
                  <c:v>-5.8044979182749712</c:v>
                </c:pt>
                <c:pt idx="949">
                  <c:v>-5.8145952872856457</c:v>
                </c:pt>
                <c:pt idx="950">
                  <c:v>-5.8246926658009359</c:v>
                </c:pt>
                <c:pt idx="951">
                  <c:v>-5.8347900538205897</c:v>
                </c:pt>
                <c:pt idx="952">
                  <c:v>-5.8448874513443547</c:v>
                </c:pt>
                <c:pt idx="953">
                  <c:v>-5.8549848583719779</c:v>
                </c:pt>
                <c:pt idx="954">
                  <c:v>-5.8650822749032079</c:v>
                </c:pt>
                <c:pt idx="955">
                  <c:v>-5.8751797009377915</c:v>
                </c:pt>
                <c:pt idx="956">
                  <c:v>-5.8852771364754775</c:v>
                </c:pt>
                <c:pt idx="957">
                  <c:v>-5.8953745815160126</c:v>
                </c:pt>
                <c:pt idx="958">
                  <c:v>-5.9054720360591446</c:v>
                </c:pt>
                <c:pt idx="959">
                  <c:v>-5.9155695001046213</c:v>
                </c:pt>
                <c:pt idx="960">
                  <c:v>-5.9256669736521905</c:v>
                </c:pt>
                <c:pt idx="961">
                  <c:v>-5.9357644567015999</c:v>
                </c:pt>
                <c:pt idx="962">
                  <c:v>-5.9458619492525964</c:v>
                </c:pt>
                <c:pt idx="963">
                  <c:v>-5.9559594513049285</c:v>
                </c:pt>
                <c:pt idx="964">
                  <c:v>-5.9660569628583442</c:v>
                </c:pt>
                <c:pt idx="965">
                  <c:v>-5.9761544839125902</c:v>
                </c:pt>
                <c:pt idx="966">
                  <c:v>-5.9862520144674143</c:v>
                </c:pt>
                <c:pt idx="967">
                  <c:v>-5.9963495545225651</c:v>
                </c:pt>
                <c:pt idx="968">
                  <c:v>-6.0064471040777896</c:v>
                </c:pt>
                <c:pt idx="969">
                  <c:v>-6.0165446631328354</c:v>
                </c:pt>
                <c:pt idx="970">
                  <c:v>-6.0266422316874504</c:v>
                </c:pt>
                <c:pt idx="971">
                  <c:v>-6.0367398097413822</c:v>
                </c:pt>
                <c:pt idx="972">
                  <c:v>-6.0468373972943787</c:v>
                </c:pt>
                <c:pt idx="973">
                  <c:v>-6.0569349943461877</c:v>
                </c:pt>
                <c:pt idx="974">
                  <c:v>-6.0670326008965567</c:v>
                </c:pt>
                <c:pt idx="975">
                  <c:v>-6.0771302169452337</c:v>
                </c:pt>
                <c:pt idx="976">
                  <c:v>-6.0872278424919664</c:v>
                </c:pt>
                <c:pt idx="977">
                  <c:v>-6.0973254775365024</c:v>
                </c:pt>
                <c:pt idx="978">
                  <c:v>-6.1074231220785897</c:v>
                </c:pt>
                <c:pt idx="979">
                  <c:v>-6.117520776117976</c:v>
                </c:pt>
                <c:pt idx="980">
                  <c:v>-6.127618439654408</c:v>
                </c:pt>
                <c:pt idx="981">
                  <c:v>-6.1377161126876345</c:v>
                </c:pt>
                <c:pt idx="982">
                  <c:v>-6.1478137952174032</c:v>
                </c:pt>
                <c:pt idx="983">
                  <c:v>-6.1579114872434619</c:v>
                </c:pt>
                <c:pt idx="984">
                  <c:v>-6.1680091887655584</c:v>
                </c:pt>
                <c:pt idx="985">
                  <c:v>-6.1781068997834394</c:v>
                </c:pt>
                <c:pt idx="986">
                  <c:v>-6.1882046202968537</c:v>
                </c:pt>
                <c:pt idx="987">
                  <c:v>-6.198302350305549</c:v>
                </c:pt>
                <c:pt idx="988">
                  <c:v>-6.208400089809273</c:v>
                </c:pt>
                <c:pt idx="989">
                  <c:v>-6.2184978388077736</c:v>
                </c:pt>
                <c:pt idx="990">
                  <c:v>-6.2285955973007976</c:v>
                </c:pt>
                <c:pt idx="991">
                  <c:v>-6.2386933652880936</c:v>
                </c:pt>
                <c:pt idx="992">
                  <c:v>-6.2487911427694094</c:v>
                </c:pt>
                <c:pt idx="993">
                  <c:v>-6.2588889297444927</c:v>
                </c:pt>
                <c:pt idx="994">
                  <c:v>-6.2689867262130914</c:v>
                </c:pt>
                <c:pt idx="995">
                  <c:v>-6.2790845321749531</c:v>
                </c:pt>
                <c:pt idx="996">
                  <c:v>-6.2891823476298256</c:v>
                </c:pt>
                <c:pt idx="997">
                  <c:v>-6.2992801725774576</c:v>
                </c:pt>
                <c:pt idx="998">
                  <c:v>-6.309378007017596</c:v>
                </c:pt>
                <c:pt idx="999">
                  <c:v>-6.3194758509499884</c:v>
                </c:pt>
                <c:pt idx="1000">
                  <c:v>-6.3295737043743827</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98.964688107976272</c:v>
                </c:pt>
                <c:pt idx="1">
                  <c:v>99.334552959933305</c:v>
                </c:pt>
                <c:pt idx="2">
                  <c:v>99.703886988717741</c:v>
                </c:pt>
                <c:pt idx="3">
                  <c:v>100.07269210588375</c:v>
                </c:pt>
                <c:pt idx="4">
                  <c:v>100.44097021308578</c:v>
                </c:pt>
                <c:pt idx="5">
                  <c:v>100.80872320214822</c:v>
                </c:pt>
                <c:pt idx="6">
                  <c:v>101.17595295513446</c:v>
                </c:pt>
                <c:pt idx="7">
                  <c:v>101.54266134441535</c:v>
                </c:pt>
                <c:pt idx="8">
                  <c:v>101.90885023273704</c:v>
                </c:pt>
                <c:pt idx="9">
                  <c:v>102.27452147328822</c:v>
                </c:pt>
                <c:pt idx="10">
                  <c:v>102.63967690976681</c:v>
                </c:pt>
                <c:pt idx="11">
                  <c:v>103.00431837284269</c:v>
                </c:pt>
                <c:pt idx="12">
                  <c:v>103.368447676711</c:v>
                </c:pt>
                <c:pt idx="13">
                  <c:v>103.73206662294614</c:v>
                </c:pt>
                <c:pt idx="14">
                  <c:v>104.09517700426133</c:v>
                </c:pt>
                <c:pt idx="15">
                  <c:v>104.45778060456753</c:v>
                </c:pt>
                <c:pt idx="16">
                  <c:v>104.81987919903172</c:v>
                </c:pt>
                <c:pt idx="17">
                  <c:v>105.18147455413477</c:v>
                </c:pt>
                <c:pt idx="18">
                  <c:v>105.54256842772881</c:v>
                </c:pt>
                <c:pt idx="19">
                  <c:v>105.90316256909409</c:v>
                </c:pt>
                <c:pt idx="20">
                  <c:v>106.26325871899547</c:v>
                </c:pt>
                <c:pt idx="21">
                  <c:v>106.62285861155205</c:v>
                </c:pt>
                <c:pt idx="22">
                  <c:v>106.98196397606245</c:v>
                </c:pt>
                <c:pt idx="23">
                  <c:v>107.34057653515652</c:v>
                </c:pt>
                <c:pt idx="24">
                  <c:v>107.6986980029917</c:v>
                </c:pt>
                <c:pt idx="25">
                  <c:v>108.0563300853096</c:v>
                </c:pt>
                <c:pt idx="26">
                  <c:v>108.41347447949194</c:v>
                </c:pt>
                <c:pt idx="27">
                  <c:v>108.77013287461622</c:v>
                </c:pt>
                <c:pt idx="28">
                  <c:v>109.12630695151083</c:v>
                </c:pt>
                <c:pt idx="29">
                  <c:v>109.48199838280966</c:v>
                </c:pt>
                <c:pt idx="30">
                  <c:v>109.83720883300639</c:v>
                </c:pt>
                <c:pt idx="31">
                  <c:v>110.19193995850813</c:v>
                </c:pt>
                <c:pt idx="32">
                  <c:v>110.54619340768885</c:v>
                </c:pt>
                <c:pt idx="33">
                  <c:v>110.89997082094219</c:v>
                </c:pt>
                <c:pt idx="34">
                  <c:v>111.25327383073393</c:v>
                </c:pt>
                <c:pt idx="35">
                  <c:v>111.60610406165398</c:v>
                </c:pt>
                <c:pt idx="36">
                  <c:v>111.95846313046798</c:v>
                </c:pt>
                <c:pt idx="37">
                  <c:v>112.31035264616843</c:v>
                </c:pt>
                <c:pt idx="38">
                  <c:v>112.66177421002546</c:v>
                </c:pt>
                <c:pt idx="39">
                  <c:v>113.01272941563717</c:v>
                </c:pt>
                <c:pt idx="40">
                  <c:v>113.36321984897951</c:v>
                </c:pt>
                <c:pt idx="41">
                  <c:v>113.7132470884558</c:v>
                </c:pt>
                <c:pt idx="42">
                  <c:v>114.06281270494587</c:v>
                </c:pt>
                <c:pt idx="43">
                  <c:v>114.41191826185474</c:v>
                </c:pt>
                <c:pt idx="44">
                  <c:v>114.76056531516093</c:v>
                </c:pt>
                <c:pt idx="45">
                  <c:v>115.10875541346445</c:v>
                </c:pt>
                <c:pt idx="46">
                  <c:v>115.45649009803424</c:v>
                </c:pt>
                <c:pt idx="47">
                  <c:v>115.80377090285539</c:v>
                </c:pt>
                <c:pt idx="48">
                  <c:v>116.15059935467593</c:v>
                </c:pt>
                <c:pt idx="49">
                  <c:v>116.49697697305321</c:v>
                </c:pt>
                <c:pt idx="50">
                  <c:v>116.8429052703999</c:v>
                </c:pt>
                <c:pt idx="51">
                  <c:v>117.18838575202969</c:v>
                </c:pt>
                <c:pt idx="52">
                  <c:v>117.53341991620259</c:v>
                </c:pt>
                <c:pt idx="53">
                  <c:v>117.87800925416984</c:v>
                </c:pt>
                <c:pt idx="54">
                  <c:v>118.22215525021852</c:v>
                </c:pt>
                <c:pt idx="55">
                  <c:v>118.56585938171573</c:v>
                </c:pt>
                <c:pt idx="56">
                  <c:v>118.9091231191525</c:v>
                </c:pt>
                <c:pt idx="57">
                  <c:v>119.2519479261873</c:v>
                </c:pt>
                <c:pt idx="58">
                  <c:v>119.59433525968922</c:v>
                </c:pt>
                <c:pt idx="59">
                  <c:v>119.93628656978082</c:v>
                </c:pt>
                <c:pt idx="60">
                  <c:v>120.2778032998806</c:v>
                </c:pt>
                <c:pt idx="61">
                  <c:v>120.61888688674522</c:v>
                </c:pt>
                <c:pt idx="62">
                  <c:v>120.95953876051126</c:v>
                </c:pt>
                <c:pt idx="63">
                  <c:v>121.29976034473682</c:v>
                </c:pt>
                <c:pt idx="64">
                  <c:v>121.63955305644264</c:v>
                </c:pt>
                <c:pt idx="65">
                  <c:v>121.97891830615293</c:v>
                </c:pt>
                <c:pt idx="66">
                  <c:v>122.31785749793602</c:v>
                </c:pt>
                <c:pt idx="67">
                  <c:v>122.65637202944446</c:v>
                </c:pt>
                <c:pt idx="68">
                  <c:v>122.994463291955</c:v>
                </c:pt>
                <c:pt idx="69">
                  <c:v>123.33213267040821</c:v>
                </c:pt>
                <c:pt idx="70">
                  <c:v>123.66938154344771</c:v>
                </c:pt>
                <c:pt idx="71">
                  <c:v>124.00621128345921</c:v>
                </c:pt>
                <c:pt idx="72">
                  <c:v>124.34262325660916</c:v>
                </c:pt>
                <c:pt idx="73">
                  <c:v>124.67861882288318</c:v>
                </c:pt>
                <c:pt idx="74">
                  <c:v>125.01419933612409</c:v>
                </c:pt>
                <c:pt idx="75">
                  <c:v>125.3493661440698</c:v>
                </c:pt>
                <c:pt idx="76">
                  <c:v>125.68412058839073</c:v>
                </c:pt>
                <c:pt idx="77">
                  <c:v>126.01846400472706</c:v>
                </c:pt>
                <c:pt idx="78">
                  <c:v>126.3523977227257</c:v>
                </c:pt>
                <c:pt idx="79">
                  <c:v>126.6859230660769</c:v>
                </c:pt>
                <c:pt idx="80">
                  <c:v>127.01904135255063</c:v>
                </c:pt>
                <c:pt idx="81">
                  <c:v>127.3517538940327</c:v>
                </c:pt>
                <c:pt idx="82">
                  <c:v>127.68406199656054</c:v>
                </c:pt>
                <c:pt idx="83">
                  <c:v>128.01596696035881</c:v>
                </c:pt>
                <c:pt idx="84">
                  <c:v>128.3474700798746</c:v>
                </c:pt>
                <c:pt idx="85">
                  <c:v>128.67857264381246</c:v>
                </c:pt>
                <c:pt idx="86">
                  <c:v>129.00927593516923</c:v>
                </c:pt>
                <c:pt idx="87">
                  <c:v>129.3395812312684</c:v>
                </c:pt>
                <c:pt idx="88">
                  <c:v>129.66948980379439</c:v>
                </c:pt>
                <c:pt idx="89">
                  <c:v>129.99900291882656</c:v>
                </c:pt>
                <c:pt idx="90">
                  <c:v>130.32812183687284</c:v>
                </c:pt>
                <c:pt idx="91">
                  <c:v>130.65684781290321</c:v>
                </c:pt>
                <c:pt idx="92">
                  <c:v>130.98518209638291</c:v>
                </c:pt>
                <c:pt idx="93">
                  <c:v>131.31312593130545</c:v>
                </c:pt>
                <c:pt idx="94">
                  <c:v>131.64068055622522</c:v>
                </c:pt>
                <c:pt idx="95">
                  <c:v>131.96784720429002</c:v>
                </c:pt>
                <c:pt idx="96">
                  <c:v>132.29462710327329</c:v>
                </c:pt>
                <c:pt idx="97">
                  <c:v>132.62102147560603</c:v>
                </c:pt>
                <c:pt idx="98">
                  <c:v>132.94703153840865</c:v>
                </c:pt>
                <c:pt idx="99">
                  <c:v>133.27265850352236</c:v>
                </c:pt>
                <c:pt idx="100">
                  <c:v>133.59790357754056</c:v>
                </c:pt>
                <c:pt idx="101">
                  <c:v>136.82944335563704</c:v>
                </c:pt>
                <c:pt idx="102">
                  <c:v>140.02356626862061</c:v>
                </c:pt>
                <c:pt idx="103">
                  <c:v>143.18143160436688</c:v>
                </c:pt>
                <c:pt idx="104">
                  <c:v>146.30414998820888</c:v>
                </c:pt>
                <c:pt idx="105">
                  <c:v>149.39278614892629</c:v>
                </c:pt>
                <c:pt idx="106">
                  <c:v>152.44836149058082</c:v>
                </c:pt>
                <c:pt idx="107">
                  <c:v>155.47185648640587</c:v>
                </c:pt>
                <c:pt idx="108">
                  <c:v>158.46421290939594</c:v>
                </c:pt>
                <c:pt idx="109">
                  <c:v>161.4263359128478</c:v>
                </c:pt>
                <c:pt idx="110">
                  <c:v>164.3590959728628</c:v>
                </c:pt>
                <c:pt idx="111">
                  <c:v>167.26333070370814</c:v>
                </c:pt>
                <c:pt idx="112">
                  <c:v>170.1398465559399</c:v>
                </c:pt>
                <c:pt idx="113">
                  <c:v>172.98942040629842</c:v>
                </c:pt>
                <c:pt idx="114">
                  <c:v>175.8128010475848</c:v>
                </c:pt>
                <c:pt idx="115">
                  <c:v>178.6107105860066</c:v>
                </c:pt>
                <c:pt idx="116">
                  <c:v>181.38384575283175</c:v>
                </c:pt>
                <c:pt idx="117">
                  <c:v>184.13287913660309</c:v>
                </c:pt>
                <c:pt idx="118">
                  <c:v>186.85846034163814</c:v>
                </c:pt>
                <c:pt idx="119">
                  <c:v>189.56121707805895</c:v>
                </c:pt>
                <c:pt idx="120">
                  <c:v>192.24175618816435</c:v>
                </c:pt>
                <c:pt idx="121">
                  <c:v>194.90066461356389</c:v>
                </c:pt>
                <c:pt idx="122">
                  <c:v>197.53851030713557</c:v>
                </c:pt>
                <c:pt idx="123">
                  <c:v>200.15584309354557</c:v>
                </c:pt>
                <c:pt idx="124">
                  <c:v>202.75319548177299</c:v>
                </c:pt>
                <c:pt idx="125">
                  <c:v>205.33108343281347</c:v>
                </c:pt>
                <c:pt idx="126">
                  <c:v>207.89000708549042</c:v>
                </c:pt>
                <c:pt idx="127">
                  <c:v>210.4304514430784</c:v>
                </c:pt>
                <c:pt idx="128">
                  <c:v>212.95288702323836</c:v>
                </c:pt>
                <c:pt idx="129">
                  <c:v>215.45777047357691</c:v>
                </c:pt>
                <c:pt idx="130">
                  <c:v>217.94554515496986</c:v>
                </c:pt>
                <c:pt idx="131">
                  <c:v>220.41664169463255</c:v>
                </c:pt>
                <c:pt idx="132">
                  <c:v>222.87147851077489</c:v>
                </c:pt>
                <c:pt idx="133">
                  <c:v>225.31046231054549</c:v>
                </c:pt>
                <c:pt idx="134">
                  <c:v>227.73398856284678</c:v>
                </c:pt>
                <c:pt idx="135">
                  <c:v>230.14244194749014</c:v>
                </c:pt>
                <c:pt idx="136">
                  <c:v>232.53619678205558</c:v>
                </c:pt>
                <c:pt idx="137">
                  <c:v>234.91561742772396</c:v>
                </c:pt>
                <c:pt idx="138">
                  <c:v>237.28105867526099</c:v>
                </c:pt>
                <c:pt idx="139">
                  <c:v>239.63286611224922</c:v>
                </c:pt>
                <c:pt idx="140">
                  <c:v>241.97137647258754</c:v>
                </c:pt>
                <c:pt idx="141">
                  <c:v>244.29691796920687</c:v>
                </c:pt>
                <c:pt idx="142">
                  <c:v>246.6098106108837</c:v>
                </c:pt>
                <c:pt idx="143">
                  <c:v>248.91036650397177</c:v>
                </c:pt>
                <c:pt idx="144">
                  <c:v>251.19889013981418</c:v>
                </c:pt>
                <c:pt idx="145">
                  <c:v>253.47567866854371</c:v>
                </c:pt>
                <c:pt idx="146">
                  <c:v>255.74102215992897</c:v>
                </c:pt>
                <c:pt idx="147">
                  <c:v>257.99520385187537</c:v>
                </c:pt>
                <c:pt idx="148">
                  <c:v>260.23850038714505</c:v>
                </c:pt>
                <c:pt idx="149">
                  <c:v>262.47118203881706</c:v>
                </c:pt>
                <c:pt idx="150">
                  <c:v>264.69351292496827</c:v>
                </c:pt>
                <c:pt idx="151">
                  <c:v>266.9057512130168</c:v>
                </c:pt>
                <c:pt idx="152">
                  <c:v>269.10814931413216</c:v>
                </c:pt>
                <c:pt idx="153">
                  <c:v>271.30095406808067</c:v>
                </c:pt>
                <c:pt idx="154">
                  <c:v>273.48440691884008</c:v>
                </c:pt>
                <c:pt idx="155">
                  <c:v>275.65874408128315</c:v>
                </c:pt>
                <c:pt idx="156">
                  <c:v>277.8241966991971</c:v>
                </c:pt>
                <c:pt idx="157">
                  <c:v>279.98099099487291</c:v>
                </c:pt>
                <c:pt idx="158">
                  <c:v>282.12934841046626</c:v>
                </c:pt>
                <c:pt idx="159">
                  <c:v>284.26948574129983</c:v>
                </c:pt>
                <c:pt idx="160">
                  <c:v>286.40161526124308</c:v>
                </c:pt>
                <c:pt idx="161">
                  <c:v>288.52594484027406</c:v>
                </c:pt>
                <c:pt idx="162">
                  <c:v>290.64267805429324</c:v>
                </c:pt>
                <c:pt idx="163">
                  <c:v>292.75201428722528</c:v>
                </c:pt>
                <c:pt idx="164">
                  <c:v>294.85414882540908</c:v>
                </c:pt>
                <c:pt idx="165">
                  <c:v>296.94927294423996</c:v>
                </c:pt>
                <c:pt idx="166">
                  <c:v>299.03757398698878</c:v>
                </c:pt>
                <c:pt idx="167">
                  <c:v>301.11923543568395</c:v>
                </c:pt>
                <c:pt idx="168">
                  <c:v>303.1944369738992</c:v>
                </c:pt>
                <c:pt idx="169">
                  <c:v>305.26335454124722</c:v>
                </c:pt>
                <c:pt idx="170">
                  <c:v>307.32616037933252</c:v>
                </c:pt>
                <c:pt idx="171">
                  <c:v>309.38302306886953</c:v>
                </c:pt>
                <c:pt idx="172">
                  <c:v>311.43410755762204</c:v>
                </c:pt>
                <c:pt idx="173">
                  <c:v>313.47957517876796</c:v>
                </c:pt>
                <c:pt idx="174">
                  <c:v>315.51958365924202</c:v>
                </c:pt>
                <c:pt idx="175">
                  <c:v>317.55428711755525</c:v>
                </c:pt>
                <c:pt idx="176">
                  <c:v>319.58383605053854</c:v>
                </c:pt>
                <c:pt idx="177">
                  <c:v>321.60837730840825</c:v>
                </c:pt>
                <c:pt idx="178">
                  <c:v>323.6280540575076</c:v>
                </c:pt>
                <c:pt idx="179">
                  <c:v>325.64300573004016</c:v>
                </c:pt>
                <c:pt idx="180">
                  <c:v>327.65336796008853</c:v>
                </c:pt>
                <c:pt idx="181">
                  <c:v>329.65927250520247</c:v>
                </c:pt>
                <c:pt idx="182">
                  <c:v>331.66084715285763</c:v>
                </c:pt>
                <c:pt idx="183">
                  <c:v>333.6582156111337</c:v>
                </c:pt>
                <c:pt idx="184">
                  <c:v>335.65149738304854</c:v>
                </c:pt>
                <c:pt idx="185">
                  <c:v>337.64080762412698</c:v>
                </c:pt>
                <c:pt idx="186">
                  <c:v>339.62625698298808</c:v>
                </c:pt>
                <c:pt idx="187">
                  <c:v>341.60795142501814</c:v>
                </c:pt>
                <c:pt idx="188">
                  <c:v>343.58599203957237</c:v>
                </c:pt>
                <c:pt idx="189">
                  <c:v>345.56047483162592</c:v>
                </c:pt>
                <c:pt idx="190">
                  <c:v>347.53149049938327</c:v>
                </c:pt>
                <c:pt idx="191">
                  <c:v>349.49912420005728</c:v>
                </c:pt>
                <c:pt idx="192">
                  <c:v>351.46345530683243</c:v>
                </c:pt>
                <c:pt idx="193">
                  <c:v>353.42455716091234</c:v>
                </c:pt>
                <c:pt idx="194">
                  <c:v>355.38249682347777</c:v>
                </c:pt>
                <c:pt idx="195">
                  <c:v>357.33733483328888</c:v>
                </c:pt>
                <c:pt idx="196">
                  <c:v>359.28912497647701</c:v>
                </c:pt>
                <c:pt idx="197">
                  <c:v>361.23791407569149</c:v>
                </c:pt>
                <c:pt idx="198">
                  <c:v>363.18374180609976</c:v>
                </c:pt>
                <c:pt idx="199">
                  <c:v>365.12664054568859</c:v>
                </c:pt>
                <c:pt idx="200">
                  <c:v>367.06663526681172</c:v>
                </c:pt>
                <c:pt idx="201">
                  <c:v>369.0037434749492</c:v>
                </c:pt>
                <c:pt idx="202">
                  <c:v>370.93797519920582</c:v>
                </c:pt>
                <c:pt idx="203">
                  <c:v>372.86933303726778</c:v>
                </c:pt>
                <c:pt idx="204">
                  <c:v>374.79781225549232</c:v>
                </c:pt>
                <c:pt idx="205">
                  <c:v>376.72340094269481</c:v>
                </c:pt>
                <c:pt idx="206">
                  <c:v>378.64608021420639</c:v>
                </c:pt>
                <c:pt idx="207">
                  <c:v>380.56582446106518</c:v>
                </c:pt>
                <c:pt idx="208">
                  <c:v>382.48260163790081</c:v>
                </c:pt>
                <c:pt idx="209">
                  <c:v>384.39637358224212</c:v>
                </c:pt>
                <c:pt idx="210">
                  <c:v>386.30709635763264</c:v>
                </c:pt>
                <c:pt idx="211">
                  <c:v>388.21472061303444</c:v>
                </c:pt>
                <c:pt idx="212">
                  <c:v>390.11919195145794</c:v>
                </c:pt>
                <c:pt idx="213">
                  <c:v>392.02045130147957</c:v>
                </c:pt>
                <c:pt idx="214">
                  <c:v>393.91843528619228</c:v>
                </c:pt>
                <c:pt idx="215">
                  <c:v>395.81307658509047</c:v>
                </c:pt>
                <c:pt idx="216">
                  <c:v>397.70430428534087</c:v>
                </c:pt>
                <c:pt idx="217">
                  <c:v>399.59204421978347</c:v>
                </c:pt>
                <c:pt idx="218">
                  <c:v>401.4762192898026</c:v>
                </c:pt>
                <c:pt idx="219">
                  <c:v>403.35674977189302</c:v>
                </c:pt>
                <c:pt idx="220">
                  <c:v>405.2335536073125</c:v>
                </c:pt>
                <c:pt idx="221">
                  <c:v>407.10654667466423</c:v>
                </c:pt>
                <c:pt idx="222">
                  <c:v>408.97564304560319</c:v>
                </c:pt>
                <c:pt idx="223">
                  <c:v>410.84075522411928</c:v>
                </c:pt>
                <c:pt idx="224">
                  <c:v>412.70179437003304</c:v>
                </c:pt>
                <c:pt idx="225">
                  <c:v>414.55867050746224</c:v>
                </c:pt>
                <c:pt idx="226">
                  <c:v>416.41129271908875</c:v>
                </c:pt>
                <c:pt idx="227">
                  <c:v>418.25956932708993</c:v>
                </c:pt>
                <c:pt idx="228">
                  <c:v>420.10340806160389</c:v>
                </c:pt>
                <c:pt idx="229">
                  <c:v>421.94271621758259</c:v>
                </c:pt>
                <c:pt idx="230">
                  <c:v>423.77740080085664</c:v>
                </c:pt>
                <c:pt idx="231">
                  <c:v>425.60736866419671</c:v>
                </c:pt>
                <c:pt idx="232">
                  <c:v>427.43252663410942</c:v>
                </c:pt>
                <c:pt idx="233">
                  <c:v>429.25278162905846</c:v>
                </c:pt>
                <c:pt idx="234">
                  <c:v>431.06804076975095</c:v>
                </c:pt>
                <c:pt idx="235">
                  <c:v>432.87821148207996</c:v>
                </c:pt>
                <c:pt idx="236">
                  <c:v>434.68320159326709</c:v>
                </c:pt>
                <c:pt idx="237">
                  <c:v>436.48291942170329</c:v>
                </c:pt>
                <c:pt idx="238">
                  <c:v>438.27727386094301</c:v>
                </c:pt>
                <c:pt idx="239">
                  <c:v>440.06617445826765</c:v>
                </c:pt>
                <c:pt idx="240">
                  <c:v>441.84953148819733</c:v>
                </c:pt>
                <c:pt idx="241">
                  <c:v>443.62725602129558</c:v>
                </c:pt>
                <c:pt idx="242">
                  <c:v>445.39925998858143</c:v>
                </c:pt>
                <c:pt idx="243">
                  <c:v>447.16545624183448</c:v>
                </c:pt>
                <c:pt idx="244">
                  <c:v>448.92575861005298</c:v>
                </c:pt>
                <c:pt idx="245">
                  <c:v>450.68008195230249</c:v>
                </c:pt>
                <c:pt idx="246">
                  <c:v>452.42834220717026</c:v>
                </c:pt>
                <c:pt idx="247">
                  <c:v>454.17045643902293</c:v>
                </c:pt>
                <c:pt idx="248">
                  <c:v>455.90634288124716</c:v>
                </c:pt>
                <c:pt idx="249">
                  <c:v>457.63592097663775</c:v>
                </c:pt>
                <c:pt idx="250">
                  <c:v>459.35911141508399</c:v>
                </c:pt>
                <c:pt idx="251">
                  <c:v>461.07583616869249</c:v>
                </c:pt>
                <c:pt idx="252">
                  <c:v>462.78601852447332</c:v>
                </c:pt>
                <c:pt idx="253">
                  <c:v>464.48958311470705</c:v>
                </c:pt>
                <c:pt idx="254">
                  <c:v>466.18645594510014</c:v>
                </c:pt>
                <c:pt idx="255">
                  <c:v>467.87656442082908</c:v>
                </c:pt>
                <c:pt idx="256">
                  <c:v>469.55983737056567</c:v>
                </c:pt>
                <c:pt idx="257">
                  <c:v>471.23620506857003</c:v>
                </c:pt>
                <c:pt idx="258">
                  <c:v>472.90559925493125</c:v>
                </c:pt>
                <c:pt idx="259">
                  <c:v>474.56795315403116</c:v>
                </c:pt>
                <c:pt idx="260">
                  <c:v>476.22320149130161</c:v>
                </c:pt>
                <c:pt idx="261">
                  <c:v>477.87128050834093</c:v>
                </c:pt>
                <c:pt idx="262">
                  <c:v>479.51212797645297</c:v>
                </c:pt>
                <c:pt idx="263">
                  <c:v>481.14568320866647</c:v>
                </c:pt>
                <c:pt idx="264">
                  <c:v>482.77188707029143</c:v>
                </c:pt>
                <c:pt idx="265">
                  <c:v>484.39068198806541</c:v>
                </c:pt>
                <c:pt idx="266">
                  <c:v>486.00201195794034</c:v>
                </c:pt>
                <c:pt idx="267">
                  <c:v>487.60582255155776</c:v>
                </c:pt>
                <c:pt idx="268">
                  <c:v>489.20206092145952</c:v>
                </c:pt>
                <c:pt idx="269">
                  <c:v>490.79067580507785</c:v>
                </c:pt>
                <c:pt idx="270">
                  <c:v>492.37161752754753</c:v>
                </c:pt>
                <c:pt idx="271">
                  <c:v>493.94483800338162</c:v>
                </c:pt>
                <c:pt idx="272">
                  <c:v>495.5102907370507</c:v>
                </c:pt>
                <c:pt idx="273">
                  <c:v>497.06793082250346</c:v>
                </c:pt>
                <c:pt idx="274">
                  <c:v>498.61771494166692</c:v>
                </c:pt>
                <c:pt idx="275">
                  <c:v>500.15960136196196</c:v>
                </c:pt>
                <c:pt idx="276">
                  <c:v>501.69354993286964</c:v>
                </c:pt>
                <c:pt idx="277">
                  <c:v>503.21952208158291</c:v>
                </c:pt>
                <c:pt idx="278">
                  <c:v>504.73748080777688</c:v>
                </c:pt>
                <c:pt idx="279">
                  <c:v>506.24739067753057</c:v>
                </c:pt>
                <c:pt idx="280">
                  <c:v>507.74921781643229</c:v>
                </c:pt>
                <c:pt idx="281">
                  <c:v>509.24292990189952</c:v>
                </c:pt>
                <c:pt idx="282">
                  <c:v>510.72849615474422</c:v>
                </c:pt>
                <c:pt idx="283">
                  <c:v>512.20588733001352</c:v>
                </c:pt>
                <c:pt idx="284">
                  <c:v>513.67507570713485</c:v>
                </c:pt>
                <c:pt idx="285">
                  <c:v>515.13603507939467</c:v>
                </c:pt>
                <c:pt idx="286">
                  <c:v>516.58874074277878</c:v>
                </c:pt>
                <c:pt idx="287">
                  <c:v>518.03316948420195</c:v>
                </c:pt>
                <c:pt idx="288">
                  <c:v>519.46929956915346</c:v>
                </c:pt>
                <c:pt idx="289">
                  <c:v>520.89711072878652</c:v>
                </c:pt>
                <c:pt idx="290">
                  <c:v>522.31658414647598</c:v>
                </c:pt>
                <c:pt idx="291">
                  <c:v>523.72770244387084</c:v>
                </c:pt>
                <c:pt idx="292">
                  <c:v>525.1304496664668</c:v>
                </c:pt>
                <c:pt idx="293">
                  <c:v>526.52481126872294</c:v>
                </c:pt>
                <c:pt idx="294">
                  <c:v>527.91077409874674</c:v>
                </c:pt>
                <c:pt idx="295">
                  <c:v>529.28832638257154</c:v>
                </c:pt>
                <c:pt idx="296">
                  <c:v>530.65745770804847</c:v>
                </c:pt>
                <c:pt idx="297">
                  <c:v>532.01815900837744</c:v>
                </c:pt>
                <c:pt idx="298">
                  <c:v>533.37042254529717</c:v>
                </c:pt>
                <c:pt idx="299">
                  <c:v>534.7142418919575</c:v>
                </c:pt>
                <c:pt idx="300">
                  <c:v>536.04961191549501</c:v>
                </c:pt>
                <c:pt idx="301">
                  <c:v>537.3765287593319</c:v>
                </c:pt>
                <c:pt idx="302">
                  <c:v>538.69498982521964</c:v>
                </c:pt>
                <c:pt idx="303">
                  <c:v>540.00499375504648</c:v>
                </c:pt>
                <c:pt idx="304">
                  <c:v>541.30654041242803</c:v>
                </c:pt>
                <c:pt idx="305">
                  <c:v>542.59963086410085</c:v>
                </c:pt>
                <c:pt idx="306">
                  <c:v>543.8842673611357</c:v>
                </c:pt>
                <c:pt idx="307">
                  <c:v>545.16045331999067</c:v>
                </c:pt>
                <c:pt idx="308">
                  <c:v>546.42819330341968</c:v>
                </c:pt>
                <c:pt idx="309">
                  <c:v>547.68749300125455</c:v>
                </c:pt>
                <c:pt idx="310">
                  <c:v>548.93835921107666</c:v>
                </c:pt>
                <c:pt idx="311">
                  <c:v>550.18079981879475</c:v>
                </c:pt>
                <c:pt idx="312">
                  <c:v>551.41482377914406</c:v>
                </c:pt>
                <c:pt idx="313">
                  <c:v>552.64044109612246</c:v>
                </c:pt>
                <c:pt idx="314">
                  <c:v>553.85766280337759</c:v>
                </c:pt>
                <c:pt idx="315">
                  <c:v>555.06650094456018</c:v>
                </c:pt>
                <c:pt idx="316">
                  <c:v>556.26696855365662</c:v>
                </c:pt>
                <c:pt idx="317">
                  <c:v>557.45907963531454</c:v>
                </c:pt>
                <c:pt idx="318">
                  <c:v>558.64284914517441</c:v>
                </c:pt>
                <c:pt idx="319">
                  <c:v>559.81829297021909</c:v>
                </c:pt>
                <c:pt idx="320">
                  <c:v>560.98542790915428</c:v>
                </c:pt>
                <c:pt idx="321">
                  <c:v>562.14427165283053</c:v>
                </c:pt>
                <c:pt idx="322">
                  <c:v>563.29484276471896</c:v>
                </c:pt>
                <c:pt idx="323">
                  <c:v>564.43716066145055</c:v>
                </c:pt>
                <c:pt idx="324">
                  <c:v>565.57124559342981</c:v>
                </c:pt>
                <c:pt idx="325">
                  <c:v>566.69711862553311</c:v>
                </c:pt>
                <c:pt idx="326">
                  <c:v>567.81480161790057</c:v>
                </c:pt>
                <c:pt idx="327">
                  <c:v>568.92431720683101</c:v>
                </c:pt>
                <c:pt idx="328">
                  <c:v>570.02568878578836</c:v>
                </c:pt>
                <c:pt idx="329">
                  <c:v>571.1189404865288</c:v>
                </c:pt>
                <c:pt idx="330">
                  <c:v>572.20409716035533</c:v>
                </c:pt>
                <c:pt idx="331">
                  <c:v>573.2811843595083</c:v>
                </c:pt>
                <c:pt idx="332">
                  <c:v>574.35022831869878</c:v>
                </c:pt>
                <c:pt idx="333">
                  <c:v>575.41125593679192</c:v>
                </c:pt>
                <c:pt idx="334">
                  <c:v>576.46429475864625</c:v>
                </c:pt>
                <c:pt idx="335">
                  <c:v>577.50937295711572</c:v>
                </c:pt>
                <c:pt idx="336">
                  <c:v>578.54651931521983</c:v>
                </c:pt>
                <c:pt idx="337">
                  <c:v>579.57576320848796</c:v>
                </c:pt>
                <c:pt idx="338">
                  <c:v>580.5971345874824</c:v>
                </c:pt>
                <c:pt idx="339">
                  <c:v>581.61066396050524</c:v>
                </c:pt>
                <c:pt idx="340">
                  <c:v>582.61638237649368</c:v>
                </c:pt>
                <c:pt idx="341">
                  <c:v>583.61432140810825</c:v>
                </c:pt>
                <c:pt idx="342">
                  <c:v>584.60451313501733</c:v>
                </c:pt>
                <c:pt idx="343">
                  <c:v>585.58699012738214</c:v>
                </c:pt>
                <c:pt idx="344">
                  <c:v>586.56178542954535</c:v>
                </c:pt>
                <c:pt idx="345">
                  <c:v>587.52893254392654</c:v>
                </c:pt>
                <c:pt idx="346">
                  <c:v>588.48846541512717</c:v>
                </c:pt>
                <c:pt idx="347">
                  <c:v>589.44041841424814</c:v>
                </c:pt>
                <c:pt idx="348">
                  <c:v>590.38482632342129</c:v>
                </c:pt>
                <c:pt idx="349">
                  <c:v>591.32172432055859</c:v>
                </c:pt>
                <c:pt idx="350">
                  <c:v>592.25114796431899</c:v>
                </c:pt>
                <c:pt idx="351">
                  <c:v>593.17313317929609</c:v>
                </c:pt>
                <c:pt idx="352">
                  <c:v>594.08771624142707</c:v>
                </c:pt>
                <c:pt idx="353">
                  <c:v>594.99493376362489</c:v>
                </c:pt>
                <c:pt idx="354">
                  <c:v>595.89482268163431</c:v>
                </c:pt>
                <c:pt idx="355">
                  <c:v>596.7874202401124</c:v>
                </c:pt>
                <c:pt idx="356">
                  <c:v>597.67276397893465</c:v>
                </c:pt>
                <c:pt idx="357">
                  <c:v>598.55089171972656</c:v>
                </c:pt>
                <c:pt idx="358">
                  <c:v>599.42184155262203</c:v>
                </c:pt>
                <c:pt idx="359">
                  <c:v>600.28565182324689</c:v>
                </c:pt>
                <c:pt idx="360">
                  <c:v>601.14236111992921</c:v>
                </c:pt>
                <c:pt idx="361">
                  <c:v>601.99200826113565</c:v>
                </c:pt>
                <c:pt idx="362">
                  <c:v>602.83463228313258</c:v>
                </c:pt>
                <c:pt idx="363">
                  <c:v>603.67027242787287</c:v>
                </c:pt>
                <c:pt idx="364">
                  <c:v>604.49896813110672</c:v>
                </c:pt>
                <c:pt idx="365">
                  <c:v>605.32075901071642</c:v>
                </c:pt>
                <c:pt idx="366">
                  <c:v>606.1356848552731</c:v>
                </c:pt>
                <c:pt idx="367">
                  <c:v>606.94378561281599</c:v>
                </c:pt>
                <c:pt idx="368">
                  <c:v>607.74510137985135</c:v>
                </c:pt>
                <c:pt idx="369">
                  <c:v>608.53967239057124</c:v>
                </c:pt>
                <c:pt idx="370">
                  <c:v>609.32753900629007</c:v>
                </c:pt>
                <c:pt idx="371">
                  <c:v>610.10874170509749</c:v>
                </c:pt>
                <c:pt idx="372">
                  <c:v>610.88332107172619</c:v>
                </c:pt>
                <c:pt idx="373">
                  <c:v>611.65131778763316</c:v>
                </c:pt>
                <c:pt idx="374">
                  <c:v>612.41277262129256</c:v>
                </c:pt>
                <c:pt idx="375">
                  <c:v>613.16772641869807</c:v>
                </c:pt>
                <c:pt idx="376">
                  <c:v>613.91622009407376</c:v>
                </c:pt>
                <c:pt idx="377">
                  <c:v>614.65829462079023</c:v>
                </c:pt>
                <c:pt idx="378">
                  <c:v>615.39399102248558</c:v>
                </c:pt>
                <c:pt idx="379">
                  <c:v>616.12335036438776</c:v>
                </c:pt>
                <c:pt idx="380">
                  <c:v>616.84641374483681</c:v>
                </c:pt>
                <c:pt idx="381">
                  <c:v>617.5632222870056</c:v>
                </c:pt>
                <c:pt idx="382">
                  <c:v>618.2738171308149</c:v>
                </c:pt>
                <c:pt idx="383">
                  <c:v>618.9782394250426</c:v>
                </c:pt>
                <c:pt idx="384">
                  <c:v>619.67653031962345</c:v>
                </c:pt>
                <c:pt idx="385">
                  <c:v>620.36873095813792</c:v>
                </c:pt>
                <c:pt idx="386">
                  <c:v>621.05488247048675</c:v>
                </c:pt>
                <c:pt idx="387">
                  <c:v>621.05488247048675</c:v>
                </c:pt>
                <c:pt idx="388">
                  <c:v>621.05488247048675</c:v>
                </c:pt>
                <c:pt idx="389">
                  <c:v>621.05488247048675</c:v>
                </c:pt>
                <c:pt idx="390">
                  <c:v>621.05488247048675</c:v>
                </c:pt>
                <c:pt idx="391">
                  <c:v>621.05488247048675</c:v>
                </c:pt>
                <c:pt idx="392">
                  <c:v>621.05488247048675</c:v>
                </c:pt>
                <c:pt idx="393">
                  <c:v>621.05488247048675</c:v>
                </c:pt>
                <c:pt idx="394">
                  <c:v>621.05488247048675</c:v>
                </c:pt>
                <c:pt idx="395">
                  <c:v>621.05488247048675</c:v>
                </c:pt>
                <c:pt idx="396">
                  <c:v>621.05488247048675</c:v>
                </c:pt>
                <c:pt idx="397">
                  <c:v>621.05488247048675</c:v>
                </c:pt>
                <c:pt idx="398">
                  <c:v>621.05488247048675</c:v>
                </c:pt>
                <c:pt idx="399">
                  <c:v>621.05488247048675</c:v>
                </c:pt>
                <c:pt idx="400">
                  <c:v>621.05488247048675</c:v>
                </c:pt>
                <c:pt idx="401">
                  <c:v>621.05488247048675</c:v>
                </c:pt>
                <c:pt idx="402">
                  <c:v>621.05488247048675</c:v>
                </c:pt>
                <c:pt idx="403">
                  <c:v>621.05488247048675</c:v>
                </c:pt>
                <c:pt idx="404">
                  <c:v>621.05488247048675</c:v>
                </c:pt>
                <c:pt idx="405">
                  <c:v>621.05488247048675</c:v>
                </c:pt>
                <c:pt idx="406">
                  <c:v>621.05488247048675</c:v>
                </c:pt>
                <c:pt idx="407">
                  <c:v>621.05488247048675</c:v>
                </c:pt>
                <c:pt idx="408">
                  <c:v>621.05488247048675</c:v>
                </c:pt>
                <c:pt idx="409">
                  <c:v>621.05488247048675</c:v>
                </c:pt>
                <c:pt idx="410">
                  <c:v>621.05488247048675</c:v>
                </c:pt>
                <c:pt idx="411">
                  <c:v>621.05488247048675</c:v>
                </c:pt>
                <c:pt idx="412">
                  <c:v>621.05488247048675</c:v>
                </c:pt>
                <c:pt idx="413">
                  <c:v>621.05488247048675</c:v>
                </c:pt>
                <c:pt idx="414">
                  <c:v>621.05488247048675</c:v>
                </c:pt>
                <c:pt idx="415">
                  <c:v>621.05488247048675</c:v>
                </c:pt>
                <c:pt idx="416">
                  <c:v>621.05488247048675</c:v>
                </c:pt>
                <c:pt idx="417">
                  <c:v>621.05488247048675</c:v>
                </c:pt>
                <c:pt idx="418">
                  <c:v>621.05488247048675</c:v>
                </c:pt>
                <c:pt idx="419">
                  <c:v>621.05488247048675</c:v>
                </c:pt>
                <c:pt idx="420">
                  <c:v>621.05488247048675</c:v>
                </c:pt>
                <c:pt idx="421">
                  <c:v>621.05488247048675</c:v>
                </c:pt>
                <c:pt idx="422">
                  <c:v>621.05488247048675</c:v>
                </c:pt>
                <c:pt idx="423">
                  <c:v>621.05488247048675</c:v>
                </c:pt>
                <c:pt idx="424">
                  <c:v>621.05488247048675</c:v>
                </c:pt>
                <c:pt idx="425">
                  <c:v>621.05488247048675</c:v>
                </c:pt>
                <c:pt idx="426">
                  <c:v>621.05488247048675</c:v>
                </c:pt>
                <c:pt idx="427">
                  <c:v>621.05488247048675</c:v>
                </c:pt>
                <c:pt idx="428">
                  <c:v>621.05488247048675</c:v>
                </c:pt>
                <c:pt idx="429">
                  <c:v>621.05488247048675</c:v>
                </c:pt>
                <c:pt idx="430">
                  <c:v>621.05488247048675</c:v>
                </c:pt>
                <c:pt idx="431">
                  <c:v>621.05488247048675</c:v>
                </c:pt>
                <c:pt idx="432">
                  <c:v>621.05488247048675</c:v>
                </c:pt>
                <c:pt idx="433">
                  <c:v>621.05488247048675</c:v>
                </c:pt>
                <c:pt idx="434">
                  <c:v>621.05488247048675</c:v>
                </c:pt>
                <c:pt idx="435">
                  <c:v>621.05488247048675</c:v>
                </c:pt>
                <c:pt idx="436">
                  <c:v>621.05488247048675</c:v>
                </c:pt>
                <c:pt idx="437">
                  <c:v>621.05488247048675</c:v>
                </c:pt>
                <c:pt idx="438">
                  <c:v>621.05488247048675</c:v>
                </c:pt>
                <c:pt idx="439">
                  <c:v>621.05488247048675</c:v>
                </c:pt>
                <c:pt idx="440">
                  <c:v>621.05488247048675</c:v>
                </c:pt>
                <c:pt idx="441">
                  <c:v>621.05488247048675</c:v>
                </c:pt>
                <c:pt idx="442">
                  <c:v>621.05488247048675</c:v>
                </c:pt>
                <c:pt idx="443">
                  <c:v>621.05488247048675</c:v>
                </c:pt>
                <c:pt idx="444">
                  <c:v>621.05488247048675</c:v>
                </c:pt>
                <c:pt idx="445">
                  <c:v>621.05488247048675</c:v>
                </c:pt>
                <c:pt idx="446">
                  <c:v>621.05488247048675</c:v>
                </c:pt>
                <c:pt idx="447">
                  <c:v>621.05488247048675</c:v>
                </c:pt>
                <c:pt idx="448">
                  <c:v>621.05488247048675</c:v>
                </c:pt>
                <c:pt idx="449">
                  <c:v>621.05488247048675</c:v>
                </c:pt>
                <c:pt idx="450">
                  <c:v>621.05488247048675</c:v>
                </c:pt>
                <c:pt idx="451">
                  <c:v>621.05488247048675</c:v>
                </c:pt>
                <c:pt idx="452">
                  <c:v>621.05488247048675</c:v>
                </c:pt>
                <c:pt idx="453">
                  <c:v>621.05488247048675</c:v>
                </c:pt>
                <c:pt idx="454">
                  <c:v>621.05488247048675</c:v>
                </c:pt>
                <c:pt idx="455">
                  <c:v>621.05488247048675</c:v>
                </c:pt>
                <c:pt idx="456">
                  <c:v>621.05488247048675</c:v>
                </c:pt>
                <c:pt idx="457">
                  <c:v>621.05488247048675</c:v>
                </c:pt>
                <c:pt idx="458">
                  <c:v>621.05488247048675</c:v>
                </c:pt>
                <c:pt idx="459">
                  <c:v>621.05488247048675</c:v>
                </c:pt>
                <c:pt idx="460">
                  <c:v>621.05488247048675</c:v>
                </c:pt>
                <c:pt idx="461">
                  <c:v>621.05488247048675</c:v>
                </c:pt>
                <c:pt idx="462">
                  <c:v>621.05488247048675</c:v>
                </c:pt>
                <c:pt idx="463">
                  <c:v>621.05488247048675</c:v>
                </c:pt>
                <c:pt idx="464">
                  <c:v>621.05488247048675</c:v>
                </c:pt>
                <c:pt idx="465">
                  <c:v>621.05488247048675</c:v>
                </c:pt>
                <c:pt idx="466">
                  <c:v>621.05488247048675</c:v>
                </c:pt>
                <c:pt idx="467">
                  <c:v>621.05488247048675</c:v>
                </c:pt>
                <c:pt idx="468">
                  <c:v>621.05488247048675</c:v>
                </c:pt>
                <c:pt idx="469">
                  <c:v>621.05488247048675</c:v>
                </c:pt>
                <c:pt idx="470">
                  <c:v>621.05488247048675</c:v>
                </c:pt>
                <c:pt idx="471">
                  <c:v>621.05488247048675</c:v>
                </c:pt>
                <c:pt idx="472">
                  <c:v>621.05488247048675</c:v>
                </c:pt>
                <c:pt idx="473">
                  <c:v>621.05488247048675</c:v>
                </c:pt>
                <c:pt idx="474">
                  <c:v>621.05488247048675</c:v>
                </c:pt>
                <c:pt idx="475">
                  <c:v>621.05488247048675</c:v>
                </c:pt>
                <c:pt idx="476">
                  <c:v>621.05488247048675</c:v>
                </c:pt>
                <c:pt idx="477">
                  <c:v>621.05488247048675</c:v>
                </c:pt>
                <c:pt idx="478">
                  <c:v>621.05488247048675</c:v>
                </c:pt>
                <c:pt idx="479">
                  <c:v>621.05488247048675</c:v>
                </c:pt>
                <c:pt idx="480">
                  <c:v>621.05488247048675</c:v>
                </c:pt>
                <c:pt idx="481">
                  <c:v>621.05488247048675</c:v>
                </c:pt>
                <c:pt idx="482">
                  <c:v>621.05488247048675</c:v>
                </c:pt>
                <c:pt idx="483">
                  <c:v>621.05488247048675</c:v>
                </c:pt>
                <c:pt idx="484">
                  <c:v>621.05488247048675</c:v>
                </c:pt>
                <c:pt idx="485">
                  <c:v>621.05488247048675</c:v>
                </c:pt>
                <c:pt idx="486">
                  <c:v>621.05488247048675</c:v>
                </c:pt>
                <c:pt idx="487">
                  <c:v>621.05488247048675</c:v>
                </c:pt>
                <c:pt idx="488">
                  <c:v>621.05488247048675</c:v>
                </c:pt>
                <c:pt idx="489">
                  <c:v>621.05488247048675</c:v>
                </c:pt>
                <c:pt idx="490">
                  <c:v>621.05488247048675</c:v>
                </c:pt>
                <c:pt idx="491">
                  <c:v>621.05488247048675</c:v>
                </c:pt>
                <c:pt idx="492">
                  <c:v>621.05488247048675</c:v>
                </c:pt>
                <c:pt idx="493">
                  <c:v>621.05488247048675</c:v>
                </c:pt>
                <c:pt idx="494">
                  <c:v>621.05488247048675</c:v>
                </c:pt>
                <c:pt idx="495">
                  <c:v>621.05488247048675</c:v>
                </c:pt>
                <c:pt idx="496">
                  <c:v>621.05488247048675</c:v>
                </c:pt>
                <c:pt idx="497">
                  <c:v>621.05488247048675</c:v>
                </c:pt>
                <c:pt idx="498">
                  <c:v>621.05488247048675</c:v>
                </c:pt>
                <c:pt idx="499">
                  <c:v>621.05488247048675</c:v>
                </c:pt>
                <c:pt idx="500">
                  <c:v>621.05488247048675</c:v>
                </c:pt>
                <c:pt idx="501">
                  <c:v>621.05488247048675</c:v>
                </c:pt>
                <c:pt idx="502">
                  <c:v>621.05488247048675</c:v>
                </c:pt>
                <c:pt idx="503">
                  <c:v>621.05488247048675</c:v>
                </c:pt>
                <c:pt idx="504">
                  <c:v>621.05488247048675</c:v>
                </c:pt>
                <c:pt idx="505">
                  <c:v>621.05488247048675</c:v>
                </c:pt>
                <c:pt idx="506">
                  <c:v>621.05488247048675</c:v>
                </c:pt>
                <c:pt idx="507">
                  <c:v>621.05488247048675</c:v>
                </c:pt>
                <c:pt idx="508">
                  <c:v>621.05488247048675</c:v>
                </c:pt>
                <c:pt idx="509">
                  <c:v>621.05488247048675</c:v>
                </c:pt>
                <c:pt idx="510">
                  <c:v>621.05488247048675</c:v>
                </c:pt>
                <c:pt idx="511">
                  <c:v>621.05488247048675</c:v>
                </c:pt>
                <c:pt idx="512">
                  <c:v>621.05488247048675</c:v>
                </c:pt>
                <c:pt idx="513">
                  <c:v>621.05488247048675</c:v>
                </c:pt>
                <c:pt idx="514">
                  <c:v>621.05488247048675</c:v>
                </c:pt>
                <c:pt idx="515">
                  <c:v>621.05488247048675</c:v>
                </c:pt>
                <c:pt idx="516">
                  <c:v>621.05488247048675</c:v>
                </c:pt>
                <c:pt idx="517">
                  <c:v>621.05488247048675</c:v>
                </c:pt>
                <c:pt idx="518">
                  <c:v>621.05488247048675</c:v>
                </c:pt>
                <c:pt idx="519">
                  <c:v>621.05488247048675</c:v>
                </c:pt>
                <c:pt idx="520">
                  <c:v>621.05488247048675</c:v>
                </c:pt>
                <c:pt idx="521">
                  <c:v>621.05488247048675</c:v>
                </c:pt>
                <c:pt idx="522">
                  <c:v>621.05488247048675</c:v>
                </c:pt>
                <c:pt idx="523">
                  <c:v>621.05488247048675</c:v>
                </c:pt>
                <c:pt idx="524">
                  <c:v>621.05488247048675</c:v>
                </c:pt>
                <c:pt idx="525">
                  <c:v>621.05488247048675</c:v>
                </c:pt>
                <c:pt idx="526">
                  <c:v>621.05488247048675</c:v>
                </c:pt>
                <c:pt idx="527">
                  <c:v>621.05488247048675</c:v>
                </c:pt>
                <c:pt idx="528">
                  <c:v>621.05488247048675</c:v>
                </c:pt>
                <c:pt idx="529">
                  <c:v>621.05488247048675</c:v>
                </c:pt>
                <c:pt idx="530">
                  <c:v>621.05488247048675</c:v>
                </c:pt>
                <c:pt idx="531">
                  <c:v>621.05488247048675</c:v>
                </c:pt>
                <c:pt idx="532">
                  <c:v>621.05488247048675</c:v>
                </c:pt>
                <c:pt idx="533">
                  <c:v>621.05488247048675</c:v>
                </c:pt>
                <c:pt idx="534">
                  <c:v>621.05488247048675</c:v>
                </c:pt>
                <c:pt idx="535">
                  <c:v>621.05488247048675</c:v>
                </c:pt>
                <c:pt idx="536">
                  <c:v>621.05488247048675</c:v>
                </c:pt>
                <c:pt idx="537">
                  <c:v>621.05488247048675</c:v>
                </c:pt>
                <c:pt idx="538">
                  <c:v>621.05488247048675</c:v>
                </c:pt>
                <c:pt idx="539">
                  <c:v>621.05488247048675</c:v>
                </c:pt>
                <c:pt idx="540">
                  <c:v>621.05488247048675</c:v>
                </c:pt>
                <c:pt idx="541">
                  <c:v>621.05488247048675</c:v>
                </c:pt>
                <c:pt idx="542">
                  <c:v>621.05488247048675</c:v>
                </c:pt>
                <c:pt idx="543">
                  <c:v>621.05488247048675</c:v>
                </c:pt>
                <c:pt idx="544">
                  <c:v>621.05488247048675</c:v>
                </c:pt>
                <c:pt idx="545">
                  <c:v>621.05488247048675</c:v>
                </c:pt>
                <c:pt idx="546">
                  <c:v>621.05488247048675</c:v>
                </c:pt>
                <c:pt idx="547">
                  <c:v>621.05488247048675</c:v>
                </c:pt>
                <c:pt idx="548">
                  <c:v>621.05488247048675</c:v>
                </c:pt>
                <c:pt idx="549">
                  <c:v>621.05488247048675</c:v>
                </c:pt>
                <c:pt idx="550">
                  <c:v>621.05488247048675</c:v>
                </c:pt>
                <c:pt idx="551">
                  <c:v>621.05488247048675</c:v>
                </c:pt>
                <c:pt idx="552">
                  <c:v>621.05488247048675</c:v>
                </c:pt>
                <c:pt idx="553">
                  <c:v>621.05488247048675</c:v>
                </c:pt>
                <c:pt idx="554">
                  <c:v>621.05488247048675</c:v>
                </c:pt>
                <c:pt idx="555">
                  <c:v>621.05488247048675</c:v>
                </c:pt>
                <c:pt idx="556">
                  <c:v>621.05488247048675</c:v>
                </c:pt>
                <c:pt idx="557">
                  <c:v>621.05488247048675</c:v>
                </c:pt>
                <c:pt idx="558">
                  <c:v>621.05488247048675</c:v>
                </c:pt>
                <c:pt idx="559">
                  <c:v>621.05488247048675</c:v>
                </c:pt>
                <c:pt idx="560">
                  <c:v>621.05488247048675</c:v>
                </c:pt>
                <c:pt idx="561">
                  <c:v>621.05488247048675</c:v>
                </c:pt>
                <c:pt idx="562">
                  <c:v>621.05488247048675</c:v>
                </c:pt>
                <c:pt idx="563">
                  <c:v>621.05488247048675</c:v>
                </c:pt>
                <c:pt idx="564">
                  <c:v>621.05488247048675</c:v>
                </c:pt>
                <c:pt idx="565">
                  <c:v>621.05488247048675</c:v>
                </c:pt>
                <c:pt idx="566">
                  <c:v>621.05488247048675</c:v>
                </c:pt>
                <c:pt idx="567">
                  <c:v>621.05488247048675</c:v>
                </c:pt>
                <c:pt idx="568">
                  <c:v>621.05488247048675</c:v>
                </c:pt>
                <c:pt idx="569">
                  <c:v>621.05488247048675</c:v>
                </c:pt>
                <c:pt idx="570">
                  <c:v>621.05488247048675</c:v>
                </c:pt>
                <c:pt idx="571">
                  <c:v>621.05488247048675</c:v>
                </c:pt>
                <c:pt idx="572">
                  <c:v>621.05488247048675</c:v>
                </c:pt>
                <c:pt idx="573">
                  <c:v>621.05488247048675</c:v>
                </c:pt>
                <c:pt idx="574">
                  <c:v>621.05488247048675</c:v>
                </c:pt>
                <c:pt idx="575">
                  <c:v>621.05488247048675</c:v>
                </c:pt>
                <c:pt idx="576">
                  <c:v>621.05488247048675</c:v>
                </c:pt>
                <c:pt idx="577">
                  <c:v>621.05488247048675</c:v>
                </c:pt>
                <c:pt idx="578">
                  <c:v>621.05488247048675</c:v>
                </c:pt>
                <c:pt idx="579">
                  <c:v>621.05488247048675</c:v>
                </c:pt>
                <c:pt idx="580">
                  <c:v>621.05488247048675</c:v>
                </c:pt>
                <c:pt idx="581">
                  <c:v>621.05488247048675</c:v>
                </c:pt>
                <c:pt idx="582">
                  <c:v>621.05488247048675</c:v>
                </c:pt>
                <c:pt idx="583">
                  <c:v>621.05488247048675</c:v>
                </c:pt>
                <c:pt idx="584">
                  <c:v>621.05488247048675</c:v>
                </c:pt>
                <c:pt idx="585">
                  <c:v>621.05488247048675</c:v>
                </c:pt>
                <c:pt idx="586">
                  <c:v>621.05488247048675</c:v>
                </c:pt>
                <c:pt idx="587">
                  <c:v>621.05488247048675</c:v>
                </c:pt>
                <c:pt idx="588">
                  <c:v>621.05488247048675</c:v>
                </c:pt>
                <c:pt idx="589">
                  <c:v>621.05488247048675</c:v>
                </c:pt>
                <c:pt idx="590">
                  <c:v>621.05488247048675</c:v>
                </c:pt>
                <c:pt idx="591">
                  <c:v>621.05488247048675</c:v>
                </c:pt>
                <c:pt idx="592">
                  <c:v>621.05488247048675</c:v>
                </c:pt>
                <c:pt idx="593">
                  <c:v>621.05488247048675</c:v>
                </c:pt>
                <c:pt idx="594">
                  <c:v>621.05488247048675</c:v>
                </c:pt>
                <c:pt idx="595">
                  <c:v>621.05488247048675</c:v>
                </c:pt>
                <c:pt idx="596">
                  <c:v>621.05488247048675</c:v>
                </c:pt>
                <c:pt idx="597">
                  <c:v>621.05488247048675</c:v>
                </c:pt>
                <c:pt idx="598">
                  <c:v>621.05488247048675</c:v>
                </c:pt>
                <c:pt idx="599">
                  <c:v>621.05488247048675</c:v>
                </c:pt>
                <c:pt idx="600">
                  <c:v>621.05488247048675</c:v>
                </c:pt>
                <c:pt idx="601">
                  <c:v>621.05488247048675</c:v>
                </c:pt>
                <c:pt idx="602">
                  <c:v>621.05488247048675</c:v>
                </c:pt>
                <c:pt idx="603">
                  <c:v>621.05488247048675</c:v>
                </c:pt>
                <c:pt idx="604">
                  <c:v>621.05488247048675</c:v>
                </c:pt>
                <c:pt idx="605">
                  <c:v>621.05488247048675</c:v>
                </c:pt>
                <c:pt idx="606">
                  <c:v>621.05488247048675</c:v>
                </c:pt>
                <c:pt idx="607">
                  <c:v>621.05488247048675</c:v>
                </c:pt>
                <c:pt idx="608">
                  <c:v>621.05488247048675</c:v>
                </c:pt>
                <c:pt idx="609">
                  <c:v>621.05488247048675</c:v>
                </c:pt>
                <c:pt idx="610">
                  <c:v>621.05488247048675</c:v>
                </c:pt>
                <c:pt idx="611">
                  <c:v>621.05488247048675</c:v>
                </c:pt>
                <c:pt idx="612">
                  <c:v>621.05488247048675</c:v>
                </c:pt>
                <c:pt idx="613">
                  <c:v>621.05488247048675</c:v>
                </c:pt>
                <c:pt idx="614">
                  <c:v>621.05488247048675</c:v>
                </c:pt>
                <c:pt idx="615">
                  <c:v>621.05488247048675</c:v>
                </c:pt>
                <c:pt idx="616">
                  <c:v>621.05488247048675</c:v>
                </c:pt>
                <c:pt idx="617">
                  <c:v>621.05488247048675</c:v>
                </c:pt>
                <c:pt idx="618">
                  <c:v>621.05488247048675</c:v>
                </c:pt>
                <c:pt idx="619">
                  <c:v>621.05488247048675</c:v>
                </c:pt>
                <c:pt idx="620">
                  <c:v>621.05488247048675</c:v>
                </c:pt>
                <c:pt idx="621">
                  <c:v>621.05488247048675</c:v>
                </c:pt>
                <c:pt idx="622">
                  <c:v>621.05488247048675</c:v>
                </c:pt>
                <c:pt idx="623">
                  <c:v>621.05488247048675</c:v>
                </c:pt>
                <c:pt idx="624">
                  <c:v>621.05488247048675</c:v>
                </c:pt>
                <c:pt idx="625">
                  <c:v>621.05488247048675</c:v>
                </c:pt>
                <c:pt idx="626">
                  <c:v>621.05488247048675</c:v>
                </c:pt>
                <c:pt idx="627">
                  <c:v>621.05488247048675</c:v>
                </c:pt>
                <c:pt idx="628">
                  <c:v>621.05488247048675</c:v>
                </c:pt>
                <c:pt idx="629">
                  <c:v>621.05488247048675</c:v>
                </c:pt>
                <c:pt idx="630">
                  <c:v>621.05488247048675</c:v>
                </c:pt>
                <c:pt idx="631">
                  <c:v>621.05488247048675</c:v>
                </c:pt>
                <c:pt idx="632">
                  <c:v>621.05488247048675</c:v>
                </c:pt>
                <c:pt idx="633">
                  <c:v>621.05488247048675</c:v>
                </c:pt>
                <c:pt idx="634">
                  <c:v>621.05488247048675</c:v>
                </c:pt>
                <c:pt idx="635">
                  <c:v>621.05488247048675</c:v>
                </c:pt>
                <c:pt idx="636">
                  <c:v>621.05488247048675</c:v>
                </c:pt>
                <c:pt idx="637">
                  <c:v>621.05488247048675</c:v>
                </c:pt>
                <c:pt idx="638">
                  <c:v>621.05488247048675</c:v>
                </c:pt>
                <c:pt idx="639">
                  <c:v>621.05488247048675</c:v>
                </c:pt>
                <c:pt idx="640">
                  <c:v>621.05488247048675</c:v>
                </c:pt>
                <c:pt idx="641">
                  <c:v>621.05488247048675</c:v>
                </c:pt>
                <c:pt idx="642">
                  <c:v>621.05488247048675</c:v>
                </c:pt>
                <c:pt idx="643">
                  <c:v>621.05488247048675</c:v>
                </c:pt>
                <c:pt idx="644">
                  <c:v>621.05488247048675</c:v>
                </c:pt>
                <c:pt idx="645">
                  <c:v>621.05488247048675</c:v>
                </c:pt>
                <c:pt idx="646">
                  <c:v>621.05488247048675</c:v>
                </c:pt>
                <c:pt idx="647">
                  <c:v>621.05488247048675</c:v>
                </c:pt>
                <c:pt idx="648">
                  <c:v>621.05488247048675</c:v>
                </c:pt>
                <c:pt idx="649">
                  <c:v>621.05488247048675</c:v>
                </c:pt>
                <c:pt idx="650">
                  <c:v>621.05488247048675</c:v>
                </c:pt>
                <c:pt idx="651">
                  <c:v>621.05488247048675</c:v>
                </c:pt>
                <c:pt idx="652">
                  <c:v>621.05488247048675</c:v>
                </c:pt>
                <c:pt idx="653">
                  <c:v>621.05488247048675</c:v>
                </c:pt>
                <c:pt idx="654">
                  <c:v>621.05488247048675</c:v>
                </c:pt>
                <c:pt idx="655">
                  <c:v>621.05488247048675</c:v>
                </c:pt>
                <c:pt idx="656">
                  <c:v>621.05488247048675</c:v>
                </c:pt>
                <c:pt idx="657">
                  <c:v>621.05488247048675</c:v>
                </c:pt>
                <c:pt idx="658">
                  <c:v>621.05488247048675</c:v>
                </c:pt>
                <c:pt idx="659">
                  <c:v>621.05488247048675</c:v>
                </c:pt>
                <c:pt idx="660">
                  <c:v>621.05488247048675</c:v>
                </c:pt>
                <c:pt idx="661">
                  <c:v>621.05488247048675</c:v>
                </c:pt>
                <c:pt idx="662">
                  <c:v>621.05488247048675</c:v>
                </c:pt>
                <c:pt idx="663">
                  <c:v>621.05488247048675</c:v>
                </c:pt>
                <c:pt idx="664">
                  <c:v>621.05488247048675</c:v>
                </c:pt>
                <c:pt idx="665">
                  <c:v>621.05488247048675</c:v>
                </c:pt>
                <c:pt idx="666">
                  <c:v>621.05488247048675</c:v>
                </c:pt>
                <c:pt idx="667">
                  <c:v>621.05488247048675</c:v>
                </c:pt>
                <c:pt idx="668">
                  <c:v>621.05488247048675</c:v>
                </c:pt>
                <c:pt idx="669">
                  <c:v>621.05488247048675</c:v>
                </c:pt>
                <c:pt idx="670">
                  <c:v>621.05488247048675</c:v>
                </c:pt>
                <c:pt idx="671">
                  <c:v>621.05488247048675</c:v>
                </c:pt>
                <c:pt idx="672">
                  <c:v>621.05488247048675</c:v>
                </c:pt>
                <c:pt idx="673">
                  <c:v>621.05488247048675</c:v>
                </c:pt>
                <c:pt idx="674">
                  <c:v>621.05488247048675</c:v>
                </c:pt>
                <c:pt idx="675">
                  <c:v>621.05488247048675</c:v>
                </c:pt>
                <c:pt idx="676">
                  <c:v>621.05488247048675</c:v>
                </c:pt>
                <c:pt idx="677">
                  <c:v>621.05488247048675</c:v>
                </c:pt>
                <c:pt idx="678">
                  <c:v>621.05488247048675</c:v>
                </c:pt>
                <c:pt idx="679">
                  <c:v>621.05488247048675</c:v>
                </c:pt>
                <c:pt idx="680">
                  <c:v>621.05488247048675</c:v>
                </c:pt>
                <c:pt idx="681">
                  <c:v>621.05488247048675</c:v>
                </c:pt>
                <c:pt idx="682">
                  <c:v>621.05488247048675</c:v>
                </c:pt>
                <c:pt idx="683">
                  <c:v>621.05488247048675</c:v>
                </c:pt>
                <c:pt idx="684">
                  <c:v>621.05488247048675</c:v>
                </c:pt>
                <c:pt idx="685">
                  <c:v>621.05488247048675</c:v>
                </c:pt>
                <c:pt idx="686">
                  <c:v>621.05488247048675</c:v>
                </c:pt>
                <c:pt idx="687">
                  <c:v>621.05488247048675</c:v>
                </c:pt>
                <c:pt idx="688">
                  <c:v>621.05488247048675</c:v>
                </c:pt>
                <c:pt idx="689">
                  <c:v>621.05488247048675</c:v>
                </c:pt>
                <c:pt idx="690">
                  <c:v>621.05488247048675</c:v>
                </c:pt>
                <c:pt idx="691">
                  <c:v>621.05488247048675</c:v>
                </c:pt>
                <c:pt idx="692">
                  <c:v>621.05488247048675</c:v>
                </c:pt>
                <c:pt idx="693">
                  <c:v>621.05488247048675</c:v>
                </c:pt>
                <c:pt idx="694">
                  <c:v>621.05488247048675</c:v>
                </c:pt>
                <c:pt idx="695">
                  <c:v>621.05488247048675</c:v>
                </c:pt>
                <c:pt idx="696">
                  <c:v>621.05488247048675</c:v>
                </c:pt>
                <c:pt idx="697">
                  <c:v>621.05488247048675</c:v>
                </c:pt>
                <c:pt idx="698">
                  <c:v>621.05488247048675</c:v>
                </c:pt>
                <c:pt idx="699">
                  <c:v>621.05488247048675</c:v>
                </c:pt>
                <c:pt idx="700">
                  <c:v>621.05488247048675</c:v>
                </c:pt>
                <c:pt idx="701">
                  <c:v>621.05488247048675</c:v>
                </c:pt>
                <c:pt idx="702">
                  <c:v>621.05488247048675</c:v>
                </c:pt>
                <c:pt idx="703">
                  <c:v>621.05488247048675</c:v>
                </c:pt>
                <c:pt idx="704">
                  <c:v>621.05488247048675</c:v>
                </c:pt>
                <c:pt idx="705">
                  <c:v>621.05488247048675</c:v>
                </c:pt>
                <c:pt idx="706">
                  <c:v>621.05488247048675</c:v>
                </c:pt>
                <c:pt idx="707">
                  <c:v>621.05488247048675</c:v>
                </c:pt>
                <c:pt idx="708">
                  <c:v>621.05488247048675</c:v>
                </c:pt>
                <c:pt idx="709">
                  <c:v>621.05488247048675</c:v>
                </c:pt>
                <c:pt idx="710">
                  <c:v>621.05488247048675</c:v>
                </c:pt>
                <c:pt idx="711">
                  <c:v>621.05488247048675</c:v>
                </c:pt>
                <c:pt idx="712">
                  <c:v>621.05488247048675</c:v>
                </c:pt>
                <c:pt idx="713">
                  <c:v>621.05488247048675</c:v>
                </c:pt>
                <c:pt idx="714">
                  <c:v>621.05488247048675</c:v>
                </c:pt>
                <c:pt idx="715">
                  <c:v>621.05488247048675</c:v>
                </c:pt>
                <c:pt idx="716">
                  <c:v>621.05488247048675</c:v>
                </c:pt>
                <c:pt idx="717">
                  <c:v>621.05488247048675</c:v>
                </c:pt>
                <c:pt idx="718">
                  <c:v>621.05488247048675</c:v>
                </c:pt>
                <c:pt idx="719">
                  <c:v>621.05488247048675</c:v>
                </c:pt>
                <c:pt idx="720">
                  <c:v>621.05488247048675</c:v>
                </c:pt>
                <c:pt idx="721">
                  <c:v>621.05488247048675</c:v>
                </c:pt>
                <c:pt idx="722">
                  <c:v>621.05488247048675</c:v>
                </c:pt>
                <c:pt idx="723">
                  <c:v>621.05488247048675</c:v>
                </c:pt>
                <c:pt idx="724">
                  <c:v>621.05488247048675</c:v>
                </c:pt>
                <c:pt idx="725">
                  <c:v>621.05488247048675</c:v>
                </c:pt>
                <c:pt idx="726">
                  <c:v>621.05488247048675</c:v>
                </c:pt>
                <c:pt idx="727">
                  <c:v>621.05488247048675</c:v>
                </c:pt>
                <c:pt idx="728">
                  <c:v>621.05488247048675</c:v>
                </c:pt>
                <c:pt idx="729">
                  <c:v>621.05488247048675</c:v>
                </c:pt>
                <c:pt idx="730">
                  <c:v>621.05488247048675</c:v>
                </c:pt>
                <c:pt idx="731">
                  <c:v>621.05488247048675</c:v>
                </c:pt>
                <c:pt idx="732">
                  <c:v>621.05488247048675</c:v>
                </c:pt>
                <c:pt idx="733">
                  <c:v>621.05488247048675</c:v>
                </c:pt>
                <c:pt idx="734">
                  <c:v>621.05488247048675</c:v>
                </c:pt>
                <c:pt idx="735">
                  <c:v>621.05488247048675</c:v>
                </c:pt>
                <c:pt idx="736">
                  <c:v>621.05488247048675</c:v>
                </c:pt>
                <c:pt idx="737">
                  <c:v>621.05488247048675</c:v>
                </c:pt>
                <c:pt idx="738">
                  <c:v>621.05488247048675</c:v>
                </c:pt>
                <c:pt idx="739">
                  <c:v>621.05488247048675</c:v>
                </c:pt>
                <c:pt idx="740">
                  <c:v>621.05488247048675</c:v>
                </c:pt>
                <c:pt idx="741">
                  <c:v>621.05488247048675</c:v>
                </c:pt>
                <c:pt idx="742">
                  <c:v>621.05488247048675</c:v>
                </c:pt>
                <c:pt idx="743">
                  <c:v>621.05488247048675</c:v>
                </c:pt>
                <c:pt idx="744">
                  <c:v>621.05488247048675</c:v>
                </c:pt>
                <c:pt idx="745">
                  <c:v>621.05488247048675</c:v>
                </c:pt>
                <c:pt idx="746">
                  <c:v>621.05488247048675</c:v>
                </c:pt>
                <c:pt idx="747">
                  <c:v>621.05488247048675</c:v>
                </c:pt>
                <c:pt idx="748">
                  <c:v>621.05488247048675</c:v>
                </c:pt>
                <c:pt idx="749">
                  <c:v>621.05488247048675</c:v>
                </c:pt>
                <c:pt idx="750">
                  <c:v>621.05488247048675</c:v>
                </c:pt>
                <c:pt idx="751">
                  <c:v>621.05488247048675</c:v>
                </c:pt>
                <c:pt idx="752">
                  <c:v>621.05488247048675</c:v>
                </c:pt>
                <c:pt idx="753">
                  <c:v>621.05488247048675</c:v>
                </c:pt>
                <c:pt idx="754">
                  <c:v>621.05488247048675</c:v>
                </c:pt>
                <c:pt idx="755">
                  <c:v>621.05488247048675</c:v>
                </c:pt>
                <c:pt idx="756">
                  <c:v>621.05488247048675</c:v>
                </c:pt>
                <c:pt idx="757">
                  <c:v>621.05488247048675</c:v>
                </c:pt>
                <c:pt idx="758">
                  <c:v>621.05488247048675</c:v>
                </c:pt>
                <c:pt idx="759">
                  <c:v>621.05488247048675</c:v>
                </c:pt>
                <c:pt idx="760">
                  <c:v>621.05488247048675</c:v>
                </c:pt>
                <c:pt idx="761">
                  <c:v>621.05488247048675</c:v>
                </c:pt>
                <c:pt idx="762">
                  <c:v>621.05488247048675</c:v>
                </c:pt>
                <c:pt idx="763">
                  <c:v>621.05488247048675</c:v>
                </c:pt>
                <c:pt idx="764">
                  <c:v>621.05488247048675</c:v>
                </c:pt>
                <c:pt idx="765">
                  <c:v>621.05488247048675</c:v>
                </c:pt>
                <c:pt idx="766">
                  <c:v>621.05488247048675</c:v>
                </c:pt>
                <c:pt idx="767">
                  <c:v>621.05488247048675</c:v>
                </c:pt>
                <c:pt idx="768">
                  <c:v>621.05488247048675</c:v>
                </c:pt>
                <c:pt idx="769">
                  <c:v>621.05488247048675</c:v>
                </c:pt>
                <c:pt idx="770">
                  <c:v>621.05488247048675</c:v>
                </c:pt>
                <c:pt idx="771">
                  <c:v>621.05488247048675</c:v>
                </c:pt>
                <c:pt idx="772">
                  <c:v>621.05488247048675</c:v>
                </c:pt>
                <c:pt idx="773">
                  <c:v>621.05488247048675</c:v>
                </c:pt>
                <c:pt idx="774">
                  <c:v>621.05488247048675</c:v>
                </c:pt>
                <c:pt idx="775">
                  <c:v>621.05488247048675</c:v>
                </c:pt>
                <c:pt idx="776">
                  <c:v>621.05488247048675</c:v>
                </c:pt>
                <c:pt idx="777">
                  <c:v>621.05488247048675</c:v>
                </c:pt>
                <c:pt idx="778">
                  <c:v>621.05488247048675</c:v>
                </c:pt>
                <c:pt idx="779">
                  <c:v>621.05488247048675</c:v>
                </c:pt>
                <c:pt idx="780">
                  <c:v>621.05488247048675</c:v>
                </c:pt>
                <c:pt idx="781">
                  <c:v>621.05488247048675</c:v>
                </c:pt>
                <c:pt idx="782">
                  <c:v>621.05488247048675</c:v>
                </c:pt>
                <c:pt idx="783">
                  <c:v>621.05488247048675</c:v>
                </c:pt>
                <c:pt idx="784">
                  <c:v>621.05488247048675</c:v>
                </c:pt>
                <c:pt idx="785">
                  <c:v>621.05488247048675</c:v>
                </c:pt>
                <c:pt idx="786">
                  <c:v>621.05488247048675</c:v>
                </c:pt>
                <c:pt idx="787">
                  <c:v>621.05488247048675</c:v>
                </c:pt>
                <c:pt idx="788">
                  <c:v>621.05488247048675</c:v>
                </c:pt>
                <c:pt idx="789">
                  <c:v>621.05488247048675</c:v>
                </c:pt>
                <c:pt idx="790">
                  <c:v>621.05488247048675</c:v>
                </c:pt>
                <c:pt idx="791">
                  <c:v>621.05488247048675</c:v>
                </c:pt>
                <c:pt idx="792">
                  <c:v>621.05488247048675</c:v>
                </c:pt>
                <c:pt idx="793">
                  <c:v>621.05488247048675</c:v>
                </c:pt>
                <c:pt idx="794">
                  <c:v>621.05488247048675</c:v>
                </c:pt>
                <c:pt idx="795">
                  <c:v>621.05488247048675</c:v>
                </c:pt>
                <c:pt idx="796">
                  <c:v>621.05488247048675</c:v>
                </c:pt>
                <c:pt idx="797">
                  <c:v>621.05488247048675</c:v>
                </c:pt>
                <c:pt idx="798">
                  <c:v>621.05488247048675</c:v>
                </c:pt>
                <c:pt idx="799">
                  <c:v>621.05488247048675</c:v>
                </c:pt>
                <c:pt idx="800">
                  <c:v>621.05488247048675</c:v>
                </c:pt>
                <c:pt idx="801">
                  <c:v>621.05488247048675</c:v>
                </c:pt>
                <c:pt idx="802">
                  <c:v>621.05488247048675</c:v>
                </c:pt>
                <c:pt idx="803">
                  <c:v>621.05488247048675</c:v>
                </c:pt>
                <c:pt idx="804">
                  <c:v>621.05488247048675</c:v>
                </c:pt>
                <c:pt idx="805">
                  <c:v>621.05488247048675</c:v>
                </c:pt>
                <c:pt idx="806">
                  <c:v>621.05488247048675</c:v>
                </c:pt>
                <c:pt idx="807">
                  <c:v>621.05488247048675</c:v>
                </c:pt>
                <c:pt idx="808">
                  <c:v>621.05488247048675</c:v>
                </c:pt>
                <c:pt idx="809">
                  <c:v>621.05488247048675</c:v>
                </c:pt>
                <c:pt idx="810">
                  <c:v>621.05488247048675</c:v>
                </c:pt>
                <c:pt idx="811">
                  <c:v>621.05488247048675</c:v>
                </c:pt>
                <c:pt idx="812">
                  <c:v>621.05488247048675</c:v>
                </c:pt>
                <c:pt idx="813">
                  <c:v>621.05488247048675</c:v>
                </c:pt>
                <c:pt idx="814">
                  <c:v>621.05488247048675</c:v>
                </c:pt>
                <c:pt idx="815">
                  <c:v>621.05488247048675</c:v>
                </c:pt>
                <c:pt idx="816">
                  <c:v>621.05488247048675</c:v>
                </c:pt>
                <c:pt idx="817">
                  <c:v>621.05488247048675</c:v>
                </c:pt>
                <c:pt idx="818">
                  <c:v>621.05488247048675</c:v>
                </c:pt>
                <c:pt idx="819">
                  <c:v>621.05488247048675</c:v>
                </c:pt>
                <c:pt idx="820">
                  <c:v>621.05488247048675</c:v>
                </c:pt>
                <c:pt idx="821">
                  <c:v>621.05488247048675</c:v>
                </c:pt>
                <c:pt idx="822">
                  <c:v>621.05488247048675</c:v>
                </c:pt>
                <c:pt idx="823">
                  <c:v>621.05488247048675</c:v>
                </c:pt>
                <c:pt idx="824">
                  <c:v>621.05488247048675</c:v>
                </c:pt>
                <c:pt idx="825">
                  <c:v>621.05488247048675</c:v>
                </c:pt>
                <c:pt idx="826">
                  <c:v>621.05488247048675</c:v>
                </c:pt>
                <c:pt idx="827">
                  <c:v>621.05488247048675</c:v>
                </c:pt>
                <c:pt idx="828">
                  <c:v>621.05488247048675</c:v>
                </c:pt>
                <c:pt idx="829">
                  <c:v>621.05488247048675</c:v>
                </c:pt>
                <c:pt idx="830">
                  <c:v>621.05488247048675</c:v>
                </c:pt>
                <c:pt idx="831">
                  <c:v>621.05488247048675</c:v>
                </c:pt>
                <c:pt idx="832">
                  <c:v>621.05488247048675</c:v>
                </c:pt>
                <c:pt idx="833">
                  <c:v>621.05488247048675</c:v>
                </c:pt>
                <c:pt idx="834">
                  <c:v>621.05488247048675</c:v>
                </c:pt>
                <c:pt idx="835">
                  <c:v>621.05488247048675</c:v>
                </c:pt>
                <c:pt idx="836">
                  <c:v>621.05488247048675</c:v>
                </c:pt>
                <c:pt idx="837">
                  <c:v>621.05488247048675</c:v>
                </c:pt>
                <c:pt idx="838">
                  <c:v>621.05488247048675</c:v>
                </c:pt>
                <c:pt idx="839">
                  <c:v>621.05488247048675</c:v>
                </c:pt>
                <c:pt idx="840">
                  <c:v>621.05488247048675</c:v>
                </c:pt>
                <c:pt idx="841">
                  <c:v>621.05488247048675</c:v>
                </c:pt>
                <c:pt idx="842">
                  <c:v>621.05488247048675</c:v>
                </c:pt>
                <c:pt idx="843">
                  <c:v>621.05488247048675</c:v>
                </c:pt>
                <c:pt idx="844">
                  <c:v>621.05488247048675</c:v>
                </c:pt>
                <c:pt idx="845">
                  <c:v>621.05488247048675</c:v>
                </c:pt>
                <c:pt idx="846">
                  <c:v>621.05488247048675</c:v>
                </c:pt>
                <c:pt idx="847">
                  <c:v>621.05488247048675</c:v>
                </c:pt>
                <c:pt idx="848">
                  <c:v>621.05488247048675</c:v>
                </c:pt>
                <c:pt idx="849">
                  <c:v>621.05488247048675</c:v>
                </c:pt>
                <c:pt idx="850">
                  <c:v>621.05488247048675</c:v>
                </c:pt>
                <c:pt idx="851">
                  <c:v>621.05488247048675</c:v>
                </c:pt>
                <c:pt idx="852">
                  <c:v>621.05488247048675</c:v>
                </c:pt>
                <c:pt idx="853">
                  <c:v>621.05488247048675</c:v>
                </c:pt>
                <c:pt idx="854">
                  <c:v>621.05488247048675</c:v>
                </c:pt>
                <c:pt idx="855">
                  <c:v>621.05488247048675</c:v>
                </c:pt>
                <c:pt idx="856">
                  <c:v>621.05488247048675</c:v>
                </c:pt>
                <c:pt idx="857">
                  <c:v>621.05488247048675</c:v>
                </c:pt>
                <c:pt idx="858">
                  <c:v>621.05488247048675</c:v>
                </c:pt>
                <c:pt idx="859">
                  <c:v>621.05488247048675</c:v>
                </c:pt>
                <c:pt idx="860">
                  <c:v>621.05488247048675</c:v>
                </c:pt>
                <c:pt idx="861">
                  <c:v>621.05488247048675</c:v>
                </c:pt>
                <c:pt idx="862">
                  <c:v>621.05488247048675</c:v>
                </c:pt>
                <c:pt idx="863">
                  <c:v>621.05488247048675</c:v>
                </c:pt>
                <c:pt idx="864">
                  <c:v>621.05488247048675</c:v>
                </c:pt>
                <c:pt idx="865">
                  <c:v>621.05488247048675</c:v>
                </c:pt>
                <c:pt idx="866">
                  <c:v>621.05488247048675</c:v>
                </c:pt>
                <c:pt idx="867">
                  <c:v>621.05488247048675</c:v>
                </c:pt>
                <c:pt idx="868">
                  <c:v>621.05488247048675</c:v>
                </c:pt>
                <c:pt idx="869">
                  <c:v>621.05488247048675</c:v>
                </c:pt>
                <c:pt idx="870">
                  <c:v>621.05488247048675</c:v>
                </c:pt>
                <c:pt idx="871">
                  <c:v>621.05488247048675</c:v>
                </c:pt>
                <c:pt idx="872">
                  <c:v>621.05488247048675</c:v>
                </c:pt>
                <c:pt idx="873">
                  <c:v>621.05488247048675</c:v>
                </c:pt>
                <c:pt idx="874">
                  <c:v>621.05488247048675</c:v>
                </c:pt>
                <c:pt idx="875">
                  <c:v>621.05488247048675</c:v>
                </c:pt>
                <c:pt idx="876">
                  <c:v>621.05488247048675</c:v>
                </c:pt>
                <c:pt idx="877">
                  <c:v>621.05488247048675</c:v>
                </c:pt>
                <c:pt idx="878">
                  <c:v>621.05488247048675</c:v>
                </c:pt>
                <c:pt idx="879">
                  <c:v>621.05488247048675</c:v>
                </c:pt>
                <c:pt idx="880">
                  <c:v>621.05488247048675</c:v>
                </c:pt>
                <c:pt idx="881">
                  <c:v>621.05488247048675</c:v>
                </c:pt>
                <c:pt idx="882">
                  <c:v>621.05488247048675</c:v>
                </c:pt>
                <c:pt idx="883">
                  <c:v>621.05488247048675</c:v>
                </c:pt>
                <c:pt idx="884">
                  <c:v>621.05488247048675</c:v>
                </c:pt>
                <c:pt idx="885">
                  <c:v>621.05488247048675</c:v>
                </c:pt>
                <c:pt idx="886">
                  <c:v>621.05488247048675</c:v>
                </c:pt>
                <c:pt idx="887">
                  <c:v>621.05488247048675</c:v>
                </c:pt>
                <c:pt idx="888">
                  <c:v>621.05488247048675</c:v>
                </c:pt>
                <c:pt idx="889">
                  <c:v>621.05488247048675</c:v>
                </c:pt>
                <c:pt idx="890">
                  <c:v>621.05488247048675</c:v>
                </c:pt>
                <c:pt idx="891">
                  <c:v>621.05488247048675</c:v>
                </c:pt>
                <c:pt idx="892">
                  <c:v>621.05488247048675</c:v>
                </c:pt>
                <c:pt idx="893">
                  <c:v>621.05488247048675</c:v>
                </c:pt>
                <c:pt idx="894">
                  <c:v>621.05488247048675</c:v>
                </c:pt>
                <c:pt idx="895">
                  <c:v>621.05488247048675</c:v>
                </c:pt>
                <c:pt idx="896">
                  <c:v>621.05488247048675</c:v>
                </c:pt>
                <c:pt idx="897">
                  <c:v>621.05488247048675</c:v>
                </c:pt>
                <c:pt idx="898">
                  <c:v>621.05488247048675</c:v>
                </c:pt>
                <c:pt idx="899">
                  <c:v>621.05488247048675</c:v>
                </c:pt>
                <c:pt idx="900">
                  <c:v>621.05488247048675</c:v>
                </c:pt>
                <c:pt idx="901">
                  <c:v>621.05488247048675</c:v>
                </c:pt>
                <c:pt idx="902">
                  <c:v>621.05488247048675</c:v>
                </c:pt>
                <c:pt idx="903">
                  <c:v>621.05488247048675</c:v>
                </c:pt>
                <c:pt idx="904">
                  <c:v>621.05488247048675</c:v>
                </c:pt>
                <c:pt idx="905">
                  <c:v>621.05488247048675</c:v>
                </c:pt>
                <c:pt idx="906">
                  <c:v>621.05488247048675</c:v>
                </c:pt>
                <c:pt idx="907">
                  <c:v>621.05488247048675</c:v>
                </c:pt>
                <c:pt idx="908">
                  <c:v>621.05488247048675</c:v>
                </c:pt>
                <c:pt idx="909">
                  <c:v>621.05488247048675</c:v>
                </c:pt>
                <c:pt idx="910">
                  <c:v>621.05488247048675</c:v>
                </c:pt>
                <c:pt idx="911">
                  <c:v>621.05488247048675</c:v>
                </c:pt>
                <c:pt idx="912">
                  <c:v>621.05488247048675</c:v>
                </c:pt>
                <c:pt idx="913">
                  <c:v>621.05488247048675</c:v>
                </c:pt>
                <c:pt idx="914">
                  <c:v>621.05488247048675</c:v>
                </c:pt>
                <c:pt idx="915">
                  <c:v>621.05488247048675</c:v>
                </c:pt>
                <c:pt idx="916">
                  <c:v>621.05488247048675</c:v>
                </c:pt>
                <c:pt idx="917">
                  <c:v>621.05488247048675</c:v>
                </c:pt>
                <c:pt idx="918">
                  <c:v>621.05488247048675</c:v>
                </c:pt>
                <c:pt idx="919">
                  <c:v>621.05488247048675</c:v>
                </c:pt>
                <c:pt idx="920">
                  <c:v>621.05488247048675</c:v>
                </c:pt>
                <c:pt idx="921">
                  <c:v>621.05488247048675</c:v>
                </c:pt>
                <c:pt idx="922">
                  <c:v>621.05488247048675</c:v>
                </c:pt>
                <c:pt idx="923">
                  <c:v>621.05488247048675</c:v>
                </c:pt>
                <c:pt idx="924">
                  <c:v>621.05488247048675</c:v>
                </c:pt>
                <c:pt idx="925">
                  <c:v>621.05488247048675</c:v>
                </c:pt>
                <c:pt idx="926">
                  <c:v>621.05488247048675</c:v>
                </c:pt>
                <c:pt idx="927">
                  <c:v>621.05488247048675</c:v>
                </c:pt>
                <c:pt idx="928">
                  <c:v>621.05488247048675</c:v>
                </c:pt>
                <c:pt idx="929">
                  <c:v>621.05488247048675</c:v>
                </c:pt>
                <c:pt idx="930">
                  <c:v>621.05488247048675</c:v>
                </c:pt>
                <c:pt idx="931">
                  <c:v>621.05488247048675</c:v>
                </c:pt>
                <c:pt idx="932">
                  <c:v>621.05488247048675</c:v>
                </c:pt>
                <c:pt idx="933">
                  <c:v>621.05488247048675</c:v>
                </c:pt>
                <c:pt idx="934">
                  <c:v>621.05488247048675</c:v>
                </c:pt>
                <c:pt idx="935">
                  <c:v>621.05488247048675</c:v>
                </c:pt>
                <c:pt idx="936">
                  <c:v>621.05488247048675</c:v>
                </c:pt>
                <c:pt idx="937">
                  <c:v>621.05488247048675</c:v>
                </c:pt>
                <c:pt idx="938">
                  <c:v>621.05488247048675</c:v>
                </c:pt>
                <c:pt idx="939">
                  <c:v>621.05488247048675</c:v>
                </c:pt>
                <c:pt idx="940">
                  <c:v>621.05488247048675</c:v>
                </c:pt>
                <c:pt idx="941">
                  <c:v>621.05488247048675</c:v>
                </c:pt>
                <c:pt idx="942">
                  <c:v>621.05488247048675</c:v>
                </c:pt>
                <c:pt idx="943">
                  <c:v>621.05488247048675</c:v>
                </c:pt>
                <c:pt idx="944">
                  <c:v>621.05488247048675</c:v>
                </c:pt>
                <c:pt idx="945">
                  <c:v>621.05488247048675</c:v>
                </c:pt>
                <c:pt idx="946">
                  <c:v>621.05488247048675</c:v>
                </c:pt>
                <c:pt idx="947">
                  <c:v>621.05488247048675</c:v>
                </c:pt>
                <c:pt idx="948">
                  <c:v>621.05488247048675</c:v>
                </c:pt>
                <c:pt idx="949">
                  <c:v>621.05488247048675</c:v>
                </c:pt>
                <c:pt idx="950">
                  <c:v>621.05488247048675</c:v>
                </c:pt>
                <c:pt idx="951">
                  <c:v>621.05488247048675</c:v>
                </c:pt>
                <c:pt idx="952">
                  <c:v>621.05488247048675</c:v>
                </c:pt>
                <c:pt idx="953">
                  <c:v>621.05488247048675</c:v>
                </c:pt>
                <c:pt idx="954">
                  <c:v>621.05488247048675</c:v>
                </c:pt>
                <c:pt idx="955">
                  <c:v>621.05488247048675</c:v>
                </c:pt>
                <c:pt idx="956">
                  <c:v>621.05488247048675</c:v>
                </c:pt>
                <c:pt idx="957">
                  <c:v>621.05488247048675</c:v>
                </c:pt>
                <c:pt idx="958">
                  <c:v>621.05488247048675</c:v>
                </c:pt>
                <c:pt idx="959">
                  <c:v>621.05488247048675</c:v>
                </c:pt>
                <c:pt idx="960">
                  <c:v>621.05488247048675</c:v>
                </c:pt>
                <c:pt idx="961">
                  <c:v>621.05488247048675</c:v>
                </c:pt>
                <c:pt idx="962">
                  <c:v>621.05488247048675</c:v>
                </c:pt>
                <c:pt idx="963">
                  <c:v>621.05488247048675</c:v>
                </c:pt>
                <c:pt idx="964">
                  <c:v>621.05488247048675</c:v>
                </c:pt>
                <c:pt idx="965">
                  <c:v>621.05488247048675</c:v>
                </c:pt>
                <c:pt idx="966">
                  <c:v>621.05488247048675</c:v>
                </c:pt>
                <c:pt idx="967">
                  <c:v>621.05488247048675</c:v>
                </c:pt>
                <c:pt idx="968">
                  <c:v>621.05488247048675</c:v>
                </c:pt>
                <c:pt idx="969">
                  <c:v>621.05488247048675</c:v>
                </c:pt>
                <c:pt idx="970">
                  <c:v>621.05488247048675</c:v>
                </c:pt>
                <c:pt idx="971">
                  <c:v>621.05488247048675</c:v>
                </c:pt>
                <c:pt idx="972">
                  <c:v>621.05488247048675</c:v>
                </c:pt>
                <c:pt idx="973">
                  <c:v>621.05488247048675</c:v>
                </c:pt>
                <c:pt idx="974">
                  <c:v>621.05488247048675</c:v>
                </c:pt>
                <c:pt idx="975">
                  <c:v>621.05488247048675</c:v>
                </c:pt>
                <c:pt idx="976">
                  <c:v>621.05488247048675</c:v>
                </c:pt>
                <c:pt idx="977">
                  <c:v>621.05488247048675</c:v>
                </c:pt>
                <c:pt idx="978">
                  <c:v>621.05488247048675</c:v>
                </c:pt>
                <c:pt idx="979">
                  <c:v>621.05488247048675</c:v>
                </c:pt>
                <c:pt idx="980">
                  <c:v>621.05488247048675</c:v>
                </c:pt>
                <c:pt idx="981">
                  <c:v>621.05488247048675</c:v>
                </c:pt>
                <c:pt idx="982">
                  <c:v>621.05488247048675</c:v>
                </c:pt>
                <c:pt idx="983">
                  <c:v>621.05488247048675</c:v>
                </c:pt>
                <c:pt idx="984">
                  <c:v>621.05488247048675</c:v>
                </c:pt>
                <c:pt idx="985">
                  <c:v>621.05488247048675</c:v>
                </c:pt>
                <c:pt idx="986">
                  <c:v>621.05488247048675</c:v>
                </c:pt>
                <c:pt idx="987">
                  <c:v>621.05488247048675</c:v>
                </c:pt>
                <c:pt idx="988">
                  <c:v>621.05488247048675</c:v>
                </c:pt>
                <c:pt idx="989">
                  <c:v>621.05488247048675</c:v>
                </c:pt>
                <c:pt idx="990">
                  <c:v>621.05488247048675</c:v>
                </c:pt>
                <c:pt idx="991">
                  <c:v>621.05488247048675</c:v>
                </c:pt>
                <c:pt idx="992">
                  <c:v>621.05488247048675</c:v>
                </c:pt>
                <c:pt idx="993">
                  <c:v>621.05488247048675</c:v>
                </c:pt>
                <c:pt idx="994">
                  <c:v>621.05488247048675</c:v>
                </c:pt>
                <c:pt idx="995">
                  <c:v>621.05488247048675</c:v>
                </c:pt>
                <c:pt idx="996">
                  <c:v>621.05488247048675</c:v>
                </c:pt>
                <c:pt idx="997">
                  <c:v>621.05488247048675</c:v>
                </c:pt>
                <c:pt idx="998">
                  <c:v>621.05488247048675</c:v>
                </c:pt>
                <c:pt idx="999">
                  <c:v>621.05488247048675</c:v>
                </c:pt>
                <c:pt idx="1000">
                  <c:v>621.05488247048675</c:v>
                </c:pt>
              </c:numCache>
            </c:numRef>
          </c:xVal>
          <c:yVal>
            <c:numRef>
              <c:f>Calculs!$K$4:$K$1004</c:f>
              <c:numCache>
                <c:formatCode>0.00</c:formatCode>
                <c:ptCount val="1001"/>
                <c:pt idx="0">
                  <c:v>487.84771914632313</c:v>
                </c:pt>
                <c:pt idx="1">
                  <c:v>489.54732190650287</c:v>
                </c:pt>
                <c:pt idx="2">
                  <c:v>491.24350442757247</c:v>
                </c:pt>
                <c:pt idx="3">
                  <c:v>492.9362768983674</c:v>
                </c:pt>
                <c:pt idx="4">
                  <c:v>494.62564945413732</c:v>
                </c:pt>
                <c:pt idx="5">
                  <c:v>496.31163217692148</c:v>
                </c:pt>
                <c:pt idx="6">
                  <c:v>497.99423509592071</c:v>
                </c:pt>
                <c:pt idx="7">
                  <c:v>499.67346818786632</c:v>
                </c:pt>
                <c:pt idx="8">
                  <c:v>501.34934137738554</c:v>
                </c:pt>
                <c:pt idx="9">
                  <c:v>503.02186453736397</c:v>
                </c:pt>
                <c:pt idx="10">
                  <c:v>504.69104748930471</c:v>
                </c:pt>
                <c:pt idx="11">
                  <c:v>506.35689998721779</c:v>
                </c:pt>
                <c:pt idx="12">
                  <c:v>508.01943170195199</c:v>
                </c:pt>
                <c:pt idx="13">
                  <c:v>509.67865223889714</c:v>
                </c:pt>
                <c:pt idx="14">
                  <c:v>511.33457115522481</c:v>
                </c:pt>
                <c:pt idx="15">
                  <c:v>512.98719796020657</c:v>
                </c:pt>
                <c:pt idx="16">
                  <c:v>514.63654211552978</c:v>
                </c:pt>
                <c:pt idx="17">
                  <c:v>516.28261303561032</c:v>
                </c:pt>
                <c:pt idx="18">
                  <c:v>517.92542008790315</c:v>
                </c:pt>
                <c:pt idx="19">
                  <c:v>519.56497259321031</c:v>
                </c:pt>
                <c:pt idx="20">
                  <c:v>521.20127982598581</c:v>
                </c:pt>
                <c:pt idx="21">
                  <c:v>522.83435102287797</c:v>
                </c:pt>
                <c:pt idx="22">
                  <c:v>524.46419539105443</c:v>
                </c:pt>
                <c:pt idx="23">
                  <c:v>526.09082209983433</c:v>
                </c:pt>
                <c:pt idx="24">
                  <c:v>527.71424027253886</c:v>
                </c:pt>
                <c:pt idx="25">
                  <c:v>529.33445898679622</c:v>
                </c:pt>
                <c:pt idx="26">
                  <c:v>530.95148727484423</c:v>
                </c:pt>
                <c:pt idx="27">
                  <c:v>532.5653341238301</c:v>
                </c:pt>
                <c:pt idx="28">
                  <c:v>534.17600847610834</c:v>
                </c:pt>
                <c:pt idx="29">
                  <c:v>535.78351922953539</c:v>
                </c:pt>
                <c:pt idx="30">
                  <c:v>537.3878752377625</c:v>
                </c:pt>
                <c:pt idx="31">
                  <c:v>538.98908531052564</c:v>
                </c:pt>
                <c:pt idx="32">
                  <c:v>540.58715821393355</c:v>
                </c:pt>
                <c:pt idx="33">
                  <c:v>542.1821026707529</c:v>
                </c:pt>
                <c:pt idx="34">
                  <c:v>543.77392736069135</c:v>
                </c:pt>
                <c:pt idx="35">
                  <c:v>545.36264092067859</c:v>
                </c:pt>
                <c:pt idx="36">
                  <c:v>546.94825194514419</c:v>
                </c:pt>
                <c:pt idx="37">
                  <c:v>548.53076898629422</c:v>
                </c:pt>
                <c:pt idx="38">
                  <c:v>550.11020055438485</c:v>
                </c:pt>
                <c:pt idx="39">
                  <c:v>551.68655511799398</c:v>
                </c:pt>
                <c:pt idx="40">
                  <c:v>553.2598411042909</c:v>
                </c:pt>
                <c:pt idx="41">
                  <c:v>554.83006689930323</c:v>
                </c:pt>
                <c:pt idx="42">
                  <c:v>556.39724084818215</c:v>
                </c:pt>
                <c:pt idx="43">
                  <c:v>557.96137125546511</c:v>
                </c:pt>
                <c:pt idx="44">
                  <c:v>559.52246638533688</c:v>
                </c:pt>
                <c:pt idx="45">
                  <c:v>561.08053446188785</c:v>
                </c:pt>
                <c:pt idx="46">
                  <c:v>562.63558366937104</c:v>
                </c:pt>
                <c:pt idx="47">
                  <c:v>564.18762215245613</c:v>
                </c:pt>
                <c:pt idx="48">
                  <c:v>565.73665801648224</c:v>
                </c:pt>
                <c:pt idx="49">
                  <c:v>567.28269932770831</c:v>
                </c:pt>
                <c:pt idx="50">
                  <c:v>568.82575411356129</c:v>
                </c:pt>
                <c:pt idx="51">
                  <c:v>570.36583036288289</c:v>
                </c:pt>
                <c:pt idx="52">
                  <c:v>571.90293602617396</c:v>
                </c:pt>
                <c:pt idx="53">
                  <c:v>573.43707901583662</c:v>
                </c:pt>
                <c:pt idx="54">
                  <c:v>574.96826720641548</c:v>
                </c:pt>
                <c:pt idx="55">
                  <c:v>576.49650843483562</c:v>
                </c:pt>
                <c:pt idx="56">
                  <c:v>578.02181050063984</c:v>
                </c:pt>
                <c:pt idx="57">
                  <c:v>579.54418116622332</c:v>
                </c:pt>
                <c:pt idx="58">
                  <c:v>581.06362815706677</c:v>
                </c:pt>
                <c:pt idx="59">
                  <c:v>582.58015916196746</c:v>
                </c:pt>
                <c:pt idx="60">
                  <c:v>584.09378183326862</c:v>
                </c:pt>
                <c:pt idx="61">
                  <c:v>585.60450378708708</c:v>
                </c:pt>
                <c:pt idx="62">
                  <c:v>587.1123326035389</c:v>
                </c:pt>
                <c:pt idx="63">
                  <c:v>588.61727582696346</c:v>
                </c:pt>
                <c:pt idx="64">
                  <c:v>590.11934096614561</c:v>
                </c:pt>
                <c:pt idx="65">
                  <c:v>591.6185354945361</c:v>
                </c:pt>
                <c:pt idx="66">
                  <c:v>593.11486685047055</c:v>
                </c:pt>
                <c:pt idx="67">
                  <c:v>594.60834243738623</c:v>
                </c:pt>
                <c:pt idx="68">
                  <c:v>596.09896962403764</c:v>
                </c:pt>
                <c:pt idx="69">
                  <c:v>597.5867557447101</c:v>
                </c:pt>
                <c:pt idx="70">
                  <c:v>599.07170809943182</c:v>
                </c:pt>
                <c:pt idx="71">
                  <c:v>600.55383395418414</c:v>
                </c:pt>
                <c:pt idx="72">
                  <c:v>602.03314054111058</c:v>
                </c:pt>
                <c:pt idx="73">
                  <c:v>603.50963505872346</c:v>
                </c:pt>
                <c:pt idx="74">
                  <c:v>604.98332467211014</c:v>
                </c:pt>
                <c:pt idx="75">
                  <c:v>606.4542165131362</c:v>
                </c:pt>
                <c:pt idx="76">
                  <c:v>607.92231768064858</c:v>
                </c:pt>
                <c:pt idx="77">
                  <c:v>609.38763524067576</c:v>
                </c:pt>
                <c:pt idx="78">
                  <c:v>610.85017622662735</c:v>
                </c:pt>
                <c:pt idx="79">
                  <c:v>612.30994763949195</c:v>
                </c:pt>
                <c:pt idx="80">
                  <c:v>613.76695644803317</c:v>
                </c:pt>
                <c:pt idx="81">
                  <c:v>615.22120958898449</c:v>
                </c:pt>
                <c:pt idx="82">
                  <c:v>616.67271396724243</c:v>
                </c:pt>
                <c:pt idx="83">
                  <c:v>618.12147645605842</c:v>
                </c:pt>
                <c:pt idx="84">
                  <c:v>619.56750389722924</c:v>
                </c:pt>
                <c:pt idx="85">
                  <c:v>621.01080310128566</c:v>
                </c:pt>
                <c:pt idx="86">
                  <c:v>622.45138084768007</c:v>
                </c:pt>
                <c:pt idx="87">
                  <c:v>623.88924388497253</c:v>
                </c:pt>
                <c:pt idx="88">
                  <c:v>625.32439893101514</c:v>
                </c:pt>
                <c:pt idx="89">
                  <c:v>626.75685267313554</c:v>
                </c:pt>
                <c:pt idx="90">
                  <c:v>628.18661176831893</c:v>
                </c:pt>
                <c:pt idx="91">
                  <c:v>629.61368284338801</c:v>
                </c:pt>
                <c:pt idx="92">
                  <c:v>631.03807249518252</c:v>
                </c:pt>
                <c:pt idx="93">
                  <c:v>632.45978729073704</c:v>
                </c:pt>
                <c:pt idx="94">
                  <c:v>633.87883376745731</c:v>
                </c:pt>
                <c:pt idx="95">
                  <c:v>635.2952184332953</c:v>
                </c:pt>
                <c:pt idx="96">
                  <c:v>636.70894776692342</c:v>
                </c:pt>
                <c:pt idx="97">
                  <c:v>638.12002821790645</c:v>
                </c:pt>
                <c:pt idx="98">
                  <c:v>639.5284662068733</c:v>
                </c:pt>
                <c:pt idx="99">
                  <c:v>640.93426812568691</c:v>
                </c:pt>
                <c:pt idx="100">
                  <c:v>642.33744033761275</c:v>
                </c:pt>
                <c:pt idx="101">
                  <c:v>656.22501920890636</c:v>
                </c:pt>
                <c:pt idx="102">
                  <c:v>669.85369299606509</c:v>
                </c:pt>
                <c:pt idx="103">
                  <c:v>683.22955753335214</c:v>
                </c:pt>
                <c:pt idx="104">
                  <c:v>696.35844368903986</c:v>
                </c:pt>
                <c:pt idx="105">
                  <c:v>709.24593225372757</c:v>
                </c:pt>
                <c:pt idx="106">
                  <c:v>721.89736778189797</c:v>
                </c:pt>
                <c:pt idx="107">
                  <c:v>734.31787147406544</c:v>
                </c:pt>
                <c:pt idx="108">
                  <c:v>746.5123531784451</c:v>
                </c:pt>
                <c:pt idx="109">
                  <c:v>758.48552258356926</c:v>
                </c:pt>
                <c:pt idx="110">
                  <c:v>770.24189966657718</c:v>
                </c:pt>
                <c:pt idx="111">
                  <c:v>781.78582445591894</c:v>
                </c:pt>
                <c:pt idx="112">
                  <c:v>793.12146616185214</c:v>
                </c:pt>
                <c:pt idx="113">
                  <c:v>804.25283172330239</c:v>
                </c:pt>
                <c:pt idx="114">
                  <c:v>815.18377381534003</c:v>
                </c:pt>
                <c:pt idx="115">
                  <c:v>825.91799835764436</c:v>
                </c:pt>
                <c:pt idx="116">
                  <c:v>836.45907156082603</c:v>
                </c:pt>
                <c:pt idx="117">
                  <c:v>846.81042654432497</c:v>
                </c:pt>
                <c:pt idx="118">
                  <c:v>856.9753695567523</c:v>
                </c:pt>
                <c:pt idx="119">
                  <c:v>866.95708582696636</c:v>
                </c:pt>
                <c:pt idx="120">
                  <c:v>876.75864507184144</c:v>
                </c:pt>
                <c:pt idx="121">
                  <c:v>886.38300668457066</c:v>
                </c:pt>
                <c:pt idx="122">
                  <c:v>895.83302462542702</c:v>
                </c:pt>
                <c:pt idx="123">
                  <c:v>905.11145203515821</c:v>
                </c:pt>
                <c:pt idx="124">
                  <c:v>914.22094558960623</c:v>
                </c:pt>
                <c:pt idx="125">
                  <c:v>923.16406961269445</c:v>
                </c:pt>
                <c:pt idx="126">
                  <c:v>931.94329996360796</c:v>
                </c:pt>
                <c:pt idx="127">
                  <c:v>940.56102771278699</c:v>
                </c:pt>
                <c:pt idx="128">
                  <c:v>949.01956262025567</c:v>
                </c:pt>
                <c:pt idx="129">
                  <c:v>957.32113642880074</c:v>
                </c:pt>
                <c:pt idx="130">
                  <c:v>965.46790598359325</c:v>
                </c:pt>
                <c:pt idx="131">
                  <c:v>973.46195618900344</c:v>
                </c:pt>
                <c:pt idx="132">
                  <c:v>981.3053028125828</c:v>
                </c:pt>
                <c:pt idx="133">
                  <c:v>988.99989514547678</c:v>
                </c:pt>
                <c:pt idx="134">
                  <c:v>996.54761852787829</c:v>
                </c:pt>
                <c:pt idx="135">
                  <c:v>1003.9502967475291</c:v>
                </c:pt>
                <c:pt idx="136">
                  <c:v>1011.2096943187261</c:v>
                </c:pt>
                <c:pt idx="137">
                  <c:v>1018.327518648774</c:v>
                </c:pt>
                <c:pt idx="138">
                  <c:v>1025.3054220983631</c:v>
                </c:pt>
                <c:pt idx="139">
                  <c:v>1032.145003941908</c:v>
                </c:pt>
                <c:pt idx="140">
                  <c:v>1038.8478122334909</c:v>
                </c:pt>
                <c:pt idx="141">
                  <c:v>1045.4153455836763</c:v>
                </c:pt>
                <c:pt idx="142">
                  <c:v>1051.8490548521247</c:v>
                </c:pt>
                <c:pt idx="143">
                  <c:v>1058.1503447606165</c:v>
                </c:pt>
                <c:pt idx="144">
                  <c:v>1064.3205754307996</c:v>
                </c:pt>
                <c:pt idx="145">
                  <c:v>1070.3610638507107</c:v>
                </c:pt>
                <c:pt idx="146">
                  <c:v>1076.273085273858</c:v>
                </c:pt>
                <c:pt idx="147">
                  <c:v>1082.0578745544283</c:v>
                </c:pt>
                <c:pt idx="148">
                  <c:v>1087.7166274219628</c:v>
                </c:pt>
                <c:pt idx="149">
                  <c:v>1093.2505016986418</c:v>
                </c:pt>
                <c:pt idx="150">
                  <c:v>1098.6606184621355</c:v>
                </c:pt>
                <c:pt idx="151">
                  <c:v>1103.9480631568088</c:v>
                </c:pt>
                <c:pt idx="152">
                  <c:v>1109.113886655899</c:v>
                </c:pt>
                <c:pt idx="153">
                  <c:v>1114.1591062771474</c:v>
                </c:pt>
                <c:pt idx="154">
                  <c:v>1119.0847067542211</c:v>
                </c:pt>
                <c:pt idx="155">
                  <c:v>1123.8916411661407</c:v>
                </c:pt>
                <c:pt idx="156">
                  <c:v>1128.5808318268073</c:v>
                </c:pt>
                <c:pt idx="157">
                  <c:v>1133.1531711366181</c:v>
                </c:pt>
                <c:pt idx="158">
                  <c:v>1137.6095223980633</c:v>
                </c:pt>
                <c:pt idx="159">
                  <c:v>1141.9507205971008</c:v>
                </c:pt>
                <c:pt idx="160">
                  <c:v>1146.1775731520299</c:v>
                </c:pt>
                <c:pt idx="161">
                  <c:v>1150.2908606315093</c:v>
                </c:pt>
                <c:pt idx="162">
                  <c:v>1154.2913374432981</c:v>
                </c:pt>
                <c:pt idx="163">
                  <c:v>1158.1797324952447</c:v>
                </c:pt>
                <c:pt idx="164">
                  <c:v>1161.956749829995</c:v>
                </c:pt>
                <c:pt idx="165">
                  <c:v>1165.623069234854</c:v>
                </c:pt>
                <c:pt idx="166">
                  <c:v>1169.1793468282008</c:v>
                </c:pt>
                <c:pt idx="167">
                  <c:v>1172.6262156238342</c:v>
                </c:pt>
                <c:pt idx="168">
                  <c:v>1175.9642860746126</c:v>
                </c:pt>
                <c:pt idx="169">
                  <c:v>1179.194146596745</c:v>
                </c:pt>
                <c:pt idx="170">
                  <c:v>1182.3163640761052</c:v>
                </c:pt>
                <c:pt idx="171">
                  <c:v>1185.3314843579496</c:v>
                </c:pt>
                <c:pt idx="172">
                  <c:v>1188.2400327214602</c:v>
                </c:pt>
                <c:pt idx="173">
                  <c:v>1191.0425143405755</c:v>
                </c:pt>
                <c:pt idx="174">
                  <c:v>1193.7394147326381</c:v>
                </c:pt>
                <c:pt idx="175">
                  <c:v>1196.3312001964646</c:v>
                </c:pt>
                <c:pt idx="176">
                  <c:v>1198.8183182415432</c:v>
                </c:pt>
                <c:pt idx="177">
                  <c:v>1201.2011980101861</c:v>
                </c:pt>
                <c:pt idx="178">
                  <c:v>1203.4802506946032</c:v>
                </c:pt>
                <c:pt idx="179">
                  <c:v>1205.6558699510349</c:v>
                </c:pt>
                <c:pt idx="180">
                  <c:v>1207.7284323132706</c:v>
                </c:pt>
                <c:pt idx="181">
                  <c:v>1209.6982976081031</c:v>
                </c:pt>
                <c:pt idx="182">
                  <c:v>1211.5658093755105</c:v>
                </c:pt>
                <c:pt idx="183">
                  <c:v>1213.3312952966328</c:v>
                </c:pt>
                <c:pt idx="184">
                  <c:v>1214.9950676328936</c:v>
                </c:pt>
                <c:pt idx="185">
                  <c:v>1216.557423679928</c:v>
                </c:pt>
                <c:pt idx="186">
                  <c:v>1218.0186462402798</c:v>
                </c:pt>
                <c:pt idx="187">
                  <c:v>1219.3790041191219</c:v>
                </c:pt>
                <c:pt idx="188">
                  <c:v>1220.6387526475135</c:v>
                </c:pt>
                <c:pt idx="189">
                  <c:v>1221.7981342378964</c:v>
                </c:pt>
                <c:pt idx="190">
                  <c:v>1222.8573789766181</c:v>
                </c:pt>
                <c:pt idx="191">
                  <c:v>1223.8167052582141</c:v>
                </c:pt>
                <c:pt idx="192">
                  <c:v>1224.6763204659267</c:v>
                </c:pt>
                <c:pt idx="193">
                  <c:v>1225.4364217024279</c:v>
                </c:pt>
                <c:pt idx="194">
                  <c:v>1226.0971965739193</c:v>
                </c:pt>
                <c:pt idx="195">
                  <c:v>1226.6588240296385</c:v>
                </c:pt>
                <c:pt idx="196">
                  <c:v>1227.1214752573133</c:v>
                </c:pt>
                <c:pt idx="197">
                  <c:v>1227.4853146332819</c:v>
                </c:pt>
                <c:pt idx="198">
                  <c:v>1227.750500723886</c:v>
                </c:pt>
                <c:pt idx="199">
                  <c:v>1227.9171873324642</c:v>
                </c:pt>
                <c:pt idx="200">
                  <c:v>1227.9855245839581</c:v>
                </c:pt>
                <c:pt idx="201">
                  <c:v>1227.9556600369833</c:v>
                </c:pt>
                <c:pt idx="202">
                  <c:v>1227.8277398114001</c:v>
                </c:pt>
                <c:pt idx="203">
                  <c:v>1227.6019097181263</c:v>
                </c:pt>
                <c:pt idx="204">
                  <c:v>1227.2783163773106</c:v>
                </c:pt>
                <c:pt idx="205">
                  <c:v>1226.8571083110821</c:v>
                </c:pt>
                <c:pt idx="206">
                  <c:v>1226.3384369979228</c:v>
                </c:pt>
                <c:pt idx="207">
                  <c:v>1225.7224578771666</c:v>
                </c:pt>
                <c:pt idx="208">
                  <c:v>1225.0093312940735</c:v>
                </c:pt>
                <c:pt idx="209">
                  <c:v>1224.199223378163</c:v>
                </c:pt>
                <c:pt idx="210">
                  <c:v>1223.2923068498314</c:v>
                </c:pt>
                <c:pt idx="211">
                  <c:v>1222.2887617525403</c:v>
                </c:pt>
                <c:pt idx="212">
                  <c:v>1221.1887761099074</c:v>
                </c:pt>
                <c:pt idx="213">
                  <c:v>1219.9925465087806</c:v>
                </c:pt>
                <c:pt idx="214">
                  <c:v>1218.7002786107525</c:v>
                </c:pt>
                <c:pt idx="215">
                  <c:v>1217.3121875956169</c:v>
                </c:pt>
                <c:pt idx="216">
                  <c:v>1215.8284985409532</c:v>
                </c:pt>
                <c:pt idx="217">
                  <c:v>1214.2494467424394</c:v>
                </c:pt>
                <c:pt idx="218">
                  <c:v>1212.5752779796569</c:v>
                </c:pt>
                <c:pt idx="219">
                  <c:v>1210.806248732129</c:v>
                </c:pt>
                <c:pt idx="220">
                  <c:v>1208.9426263501884</c:v>
                </c:pt>
                <c:pt idx="221">
                  <c:v>1206.984689185015</c:v>
                </c:pt>
                <c:pt idx="222">
                  <c:v>1204.9327266818877</c:v>
                </c:pt>
                <c:pt idx="223">
                  <c:v>1202.7870394403624</c:v>
                </c:pt>
                <c:pt idx="224">
                  <c:v>1200.547939244746</c:v>
                </c:pt>
                <c:pt idx="225">
                  <c:v>1198.2157490679117</c:v>
                </c:pt>
                <c:pt idx="226">
                  <c:v>1195.7908030511753</c:v>
                </c:pt>
                <c:pt idx="227">
                  <c:v>1193.2734464626678</c:v>
                </c:pt>
                <c:pt idx="228">
                  <c:v>1190.6640356363639</c:v>
                </c:pt>
                <c:pt idx="229">
                  <c:v>1187.9629378936888</c:v>
                </c:pt>
                <c:pt idx="230">
                  <c:v>1185.1705314494091</c:v>
                </c:pt>
                <c:pt idx="231">
                  <c:v>1182.287205303317</c:v>
                </c:pt>
                <c:pt idx="232">
                  <c:v>1179.3133591190578</c:v>
                </c:pt>
                <c:pt idx="233">
                  <c:v>1176.2494030912919</c:v>
                </c:pt>
                <c:pt idx="234">
                  <c:v>1173.0957578022646</c:v>
                </c:pt>
                <c:pt idx="235">
                  <c:v>1169.8528540687362</c:v>
                </c:pt>
                <c:pt idx="236">
                  <c:v>1166.5211327801321</c:v>
                </c:pt>
                <c:pt idx="237">
                  <c:v>1163.1010447286876</c:v>
                </c:pt>
                <c:pt idx="238">
                  <c:v>1159.5930504322866</c:v>
                </c:pt>
                <c:pt idx="239">
                  <c:v>1155.997619950633</c:v>
                </c:pt>
                <c:pt idx="240">
                  <c:v>1152.3152326953348</c:v>
                </c:pt>
                <c:pt idx="241">
                  <c:v>1148.5463772344385</c:v>
                </c:pt>
                <c:pt idx="242">
                  <c:v>1144.6915510919025</c:v>
                </c:pt>
                <c:pt idx="243">
                  <c:v>1140.7512605424677</c:v>
                </c:pt>
                <c:pt idx="244">
                  <c:v>1136.7260204023496</c:v>
                </c:pt>
                <c:pt idx="245">
                  <c:v>1132.6163538161493</c:v>
                </c:pt>
                <c:pt idx="246">
                  <c:v>1128.4227920403544</c:v>
                </c:pt>
                <c:pt idx="247">
                  <c:v>1124.145874223781</c:v>
                </c:pt>
                <c:pt idx="248">
                  <c:v>1119.7861471852893</c:v>
                </c:pt>
                <c:pt idx="249">
                  <c:v>1115.3441651890864</c:v>
                </c:pt>
                <c:pt idx="250">
                  <c:v>1110.8204897179151</c:v>
                </c:pt>
                <c:pt idx="251">
                  <c:v>1106.2156892444161</c:v>
                </c:pt>
                <c:pt idx="252">
                  <c:v>1101.5303390009353</c:v>
                </c:pt>
                <c:pt idx="253">
                  <c:v>1096.7650207480365</c:v>
                </c:pt>
                <c:pt idx="254">
                  <c:v>1091.920322541974</c:v>
                </c:pt>
                <c:pt idx="255">
                  <c:v>1086.9968385013631</c:v>
                </c:pt>
                <c:pt idx="256">
                  <c:v>1081.9951685732829</c:v>
                </c:pt>
                <c:pt idx="257">
                  <c:v>1076.9159182990336</c:v>
                </c:pt>
                <c:pt idx="258">
                  <c:v>1071.7596985797668</c:v>
                </c:pt>
                <c:pt idx="259">
                  <c:v>1066.5271254421928</c:v>
                </c:pt>
                <c:pt idx="260">
                  <c:v>1061.2188198045699</c:v>
                </c:pt>
                <c:pt idx="261">
                  <c:v>1055.8354072431673</c:v>
                </c:pt>
                <c:pt idx="262">
                  <c:v>1050.3775177593889</c:v>
                </c:pt>
                <c:pt idx="263">
                  <c:v>1044.8457855477386</c:v>
                </c:pt>
                <c:pt idx="264">
                  <c:v>1039.2408487648022</c:v>
                </c:pt>
                <c:pt idx="265">
                  <c:v>1033.563349299412</c:v>
                </c:pt>
                <c:pt idx="266">
                  <c:v>1027.8139325441575</c:v>
                </c:pt>
                <c:pt idx="267">
                  <c:v>1021.993247168396</c:v>
                </c:pt>
                <c:pt idx="268">
                  <c:v>1016.1019448929151</c:v>
                </c:pt>
                <c:pt idx="269">
                  <c:v>1010.140680266389</c:v>
                </c:pt>
                <c:pt idx="270">
                  <c:v>1004.1101104437681</c:v>
                </c:pt>
                <c:pt idx="271">
                  <c:v>998.01089496673296</c:v>
                </c:pt>
                <c:pt idx="272">
                  <c:v>991.84369554634065</c:v>
                </c:pt>
                <c:pt idx="273">
                  <c:v>985.60917584798403</c:v>
                </c:pt>
                <c:pt idx="274">
                  <c:v>979.30800127877876</c:v>
                </c:pt>
                <c:pt idx="275">
                  <c:v>972.94083877748994</c:v>
                </c:pt>
                <c:pt idx="276">
                  <c:v>966.50835660710118</c:v>
                </c:pt>
                <c:pt idx="277">
                  <c:v>960.01122415012617</c:v>
                </c:pt>
                <c:pt idx="278">
                  <c:v>953.45011170675753</c:v>
                </c:pt>
                <c:pt idx="279">
                  <c:v>946.82569029593958</c:v>
                </c:pt>
                <c:pt idx="280">
                  <c:v>940.13863145945061</c:v>
                </c:pt>
                <c:pt idx="281">
                  <c:v>933.38960706907176</c:v>
                </c:pt>
                <c:pt idx="282">
                  <c:v>926.57928913691603</c:v>
                </c:pt>
                <c:pt idx="283">
                  <c:v>919.70834962898607</c:v>
                </c:pt>
                <c:pt idx="284">
                  <c:v>912.77746028202353</c:v>
                </c:pt>
                <c:pt idx="285">
                  <c:v>905.78729242370912</c:v>
                </c:pt>
                <c:pt idx="286">
                  <c:v>898.73851679626637</c:v>
                </c:pt>
                <c:pt idx="287">
                  <c:v>891.63180338351867</c:v>
                </c:pt>
                <c:pt idx="288">
                  <c:v>884.46782124144397</c:v>
                </c:pt>
                <c:pt idx="289">
                  <c:v>877.2472383322671</c:v>
                </c:pt>
                <c:pt idx="290">
                  <c:v>869.97072136212455</c:v>
                </c:pt>
                <c:pt idx="291">
                  <c:v>862.63893562233397</c:v>
                </c:pt>
                <c:pt idx="292">
                  <c:v>855.25254483429433</c:v>
                </c:pt>
                <c:pt idx="293">
                  <c:v>847.81221099804031</c:v>
                </c:pt>
                <c:pt idx="294">
                  <c:v>840.31859424446952</c:v>
                </c:pt>
                <c:pt idx="295">
                  <c:v>832.77235269125674</c:v>
                </c:pt>
                <c:pt idx="296">
                  <c:v>825.1741423024672</c:v>
                </c:pt>
                <c:pt idx="297">
                  <c:v>817.52461675187556</c:v>
                </c:pt>
                <c:pt idx="298">
                  <c:v>809.82442728999467</c:v>
                </c:pt>
                <c:pt idx="299">
                  <c:v>802.07422261481406</c:v>
                </c:pt>
                <c:pt idx="300">
                  <c:v>794.27464874624525</c:v>
                </c:pt>
                <c:pt idx="301">
                  <c:v>786.42634890426712</c:v>
                </c:pt>
                <c:pt idx="302">
                  <c:v>778.52996339076208</c:v>
                </c:pt>
                <c:pt idx="303">
                  <c:v>770.58612947503036</c:v>
                </c:pt>
                <c:pt idx="304">
                  <c:v>762.59548128296672</c:v>
                </c:pt>
                <c:pt idx="305">
                  <c:v>754.55864968988089</c:v>
                </c:pt>
                <c:pt idx="306">
                  <c:v>746.47626221694179</c:v>
                </c:pt>
                <c:pt idx="307">
                  <c:v>738.34894293122034</c:v>
                </c:pt>
                <c:pt idx="308">
                  <c:v>730.17731234930568</c:v>
                </c:pt>
                <c:pt idx="309">
                  <c:v>721.96198734446614</c:v>
                </c:pt>
                <c:pt idx="310">
                  <c:v>713.70358105732385</c:v>
                </c:pt>
                <c:pt idx="311">
                  <c:v>705.4027028100104</c:v>
                </c:pt>
                <c:pt idx="312">
                  <c:v>697.05995802376833</c:v>
                </c:pt>
                <c:pt idx="313">
                  <c:v>688.67594813996209</c:v>
                </c:pt>
                <c:pt idx="314">
                  <c:v>680.25127054445852</c:v>
                </c:pt>
                <c:pt idx="315">
                  <c:v>671.78651849533799</c:v>
                </c:pt>
                <c:pt idx="316">
                  <c:v>663.28228105389326</c:v>
                </c:pt>
                <c:pt idx="317">
                  <c:v>654.73914301887214</c:v>
                </c:pt>
                <c:pt idx="318">
                  <c:v>646.15768486392028</c:v>
                </c:pt>
                <c:pt idx="319">
                  <c:v>637.53848267817625</c:v>
                </c:pt>
                <c:pt idx="320">
                  <c:v>628.88210810997293</c:v>
                </c:pt>
                <c:pt idx="321">
                  <c:v>620.18912831359512</c:v>
                </c:pt>
                <c:pt idx="322">
                  <c:v>611.46010589904483</c:v>
                </c:pt>
                <c:pt idx="323">
                  <c:v>602.6955988847634</c:v>
                </c:pt>
                <c:pt idx="324">
                  <c:v>593.89616065325845</c:v>
                </c:pt>
                <c:pt idx="325">
                  <c:v>585.06233990958424</c:v>
                </c:pt>
                <c:pt idx="326">
                  <c:v>576.19468064262219</c:v>
                </c:pt>
                <c:pt idx="327">
                  <c:v>567.29372208910763</c:v>
                </c:pt>
                <c:pt idx="328">
                  <c:v>558.35999870034971</c:v>
                </c:pt>
                <c:pt idx="329">
                  <c:v>549.39404011158911</c:v>
                </c:pt>
                <c:pt idx="330">
                  <c:v>540.39637111393915</c:v>
                </c:pt>
                <c:pt idx="331">
                  <c:v>531.36751162885503</c:v>
                </c:pt>
                <c:pt idx="332">
                  <c:v>522.30797668507569</c:v>
                </c:pt>
                <c:pt idx="333">
                  <c:v>513.21827639798335</c:v>
                </c:pt>
                <c:pt idx="334">
                  <c:v>504.09891595132376</c:v>
                </c:pt>
                <c:pt idx="335">
                  <c:v>494.95039558123278</c:v>
                </c:pt>
                <c:pt idx="336">
                  <c:v>485.77321056251293</c:v>
                </c:pt>
                <c:pt idx="337">
                  <c:v>476.56785119710423</c:v>
                </c:pt>
                <c:pt idx="338">
                  <c:v>467.33480280469411</c:v>
                </c:pt>
                <c:pt idx="339">
                  <c:v>458.07454571541069</c:v>
                </c:pt>
                <c:pt idx="340">
                  <c:v>448.78755526454461</c:v>
                </c:pt>
                <c:pt idx="341">
                  <c:v>439.47430178924458</c:v>
                </c:pt>
                <c:pt idx="342">
                  <c:v>430.1352506271316</c:v>
                </c:pt>
                <c:pt idx="343">
                  <c:v>420.7708621167784</c:v>
                </c:pt>
                <c:pt idx="344">
                  <c:v>411.38159159999969</c:v>
                </c:pt>
                <c:pt idx="345">
                  <c:v>401.96788942590035</c:v>
                </c:pt>
                <c:pt idx="346">
                  <c:v>392.53020095662816</c:v>
                </c:pt>
                <c:pt idx="347">
                  <c:v>383.06896657477938</c:v>
                </c:pt>
                <c:pt idx="348">
                  <c:v>373.58462169240448</c:v>
                </c:pt>
                <c:pt idx="349">
                  <c:v>364.07759676156348</c:v>
                </c:pt>
                <c:pt idx="350">
                  <c:v>354.54831728637998</c:v>
                </c:pt>
                <c:pt idx="351">
                  <c:v>344.99720383654346</c:v>
                </c:pt>
                <c:pt idx="352">
                  <c:v>335.42467206221096</c:v>
                </c:pt>
                <c:pt idx="353">
                  <c:v>325.83113271025911</c:v>
                </c:pt>
                <c:pt idx="354">
                  <c:v>316.21699164183843</c:v>
                </c:pt>
                <c:pt idx="355">
                  <c:v>306.58264985118245</c:v>
                </c:pt>
                <c:pt idx="356">
                  <c:v>296.92850348562519</c:v>
                </c:pt>
                <c:pt idx="357">
                  <c:v>287.25494386678116</c:v>
                </c:pt>
                <c:pt idx="358">
                  <c:v>277.5623575128422</c:v>
                </c:pt>
                <c:pt idx="359">
                  <c:v>267.85112616194738</c:v>
                </c:pt>
                <c:pt idx="360">
                  <c:v>258.12162679658195</c:v>
                </c:pt>
                <c:pt idx="361">
                  <c:v>248.37423166896264</c:v>
                </c:pt>
                <c:pt idx="362">
                  <c:v>238.60930832736699</c:v>
                </c:pt>
                <c:pt idx="363">
                  <c:v>228.82721964336608</c:v>
                </c:pt>
                <c:pt idx="364">
                  <c:v>219.02832383991947</c:v>
                </c:pt>
                <c:pt idx="365">
                  <c:v>209.2129745202931</c:v>
                </c:pt>
                <c:pt idx="366">
                  <c:v>199.38152069776143</c:v>
                </c:pt>
                <c:pt idx="367">
                  <c:v>189.53430682605534</c:v>
                </c:pt>
                <c:pt idx="368">
                  <c:v>179.67167283051924</c:v>
                </c:pt>
                <c:pt idx="369">
                  <c:v>169.7939541399403</c:v>
                </c:pt>
                <c:pt idx="370">
                  <c:v>159.90148171901492</c:v>
                </c:pt>
                <c:pt idx="371">
                  <c:v>149.99458210141717</c:v>
                </c:pt>
                <c:pt idx="372">
                  <c:v>140.07357742343547</c:v>
                </c:pt>
                <c:pt idx="373">
                  <c:v>130.13878545814458</c:v>
                </c:pt>
                <c:pt idx="374">
                  <c:v>120.19051965008018</c:v>
                </c:pt>
                <c:pt idx="375">
                  <c:v>110.22908915038481</c:v>
                </c:pt>
                <c:pt idx="376">
                  <c:v>100.25479885239449</c:v>
                </c:pt>
                <c:pt idx="377">
                  <c:v>90.267949427635813</c:v>
                </c:pt>
                <c:pt idx="378">
                  <c:v>80.268837362204749</c:v>
                </c:pt>
                <c:pt idx="379">
                  <c:v>70.257754993498494</c:v>
                </c:pt>
                <c:pt idx="380">
                  <c:v>60.234990547272922</c:v>
                </c:pt>
                <c:pt idx="381">
                  <c:v>50.20082817499879</c:v>
                </c:pt>
                <c:pt idx="382">
                  <c:v>40.15554799149065</c:v>
                </c:pt>
                <c:pt idx="383">
                  <c:v>30.099426112783135</c:v>
                </c:pt>
                <c:pt idx="384">
                  <c:v>20.03273469422998</c:v>
                </c:pt>
                <c:pt idx="385">
                  <c:v>9.9557419688020143</c:v>
                </c:pt>
                <c:pt idx="386">
                  <c:v>-0.13128771443906828</c:v>
                </c:pt>
                <c:pt idx="387">
                  <c:v>-0.14137970182060872</c:v>
                </c:pt>
                <c:pt idx="388">
                  <c:v>-0.15147169884918055</c:v>
                </c:pt>
                <c:pt idx="389">
                  <c:v>-0.16156370552452931</c:v>
                </c:pt>
                <c:pt idx="390">
                  <c:v>-0.1716557218464006</c:v>
                </c:pt>
                <c:pt idx="391">
                  <c:v>-0.18174774781453992</c:v>
                </c:pt>
                <c:pt idx="392">
                  <c:v>-0.19183978342869287</c:v>
                </c:pt>
                <c:pt idx="393">
                  <c:v>-0.20193182868860501</c:v>
                </c:pt>
                <c:pt idx="394">
                  <c:v>-0.21202388359402188</c:v>
                </c:pt>
                <c:pt idx="395">
                  <c:v>-0.22211594814468907</c:v>
                </c:pt>
                <c:pt idx="396">
                  <c:v>-0.23220802234035215</c:v>
                </c:pt>
                <c:pt idx="397">
                  <c:v>-0.2423001061807567</c:v>
                </c:pt>
                <c:pt idx="398">
                  <c:v>-0.2523921996656483</c:v>
                </c:pt>
                <c:pt idx="399">
                  <c:v>-0.26248430279477253</c:v>
                </c:pt>
                <c:pt idx="400">
                  <c:v>-0.27257641556787504</c:v>
                </c:pt>
                <c:pt idx="401">
                  <c:v>-0.28266853798470137</c:v>
                </c:pt>
                <c:pt idx="402">
                  <c:v>-0.29276067004499712</c:v>
                </c:pt>
                <c:pt idx="403">
                  <c:v>-0.30285281174850787</c:v>
                </c:pt>
                <c:pt idx="404">
                  <c:v>-0.31294496309497921</c:v>
                </c:pt>
                <c:pt idx="405">
                  <c:v>-0.3230371240841568</c:v>
                </c:pt>
                <c:pt idx="406">
                  <c:v>-0.33312929471578623</c:v>
                </c:pt>
                <c:pt idx="407">
                  <c:v>-0.34322147498961314</c:v>
                </c:pt>
                <c:pt idx="408">
                  <c:v>-0.35331366490538313</c:v>
                </c:pt>
                <c:pt idx="409">
                  <c:v>-0.36340586446284184</c:v>
                </c:pt>
                <c:pt idx="410">
                  <c:v>-0.37349807366173488</c:v>
                </c:pt>
                <c:pt idx="411">
                  <c:v>-0.38359029250180787</c:v>
                </c:pt>
                <c:pt idx="412">
                  <c:v>-0.39368252098280643</c:v>
                </c:pt>
                <c:pt idx="413">
                  <c:v>-0.40377475910447624</c:v>
                </c:pt>
                <c:pt idx="414">
                  <c:v>-0.41386700686656291</c:v>
                </c:pt>
                <c:pt idx="415">
                  <c:v>-0.42395926426881214</c:v>
                </c:pt>
                <c:pt idx="416">
                  <c:v>-0.43405153131096952</c:v>
                </c:pt>
                <c:pt idx="417">
                  <c:v>-0.44414380799278069</c:v>
                </c:pt>
                <c:pt idx="418">
                  <c:v>-0.45423609431399137</c:v>
                </c:pt>
                <c:pt idx="419">
                  <c:v>-0.46432839027434719</c:v>
                </c:pt>
                <c:pt idx="420">
                  <c:v>-0.47442069587359381</c:v>
                </c:pt>
                <c:pt idx="421">
                  <c:v>-0.48451301111147688</c:v>
                </c:pt>
                <c:pt idx="422">
                  <c:v>-0.49460533598774209</c:v>
                </c:pt>
                <c:pt idx="423">
                  <c:v>-0.5046976705021351</c:v>
                </c:pt>
                <c:pt idx="424">
                  <c:v>-0.51479001465440166</c:v>
                </c:pt>
                <c:pt idx="425">
                  <c:v>-0.52488236844428737</c:v>
                </c:pt>
                <c:pt idx="426">
                  <c:v>-0.53497473187153799</c:v>
                </c:pt>
                <c:pt idx="427">
                  <c:v>-0.54506710493589916</c:v>
                </c:pt>
                <c:pt idx="428">
                  <c:v>-0.55515948763711653</c:v>
                </c:pt>
                <c:pt idx="429">
                  <c:v>-0.56525187997493587</c:v>
                </c:pt>
                <c:pt idx="430">
                  <c:v>-0.57534428194910281</c:v>
                </c:pt>
                <c:pt idx="431">
                  <c:v>-0.58543669355936312</c:v>
                </c:pt>
                <c:pt idx="432">
                  <c:v>-0.59552911480546256</c:v>
                </c:pt>
                <c:pt idx="433">
                  <c:v>-0.60562154568714677</c:v>
                </c:pt>
                <c:pt idx="434">
                  <c:v>-0.6157139862041614</c:v>
                </c:pt>
                <c:pt idx="435">
                  <c:v>-0.62580643635625233</c:v>
                </c:pt>
                <c:pt idx="436">
                  <c:v>-0.63589889614316519</c:v>
                </c:pt>
                <c:pt idx="437">
                  <c:v>-0.64599136556464565</c:v>
                </c:pt>
                <c:pt idx="438">
                  <c:v>-0.65608384462043956</c:v>
                </c:pt>
                <c:pt idx="439">
                  <c:v>-0.66617633331029258</c:v>
                </c:pt>
                <c:pt idx="440">
                  <c:v>-0.67626883163395046</c:v>
                </c:pt>
                <c:pt idx="441">
                  <c:v>-0.68636133959115897</c:v>
                </c:pt>
                <c:pt idx="442">
                  <c:v>-0.69645385718166375</c:v>
                </c:pt>
                <c:pt idx="443">
                  <c:v>-0.70654638440521067</c:v>
                </c:pt>
                <c:pt idx="444">
                  <c:v>-0.71663892126154549</c:v>
                </c:pt>
                <c:pt idx="445">
                  <c:v>-0.72673146775041386</c:v>
                </c:pt>
                <c:pt idx="446">
                  <c:v>-0.73682402387156165</c:v>
                </c:pt>
                <c:pt idx="447">
                  <c:v>-0.74691658962473462</c:v>
                </c:pt>
                <c:pt idx="448">
                  <c:v>-0.75700916500967841</c:v>
                </c:pt>
                <c:pt idx="449">
                  <c:v>-0.7671017500261389</c:v>
                </c:pt>
                <c:pt idx="450">
                  <c:v>-0.77719434467386184</c:v>
                </c:pt>
                <c:pt idx="451">
                  <c:v>-0.78728694895259299</c:v>
                </c:pt>
                <c:pt idx="452">
                  <c:v>-0.79737956286207823</c:v>
                </c:pt>
                <c:pt idx="453">
                  <c:v>-0.80747218640206331</c:v>
                </c:pt>
                <c:pt idx="454">
                  <c:v>-0.81756481957229399</c:v>
                </c:pt>
                <c:pt idx="455">
                  <c:v>-0.82765746237251603</c:v>
                </c:pt>
                <c:pt idx="456">
                  <c:v>-0.83775011480247519</c:v>
                </c:pt>
                <c:pt idx="457">
                  <c:v>-0.84784277686191734</c:v>
                </c:pt>
                <c:pt idx="458">
                  <c:v>-0.85793544855058834</c:v>
                </c:pt>
                <c:pt idx="459">
                  <c:v>-0.86802812986823397</c:v>
                </c:pt>
                <c:pt idx="460">
                  <c:v>-0.87812082081459997</c:v>
                </c:pt>
                <c:pt idx="461">
                  <c:v>-0.88821352138943221</c:v>
                </c:pt>
                <c:pt idx="462">
                  <c:v>-0.89830623159247658</c:v>
                </c:pt>
                <c:pt idx="463">
                  <c:v>-0.90839895142347882</c:v>
                </c:pt>
                <c:pt idx="464">
                  <c:v>-0.91849168088218469</c:v>
                </c:pt>
                <c:pt idx="465">
                  <c:v>-0.92858441996834018</c:v>
                </c:pt>
                <c:pt idx="466">
                  <c:v>-0.93867716868169104</c:v>
                </c:pt>
                <c:pt idx="467">
                  <c:v>-0.94876992702198304</c:v>
                </c:pt>
                <c:pt idx="468">
                  <c:v>-0.95886269498896215</c:v>
                </c:pt>
                <c:pt idx="469">
                  <c:v>-0.96895547258237413</c:v>
                </c:pt>
                <c:pt idx="470">
                  <c:v>-0.97904825980196486</c:v>
                </c:pt>
                <c:pt idx="471">
                  <c:v>-0.9891410566474802</c:v>
                </c:pt>
                <c:pt idx="472">
                  <c:v>-0.99923386311866602</c:v>
                </c:pt>
                <c:pt idx="473">
                  <c:v>-1.0093266792152682</c:v>
                </c:pt>
                <c:pt idx="474">
                  <c:v>-1.0194195049370325</c:v>
                </c:pt>
                <c:pt idx="475">
                  <c:v>-1.029512340283705</c:v>
                </c:pt>
                <c:pt idx="476">
                  <c:v>-1.0396051852550312</c:v>
                </c:pt>
                <c:pt idx="477">
                  <c:v>-1.0496980398507574</c:v>
                </c:pt>
                <c:pt idx="478">
                  <c:v>-1.0597909040706293</c:v>
                </c:pt>
                <c:pt idx="479">
                  <c:v>-1.0698837779143926</c:v>
                </c:pt>
                <c:pt idx="480">
                  <c:v>-1.0799766613817934</c:v>
                </c:pt>
                <c:pt idx="481">
                  <c:v>-1.0900695544725776</c:v>
                </c:pt>
                <c:pt idx="482">
                  <c:v>-1.100162457186491</c:v>
                </c:pt>
                <c:pt idx="483">
                  <c:v>-1.1102553695232795</c:v>
                </c:pt>
                <c:pt idx="484">
                  <c:v>-1.1203482914826892</c:v>
                </c:pt>
                <c:pt idx="485">
                  <c:v>-1.1304412230644658</c:v>
                </c:pt>
                <c:pt idx="486">
                  <c:v>-1.1405341642683553</c:v>
                </c:pt>
                <c:pt idx="487">
                  <c:v>-1.1506271150941036</c:v>
                </c:pt>
                <c:pt idx="488">
                  <c:v>-1.1607200755414566</c:v>
                </c:pt>
                <c:pt idx="489">
                  <c:v>-1.1708130456101602</c:v>
                </c:pt>
                <c:pt idx="490">
                  <c:v>-1.1809060252999604</c:v>
                </c:pt>
                <c:pt idx="491">
                  <c:v>-1.1909990146106029</c:v>
                </c:pt>
                <c:pt idx="492">
                  <c:v>-1.2010920135418339</c:v>
                </c:pt>
                <c:pt idx="493">
                  <c:v>-1.2111850220933993</c:v>
                </c:pt>
                <c:pt idx="494">
                  <c:v>-1.2212780402650449</c:v>
                </c:pt>
                <c:pt idx="495">
                  <c:v>-1.2313710680565166</c:v>
                </c:pt>
                <c:pt idx="496">
                  <c:v>-1.2414641054675606</c:v>
                </c:pt>
                <c:pt idx="497">
                  <c:v>-1.2515571524979228</c:v>
                </c:pt>
                <c:pt idx="498">
                  <c:v>-1.2616502091473489</c:v>
                </c:pt>
                <c:pt idx="499">
                  <c:v>-1.2717432754155851</c:v>
                </c:pt>
                <c:pt idx="500">
                  <c:v>-1.2818363513023772</c:v>
                </c:pt>
                <c:pt idx="501">
                  <c:v>-1.2919294368074712</c:v>
                </c:pt>
                <c:pt idx="502">
                  <c:v>-1.3020225319306133</c:v>
                </c:pt>
                <c:pt idx="503">
                  <c:v>-1.3121156366715494</c:v>
                </c:pt>
                <c:pt idx="504">
                  <c:v>-1.3222087510300253</c:v>
                </c:pt>
                <c:pt idx="505">
                  <c:v>-1.3323018750057871</c:v>
                </c:pt>
                <c:pt idx="506">
                  <c:v>-1.3423950085985807</c:v>
                </c:pt>
                <c:pt idx="507">
                  <c:v>-1.3524881518081522</c:v>
                </c:pt>
                <c:pt idx="508">
                  <c:v>-1.3625813046342474</c:v>
                </c:pt>
                <c:pt idx="509">
                  <c:v>-1.3726744670766124</c:v>
                </c:pt>
                <c:pt idx="510">
                  <c:v>-1.3827676391349932</c:v>
                </c:pt>
                <c:pt idx="511">
                  <c:v>-1.3928608208091358</c:v>
                </c:pt>
                <c:pt idx="512">
                  <c:v>-1.4029540120987862</c:v>
                </c:pt>
                <c:pt idx="513">
                  <c:v>-1.4130472130036904</c:v>
                </c:pt>
                <c:pt idx="514">
                  <c:v>-1.4231404235235945</c:v>
                </c:pt>
                <c:pt idx="515">
                  <c:v>-1.4332336436582445</c:v>
                </c:pt>
                <c:pt idx="516">
                  <c:v>-1.4433268734073863</c:v>
                </c:pt>
                <c:pt idx="517">
                  <c:v>-1.453420112770766</c:v>
                </c:pt>
                <c:pt idx="518">
                  <c:v>-1.4635133617481297</c:v>
                </c:pt>
                <c:pt idx="519">
                  <c:v>-1.4736066203392235</c:v>
                </c:pt>
                <c:pt idx="520">
                  <c:v>-1.4836998885437933</c:v>
                </c:pt>
                <c:pt idx="521">
                  <c:v>-1.4937931663615851</c:v>
                </c:pt>
                <c:pt idx="522">
                  <c:v>-1.5038864537923449</c:v>
                </c:pt>
                <c:pt idx="523">
                  <c:v>-1.5139797508358188</c:v>
                </c:pt>
                <c:pt idx="524">
                  <c:v>-1.5240730574917529</c:v>
                </c:pt>
                <c:pt idx="525">
                  <c:v>-1.5341663737598934</c:v>
                </c:pt>
                <c:pt idx="526">
                  <c:v>-1.5442596996399862</c:v>
                </c:pt>
                <c:pt idx="527">
                  <c:v>-1.5543530351317774</c:v>
                </c:pt>
                <c:pt idx="528">
                  <c:v>-1.5644463802350128</c:v>
                </c:pt>
                <c:pt idx="529">
                  <c:v>-1.5745397349494388</c:v>
                </c:pt>
                <c:pt idx="530">
                  <c:v>-1.5846330992748014</c:v>
                </c:pt>
                <c:pt idx="531">
                  <c:v>-1.5947264732108468</c:v>
                </c:pt>
                <c:pt idx="532">
                  <c:v>-1.6048198567573209</c:v>
                </c:pt>
                <c:pt idx="533">
                  <c:v>-1.6149132499139698</c:v>
                </c:pt>
                <c:pt idx="534">
                  <c:v>-1.6250066526805396</c:v>
                </c:pt>
                <c:pt idx="535">
                  <c:v>-1.6351000650567762</c:v>
                </c:pt>
                <c:pt idx="536">
                  <c:v>-1.6451934870424261</c:v>
                </c:pt>
                <c:pt idx="537">
                  <c:v>-1.655286918637235</c:v>
                </c:pt>
                <c:pt idx="538">
                  <c:v>-1.6653803598409493</c:v>
                </c:pt>
                <c:pt idx="539">
                  <c:v>-1.6754738106533151</c:v>
                </c:pt>
                <c:pt idx="540">
                  <c:v>-1.6855672710740783</c:v>
                </c:pt>
                <c:pt idx="541">
                  <c:v>-1.6956607411029851</c:v>
                </c:pt>
                <c:pt idx="542">
                  <c:v>-1.7057542207397818</c:v>
                </c:pt>
                <c:pt idx="543">
                  <c:v>-1.7158477099842142</c:v>
                </c:pt>
                <c:pt idx="544">
                  <c:v>-1.7259412088360286</c:v>
                </c:pt>
                <c:pt idx="545">
                  <c:v>-1.7360347172949713</c:v>
                </c:pt>
                <c:pt idx="546">
                  <c:v>-1.7461282353607881</c:v>
                </c:pt>
                <c:pt idx="547">
                  <c:v>-1.7562217630332253</c:v>
                </c:pt>
                <c:pt idx="548">
                  <c:v>-1.7663153003120291</c:v>
                </c:pt>
                <c:pt idx="549">
                  <c:v>-1.7764088471969455</c:v>
                </c:pt>
                <c:pt idx="550">
                  <c:v>-1.7865024036877208</c:v>
                </c:pt>
                <c:pt idx="551">
                  <c:v>-1.7965959697841012</c:v>
                </c:pt>
                <c:pt idx="552">
                  <c:v>-1.8066895454858325</c:v>
                </c:pt>
                <c:pt idx="553">
                  <c:v>-1.8167831307926612</c:v>
                </c:pt>
                <c:pt idx="554">
                  <c:v>-1.8268767257043332</c:v>
                </c:pt>
                <c:pt idx="555">
                  <c:v>-1.8369703302205951</c:v>
                </c:pt>
                <c:pt idx="556">
                  <c:v>-1.8470639443411927</c:v>
                </c:pt>
                <c:pt idx="557">
                  <c:v>-1.8571575680658723</c:v>
                </c:pt>
                <c:pt idx="558">
                  <c:v>-1.8672512013943801</c:v>
                </c:pt>
                <c:pt idx="559">
                  <c:v>-1.877344844326462</c:v>
                </c:pt>
                <c:pt idx="560">
                  <c:v>-1.8874384968618645</c:v>
                </c:pt>
                <c:pt idx="561">
                  <c:v>-1.8975321590003338</c:v>
                </c:pt>
                <c:pt idx="562">
                  <c:v>-1.9076258307416158</c:v>
                </c:pt>
                <c:pt idx="563">
                  <c:v>-1.9177195120854571</c:v>
                </c:pt>
                <c:pt idx="564">
                  <c:v>-1.9278132030316035</c:v>
                </c:pt>
                <c:pt idx="565">
                  <c:v>-1.9379069035798016</c:v>
                </c:pt>
                <c:pt idx="566">
                  <c:v>-1.9480006137297972</c:v>
                </c:pt>
                <c:pt idx="567">
                  <c:v>-1.9580943334813368</c:v>
                </c:pt>
                <c:pt idx="568">
                  <c:v>-1.9681880628341666</c:v>
                </c:pt>
                <c:pt idx="569">
                  <c:v>-1.9782818017880326</c:v>
                </c:pt>
                <c:pt idx="570">
                  <c:v>-1.9883755503426812</c:v>
                </c:pt>
                <c:pt idx="571">
                  <c:v>-1.9984693084978586</c:v>
                </c:pt>
                <c:pt idx="572">
                  <c:v>-2.0085630762533109</c:v>
                </c:pt>
                <c:pt idx="573">
                  <c:v>-2.0186568536087846</c:v>
                </c:pt>
                <c:pt idx="574">
                  <c:v>-2.0287506405640259</c:v>
                </c:pt>
                <c:pt idx="575">
                  <c:v>-2.0388444371187808</c:v>
                </c:pt>
                <c:pt idx="576">
                  <c:v>-2.0489382432727958</c:v>
                </c:pt>
                <c:pt idx="577">
                  <c:v>-2.0590320590258169</c:v>
                </c:pt>
                <c:pt idx="578">
                  <c:v>-2.0691258843775904</c:v>
                </c:pt>
                <c:pt idx="579">
                  <c:v>-2.0792197193278628</c:v>
                </c:pt>
                <c:pt idx="580">
                  <c:v>-2.08931356387638</c:v>
                </c:pt>
                <c:pt idx="581">
                  <c:v>-2.0994074180228885</c:v>
                </c:pt>
                <c:pt idx="582">
                  <c:v>-2.1095012817671348</c:v>
                </c:pt>
                <c:pt idx="583">
                  <c:v>-2.1195951551088648</c:v>
                </c:pt>
                <c:pt idx="584">
                  <c:v>-2.1296890380478248</c:v>
                </c:pt>
                <c:pt idx="585">
                  <c:v>-2.139782930583761</c:v>
                </c:pt>
                <c:pt idx="586">
                  <c:v>-2.1498768327164197</c:v>
                </c:pt>
                <c:pt idx="587">
                  <c:v>-2.1599707444455474</c:v>
                </c:pt>
                <c:pt idx="588">
                  <c:v>-2.1700646657708904</c:v>
                </c:pt>
                <c:pt idx="589">
                  <c:v>-2.1801585966921948</c:v>
                </c:pt>
                <c:pt idx="590">
                  <c:v>-2.190252537209207</c:v>
                </c:pt>
                <c:pt idx="591">
                  <c:v>-2.2003464873216734</c:v>
                </c:pt>
                <c:pt idx="592">
                  <c:v>-2.2104404470293404</c:v>
                </c:pt>
                <c:pt idx="593">
                  <c:v>-2.220534416331954</c:v>
                </c:pt>
                <c:pt idx="594">
                  <c:v>-2.2306283952292607</c:v>
                </c:pt>
                <c:pt idx="595">
                  <c:v>-2.2407223837210064</c:v>
                </c:pt>
                <c:pt idx="596">
                  <c:v>-2.250816381806938</c:v>
                </c:pt>
                <c:pt idx="597">
                  <c:v>-2.2609103894868015</c:v>
                </c:pt>
                <c:pt idx="598">
                  <c:v>-2.2710044067603432</c:v>
                </c:pt>
                <c:pt idx="599">
                  <c:v>-2.2810984336273097</c:v>
                </c:pt>
                <c:pt idx="600">
                  <c:v>-2.2911924700874469</c:v>
                </c:pt>
                <c:pt idx="601">
                  <c:v>-2.3012865161405016</c:v>
                </c:pt>
                <c:pt idx="602">
                  <c:v>-2.3113805717862199</c:v>
                </c:pt>
                <c:pt idx="603">
                  <c:v>-2.3214746370243482</c:v>
                </c:pt>
                <c:pt idx="604">
                  <c:v>-2.3315687118546329</c:v>
                </c:pt>
                <c:pt idx="605">
                  <c:v>-2.3416627962768204</c:v>
                </c:pt>
                <c:pt idx="606">
                  <c:v>-2.3517568902906567</c:v>
                </c:pt>
                <c:pt idx="607">
                  <c:v>-2.3618509938958883</c:v>
                </c:pt>
                <c:pt idx="608">
                  <c:v>-2.3719451070922619</c:v>
                </c:pt>
                <c:pt idx="609">
                  <c:v>-2.3820392298795237</c:v>
                </c:pt>
                <c:pt idx="610">
                  <c:v>-2.3921333622574199</c:v>
                </c:pt>
                <c:pt idx="611">
                  <c:v>-2.4022275042256971</c:v>
                </c:pt>
                <c:pt idx="612">
                  <c:v>-2.4123216557841012</c:v>
                </c:pt>
                <c:pt idx="613">
                  <c:v>-2.4224158169323791</c:v>
                </c:pt>
                <c:pt idx="614">
                  <c:v>-2.4325099876702772</c:v>
                </c:pt>
                <c:pt idx="615">
                  <c:v>-2.4426041679975414</c:v>
                </c:pt>
                <c:pt idx="616">
                  <c:v>-2.4526983579139188</c:v>
                </c:pt>
                <c:pt idx="617">
                  <c:v>-2.4627925574191551</c:v>
                </c:pt>
                <c:pt idx="618">
                  <c:v>-2.472886766512997</c:v>
                </c:pt>
                <c:pt idx="619">
                  <c:v>-2.4829809851951912</c:v>
                </c:pt>
                <c:pt idx="620">
                  <c:v>-2.4930752134654837</c:v>
                </c:pt>
                <c:pt idx="621">
                  <c:v>-2.5031694513236209</c:v>
                </c:pt>
                <c:pt idx="622">
                  <c:v>-2.5132636987693493</c:v>
                </c:pt>
                <c:pt idx="623">
                  <c:v>-2.5233579558024153</c:v>
                </c:pt>
                <c:pt idx="624">
                  <c:v>-2.5334522224225653</c:v>
                </c:pt>
                <c:pt idx="625">
                  <c:v>-2.5435464986295462</c:v>
                </c:pt>
                <c:pt idx="626">
                  <c:v>-2.5536407844231039</c:v>
                </c:pt>
                <c:pt idx="627">
                  <c:v>-2.563735079802985</c:v>
                </c:pt>
                <c:pt idx="628">
                  <c:v>-2.5738293847689357</c:v>
                </c:pt>
                <c:pt idx="629">
                  <c:v>-2.5839236993207026</c:v>
                </c:pt>
                <c:pt idx="630">
                  <c:v>-2.5940180234580326</c:v>
                </c:pt>
                <c:pt idx="631">
                  <c:v>-2.6041123571806715</c:v>
                </c:pt>
                <c:pt idx="632">
                  <c:v>-2.6142067004883662</c:v>
                </c:pt>
                <c:pt idx="633">
                  <c:v>-2.6243010533808628</c:v>
                </c:pt>
                <c:pt idx="634">
                  <c:v>-2.6343954158579082</c:v>
                </c:pt>
                <c:pt idx="635">
                  <c:v>-2.6444897879192482</c:v>
                </c:pt>
                <c:pt idx="636">
                  <c:v>-2.6545841695646297</c:v>
                </c:pt>
                <c:pt idx="637">
                  <c:v>-2.6646785607937993</c:v>
                </c:pt>
                <c:pt idx="638">
                  <c:v>-2.6747729616065032</c:v>
                </c:pt>
                <c:pt idx="639">
                  <c:v>-2.684867372002488</c:v>
                </c:pt>
                <c:pt idx="640">
                  <c:v>-2.6949617919815001</c:v>
                </c:pt>
                <c:pt idx="641">
                  <c:v>-2.7050562215432863</c:v>
                </c:pt>
                <c:pt idx="642">
                  <c:v>-2.7151506606875926</c:v>
                </c:pt>
                <c:pt idx="643">
                  <c:v>-2.7252451094141659</c:v>
                </c:pt>
                <c:pt idx="644">
                  <c:v>-2.7353395677227521</c:v>
                </c:pt>
                <c:pt idx="645">
                  <c:v>-2.7454340356130982</c:v>
                </c:pt>
                <c:pt idx="646">
                  <c:v>-2.7555285130849509</c:v>
                </c:pt>
                <c:pt idx="647">
                  <c:v>-2.7656230001380564</c:v>
                </c:pt>
                <c:pt idx="648">
                  <c:v>-2.7757174967721614</c:v>
                </c:pt>
                <c:pt idx="649">
                  <c:v>-2.7858120029870119</c:v>
                </c:pt>
                <c:pt idx="650">
                  <c:v>-2.7959065187823549</c:v>
                </c:pt>
                <c:pt idx="651">
                  <c:v>-2.8060010441579371</c:v>
                </c:pt>
                <c:pt idx="652">
                  <c:v>-2.8160955791135045</c:v>
                </c:pt>
                <c:pt idx="653">
                  <c:v>-2.8261901236488041</c:v>
                </c:pt>
                <c:pt idx="654">
                  <c:v>-2.8362846777635817</c:v>
                </c:pt>
                <c:pt idx="655">
                  <c:v>-2.8463792414575848</c:v>
                </c:pt>
                <c:pt idx="656">
                  <c:v>-2.8564738147305593</c:v>
                </c:pt>
                <c:pt idx="657">
                  <c:v>-2.866568397582252</c:v>
                </c:pt>
                <c:pt idx="658">
                  <c:v>-2.8766629900124094</c:v>
                </c:pt>
                <c:pt idx="659">
                  <c:v>-2.886757592020778</c:v>
                </c:pt>
                <c:pt idx="660">
                  <c:v>-2.8968522036071045</c:v>
                </c:pt>
                <c:pt idx="661">
                  <c:v>-2.906946824771135</c:v>
                </c:pt>
                <c:pt idx="662">
                  <c:v>-2.9170414555126167</c:v>
                </c:pt>
                <c:pt idx="663">
                  <c:v>-2.9271360958312957</c:v>
                </c:pt>
                <c:pt idx="664">
                  <c:v>-2.9372307457269189</c:v>
                </c:pt>
                <c:pt idx="665">
                  <c:v>-2.9473254051992326</c:v>
                </c:pt>
                <c:pt idx="666">
                  <c:v>-2.9574200742479837</c:v>
                </c:pt>
                <c:pt idx="667">
                  <c:v>-2.9675147528729182</c:v>
                </c:pt>
                <c:pt idx="668">
                  <c:v>-2.9776094410737834</c:v>
                </c:pt>
                <c:pt idx="669">
                  <c:v>-2.9877041388503254</c:v>
                </c:pt>
                <c:pt idx="670">
                  <c:v>-2.9977988462022909</c:v>
                </c:pt>
                <c:pt idx="671">
                  <c:v>-3.0078935631294268</c:v>
                </c:pt>
                <c:pt idx="672">
                  <c:v>-3.0179882896314791</c:v>
                </c:pt>
                <c:pt idx="673">
                  <c:v>-3.0280830257081952</c:v>
                </c:pt>
                <c:pt idx="674">
                  <c:v>-3.038177771359321</c:v>
                </c:pt>
                <c:pt idx="675">
                  <c:v>-3.0482725265846033</c:v>
                </c:pt>
                <c:pt idx="676">
                  <c:v>-3.0583672913837892</c:v>
                </c:pt>
                <c:pt idx="677">
                  <c:v>-3.0684620657566248</c:v>
                </c:pt>
                <c:pt idx="678">
                  <c:v>-3.0785568497028568</c:v>
                </c:pt>
                <c:pt idx="679">
                  <c:v>-3.088651643222232</c:v>
                </c:pt>
                <c:pt idx="680">
                  <c:v>-3.0987464463144967</c:v>
                </c:pt>
                <c:pt idx="681">
                  <c:v>-3.1088412589793979</c:v>
                </c:pt>
                <c:pt idx="682">
                  <c:v>-3.118936081216682</c:v>
                </c:pt>
                <c:pt idx="683">
                  <c:v>-3.1290309130260958</c:v>
                </c:pt>
                <c:pt idx="684">
                  <c:v>-3.1391257544073858</c:v>
                </c:pt>
                <c:pt idx="685">
                  <c:v>-3.1492206053602985</c:v>
                </c:pt>
                <c:pt idx="686">
                  <c:v>-3.159315465884581</c:v>
                </c:pt>
                <c:pt idx="687">
                  <c:v>-3.1694103359799795</c:v>
                </c:pt>
                <c:pt idx="688">
                  <c:v>-3.1795052156462411</c:v>
                </c:pt>
                <c:pt idx="689">
                  <c:v>-3.189600104883112</c:v>
                </c:pt>
                <c:pt idx="690">
                  <c:v>-3.1996950036903393</c:v>
                </c:pt>
                <c:pt idx="691">
                  <c:v>-3.2097899120676696</c:v>
                </c:pt>
                <c:pt idx="692">
                  <c:v>-3.2198848300148493</c:v>
                </c:pt>
                <c:pt idx="693">
                  <c:v>-3.2299797575316251</c:v>
                </c:pt>
                <c:pt idx="694">
                  <c:v>-3.2400746946177441</c:v>
                </c:pt>
                <c:pt idx="695">
                  <c:v>-3.2501696412729526</c:v>
                </c:pt>
                <c:pt idx="696">
                  <c:v>-3.2602645974969975</c:v>
                </c:pt>
                <c:pt idx="697">
                  <c:v>-3.2703595632896252</c:v>
                </c:pt>
                <c:pt idx="698">
                  <c:v>-3.2804545386505826</c:v>
                </c:pt>
                <c:pt idx="699">
                  <c:v>-3.2905495235796165</c:v>
                </c:pt>
                <c:pt idx="700">
                  <c:v>-3.3006445180764734</c:v>
                </c:pt>
                <c:pt idx="701">
                  <c:v>-3.3107395221409002</c:v>
                </c:pt>
                <c:pt idx="702">
                  <c:v>-3.3208345357726436</c:v>
                </c:pt>
                <c:pt idx="703">
                  <c:v>-3.3309295589714503</c:v>
                </c:pt>
                <c:pt idx="704">
                  <c:v>-3.3410245917370669</c:v>
                </c:pt>
                <c:pt idx="705">
                  <c:v>-3.35111963406924</c:v>
                </c:pt>
                <c:pt idx="706">
                  <c:v>-3.3612146859677163</c:v>
                </c:pt>
                <c:pt idx="707">
                  <c:v>-3.3713097474322429</c:v>
                </c:pt>
                <c:pt idx="708">
                  <c:v>-3.3814048184625665</c:v>
                </c:pt>
                <c:pt idx="709">
                  <c:v>-3.3914998990584335</c:v>
                </c:pt>
                <c:pt idx="710">
                  <c:v>-3.4015949892195909</c:v>
                </c:pt>
                <c:pt idx="711">
                  <c:v>-3.4116900889457855</c:v>
                </c:pt>
                <c:pt idx="712">
                  <c:v>-3.4217851982367642</c:v>
                </c:pt>
                <c:pt idx="713">
                  <c:v>-3.4318803170922734</c:v>
                </c:pt>
                <c:pt idx="714">
                  <c:v>-3.4419754455120599</c:v>
                </c:pt>
                <c:pt idx="715">
                  <c:v>-3.4520705834958707</c:v>
                </c:pt>
                <c:pt idx="716">
                  <c:v>-3.4621657310434522</c:v>
                </c:pt>
                <c:pt idx="717">
                  <c:v>-3.4722608881545511</c:v>
                </c:pt>
                <c:pt idx="718">
                  <c:v>-3.482356054828915</c:v>
                </c:pt>
                <c:pt idx="719">
                  <c:v>-3.4924512310662896</c:v>
                </c:pt>
                <c:pt idx="720">
                  <c:v>-3.5025464168664224</c:v>
                </c:pt>
                <c:pt idx="721">
                  <c:v>-3.5126416122290598</c:v>
                </c:pt>
                <c:pt idx="722">
                  <c:v>-3.522736817153949</c:v>
                </c:pt>
                <c:pt idx="723">
                  <c:v>-3.5328320316408366</c:v>
                </c:pt>
                <c:pt idx="724">
                  <c:v>-3.5429272556894693</c:v>
                </c:pt>
                <c:pt idx="725">
                  <c:v>-3.5530224892995941</c:v>
                </c:pt>
                <c:pt idx="726">
                  <c:v>-3.5631177324709573</c:v>
                </c:pt>
                <c:pt idx="727">
                  <c:v>-3.5732129852033063</c:v>
                </c:pt>
                <c:pt idx="728">
                  <c:v>-3.5833082474963875</c:v>
                </c:pt>
                <c:pt idx="729">
                  <c:v>-3.5934035193499478</c:v>
                </c:pt>
                <c:pt idx="730">
                  <c:v>-3.6034988007637341</c:v>
                </c:pt>
                <c:pt idx="731">
                  <c:v>-3.6135940917374931</c:v>
                </c:pt>
                <c:pt idx="732">
                  <c:v>-3.6236893922709719</c:v>
                </c:pt>
                <c:pt idx="733">
                  <c:v>-3.6337847023639172</c:v>
                </c:pt>
                <c:pt idx="734">
                  <c:v>-3.6438800220160759</c:v>
                </c:pt>
                <c:pt idx="735">
                  <c:v>-3.6539753512271944</c:v>
                </c:pt>
                <c:pt idx="736">
                  <c:v>-3.6640706899970201</c:v>
                </c:pt>
                <c:pt idx="737">
                  <c:v>-3.6741660383252994</c:v>
                </c:pt>
                <c:pt idx="738">
                  <c:v>-3.6842613962117796</c:v>
                </c:pt>
                <c:pt idx="739">
                  <c:v>-3.6943567636562071</c:v>
                </c:pt>
                <c:pt idx="740">
                  <c:v>-3.7044521406583293</c:v>
                </c:pt>
                <c:pt idx="741">
                  <c:v>-3.7145475272178925</c:v>
                </c:pt>
                <c:pt idx="742">
                  <c:v>-3.7246429233346436</c:v>
                </c:pt>
                <c:pt idx="743">
                  <c:v>-3.73473832900833</c:v>
                </c:pt>
                <c:pt idx="744">
                  <c:v>-3.7448337442386981</c:v>
                </c:pt>
                <c:pt idx="745">
                  <c:v>-3.7549291690254947</c:v>
                </c:pt>
                <c:pt idx="746">
                  <c:v>-3.7650246033684671</c:v>
                </c:pt>
                <c:pt idx="747">
                  <c:v>-3.7751200472673618</c:v>
                </c:pt>
                <c:pt idx="748">
                  <c:v>-3.7852155007219257</c:v>
                </c:pt>
                <c:pt idx="749">
                  <c:v>-3.795310963731906</c:v>
                </c:pt>
                <c:pt idx="750">
                  <c:v>-3.8054064362970492</c:v>
                </c:pt>
                <c:pt idx="751">
                  <c:v>-3.8155019184171026</c:v>
                </c:pt>
                <c:pt idx="752">
                  <c:v>-3.8255974100918126</c:v>
                </c:pt>
                <c:pt idx="753">
                  <c:v>-3.8356929113209266</c:v>
                </c:pt>
                <c:pt idx="754">
                  <c:v>-3.8457884221041914</c:v>
                </c:pt>
                <c:pt idx="755">
                  <c:v>-3.8558839424413538</c:v>
                </c:pt>
                <c:pt idx="756">
                  <c:v>-3.8659794723321608</c:v>
                </c:pt>
                <c:pt idx="757">
                  <c:v>-3.8760750117763592</c:v>
                </c:pt>
                <c:pt idx="758">
                  <c:v>-3.8861705607736958</c:v>
                </c:pt>
                <c:pt idx="759">
                  <c:v>-3.8962661193239176</c:v>
                </c:pt>
                <c:pt idx="760">
                  <c:v>-3.9063616874267719</c:v>
                </c:pt>
                <c:pt idx="761">
                  <c:v>-3.9164572650820051</c:v>
                </c:pt>
                <c:pt idx="762">
                  <c:v>-3.9265528522893645</c:v>
                </c:pt>
                <c:pt idx="763">
                  <c:v>-3.9366484490485969</c:v>
                </c:pt>
                <c:pt idx="764">
                  <c:v>-3.9467440553594493</c:v>
                </c:pt>
                <c:pt idx="765">
                  <c:v>-3.9568396712216685</c:v>
                </c:pt>
                <c:pt idx="766">
                  <c:v>-3.9669352966350013</c:v>
                </c:pt>
                <c:pt idx="767">
                  <c:v>-3.9770309315991952</c:v>
                </c:pt>
                <c:pt idx="768">
                  <c:v>-3.9871265761139969</c:v>
                </c:pt>
                <c:pt idx="769">
                  <c:v>-3.9972222301791533</c:v>
                </c:pt>
                <c:pt idx="770">
                  <c:v>-4.0073178937944114</c:v>
                </c:pt>
                <c:pt idx="771">
                  <c:v>-4.0174135669595179</c:v>
                </c:pt>
                <c:pt idx="772">
                  <c:v>-4.0275092496742202</c:v>
                </c:pt>
                <c:pt idx="773">
                  <c:v>-4.0376049419382651</c:v>
                </c:pt>
                <c:pt idx="774">
                  <c:v>-4.0477006437513996</c:v>
                </c:pt>
                <c:pt idx="775">
                  <c:v>-4.0577963551133704</c:v>
                </c:pt>
                <c:pt idx="776">
                  <c:v>-4.0678920760239254</c:v>
                </c:pt>
                <c:pt idx="777">
                  <c:v>-4.0779878064828106</c:v>
                </c:pt>
                <c:pt idx="778">
                  <c:v>-4.0880835464897736</c:v>
                </c:pt>
                <c:pt idx="779">
                  <c:v>-4.0981792960445613</c:v>
                </c:pt>
                <c:pt idx="780">
                  <c:v>-4.1082750551469198</c:v>
                </c:pt>
                <c:pt idx="781">
                  <c:v>-4.1183708237965977</c:v>
                </c:pt>
                <c:pt idx="782">
                  <c:v>-4.1284666019933409</c:v>
                </c:pt>
                <c:pt idx="783">
                  <c:v>-4.1385623897368964</c:v>
                </c:pt>
                <c:pt idx="784">
                  <c:v>-4.1486581870270118</c:v>
                </c:pt>
                <c:pt idx="785">
                  <c:v>-4.1587539938634333</c:v>
                </c:pt>
                <c:pt idx="786">
                  <c:v>-4.1688498102459084</c:v>
                </c:pt>
                <c:pt idx="787">
                  <c:v>-4.1789456361741841</c:v>
                </c:pt>
                <c:pt idx="788">
                  <c:v>-4.1890414716480082</c:v>
                </c:pt>
                <c:pt idx="789">
                  <c:v>-4.1991373166671266</c:v>
                </c:pt>
                <c:pt idx="790">
                  <c:v>-4.2092331712312872</c:v>
                </c:pt>
                <c:pt idx="791">
                  <c:v>-4.2193290353402366</c:v>
                </c:pt>
                <c:pt idx="792">
                  <c:v>-4.2294249089937219</c:v>
                </c:pt>
                <c:pt idx="793">
                  <c:v>-4.2395207921914899</c:v>
                </c:pt>
                <c:pt idx="794">
                  <c:v>-4.2496166849332875</c:v>
                </c:pt>
                <c:pt idx="795">
                  <c:v>-4.2597125872188624</c:v>
                </c:pt>
                <c:pt idx="796">
                  <c:v>-4.2698084990479614</c:v>
                </c:pt>
                <c:pt idx="797">
                  <c:v>-4.2799044204203316</c:v>
                </c:pt>
                <c:pt idx="798">
                  <c:v>-4.2900003513357197</c:v>
                </c:pt>
                <c:pt idx="799">
                  <c:v>-4.3000962917938734</c:v>
                </c:pt>
                <c:pt idx="800">
                  <c:v>-4.3101922417945397</c:v>
                </c:pt>
                <c:pt idx="801">
                  <c:v>-4.3202882013374655</c:v>
                </c:pt>
                <c:pt idx="802">
                  <c:v>-4.3303841704223975</c:v>
                </c:pt>
                <c:pt idx="803">
                  <c:v>-4.3404801490490836</c:v>
                </c:pt>
                <c:pt idx="804">
                  <c:v>-4.3505761372172698</c:v>
                </c:pt>
                <c:pt idx="805">
                  <c:v>-4.3606721349267037</c:v>
                </c:pt>
                <c:pt idx="806">
                  <c:v>-4.3707681421771332</c:v>
                </c:pt>
                <c:pt idx="807">
                  <c:v>-4.3808641589683042</c:v>
                </c:pt>
                <c:pt idx="808">
                  <c:v>-4.3909601852999645</c:v>
                </c:pt>
                <c:pt idx="809">
                  <c:v>-4.4010562211718609</c:v>
                </c:pt>
                <c:pt idx="810">
                  <c:v>-4.4111522665837404</c:v>
                </c:pt>
                <c:pt idx="811">
                  <c:v>-4.4212483215353506</c:v>
                </c:pt>
                <c:pt idx="812">
                  <c:v>-4.4313443860264385</c:v>
                </c:pt>
                <c:pt idx="813">
                  <c:v>-4.441440460056751</c:v>
                </c:pt>
                <c:pt idx="814">
                  <c:v>-4.4515365436260357</c:v>
                </c:pt>
                <c:pt idx="815">
                  <c:v>-4.4616326367340395</c:v>
                </c:pt>
                <c:pt idx="816">
                  <c:v>-4.4717287393805094</c:v>
                </c:pt>
                <c:pt idx="817">
                  <c:v>-4.4818248515651922</c:v>
                </c:pt>
                <c:pt idx="818">
                  <c:v>-4.4919209732878356</c:v>
                </c:pt>
                <c:pt idx="819">
                  <c:v>-4.5020171045481865</c:v>
                </c:pt>
                <c:pt idx="820">
                  <c:v>-4.5121132453459918</c:v>
                </c:pt>
                <c:pt idx="821">
                  <c:v>-4.5222093956809992</c:v>
                </c:pt>
                <c:pt idx="822">
                  <c:v>-4.5323055555529557</c:v>
                </c:pt>
                <c:pt idx="823">
                  <c:v>-4.542401724961608</c:v>
                </c:pt>
                <c:pt idx="824">
                  <c:v>-4.5524979039067039</c:v>
                </c:pt>
                <c:pt idx="825">
                  <c:v>-4.5625940923879904</c:v>
                </c:pt>
                <c:pt idx="826">
                  <c:v>-4.5726902904052142</c:v>
                </c:pt>
                <c:pt idx="827">
                  <c:v>-4.5827864979581232</c:v>
                </c:pt>
                <c:pt idx="828">
                  <c:v>-4.5928827150464642</c:v>
                </c:pt>
                <c:pt idx="829">
                  <c:v>-4.602978941669984</c:v>
                </c:pt>
                <c:pt idx="830">
                  <c:v>-4.6130751778284305</c:v>
                </c:pt>
                <c:pt idx="831">
                  <c:v>-4.6231714235215504</c:v>
                </c:pt>
                <c:pt idx="832">
                  <c:v>-4.6332676787490907</c:v>
                </c:pt>
                <c:pt idx="833">
                  <c:v>-4.6433639435107992</c:v>
                </c:pt>
                <c:pt idx="834">
                  <c:v>-4.6534602178064226</c:v>
                </c:pt>
                <c:pt idx="835">
                  <c:v>-4.6635565016357088</c:v>
                </c:pt>
                <c:pt idx="836">
                  <c:v>-4.6736527949984046</c:v>
                </c:pt>
                <c:pt idx="837">
                  <c:v>-4.6837490978942569</c:v>
                </c:pt>
                <c:pt idx="838">
                  <c:v>-4.6938454103230134</c:v>
                </c:pt>
                <c:pt idx="839">
                  <c:v>-4.703941732284421</c:v>
                </c:pt>
                <c:pt idx="840">
                  <c:v>-4.7140380637782275</c:v>
                </c:pt>
                <c:pt idx="841">
                  <c:v>-4.7241344048041798</c:v>
                </c:pt>
                <c:pt idx="842">
                  <c:v>-4.7342307553620246</c:v>
                </c:pt>
                <c:pt idx="843">
                  <c:v>-4.7443271154515099</c:v>
                </c:pt>
                <c:pt idx="844">
                  <c:v>-4.7544234850723823</c:v>
                </c:pt>
                <c:pt idx="845">
                  <c:v>-4.7645198642243898</c:v>
                </c:pt>
                <c:pt idx="846">
                  <c:v>-4.7746162529072791</c:v>
                </c:pt>
                <c:pt idx="847">
                  <c:v>-4.7847126511207971</c:v>
                </c:pt>
                <c:pt idx="848">
                  <c:v>-4.7948090588646917</c:v>
                </c:pt>
                <c:pt idx="849">
                  <c:v>-4.8049054761387096</c:v>
                </c:pt>
                <c:pt idx="850">
                  <c:v>-4.8150019029425986</c:v>
                </c:pt>
                <c:pt idx="851">
                  <c:v>-4.8250983392761064</c:v>
                </c:pt>
                <c:pt idx="852">
                  <c:v>-4.8351947851389792</c:v>
                </c:pt>
                <c:pt idx="853">
                  <c:v>-4.8452912405309645</c:v>
                </c:pt>
                <c:pt idx="854">
                  <c:v>-4.8553877054518102</c:v>
                </c:pt>
                <c:pt idx="855">
                  <c:v>-4.8654841799012631</c:v>
                </c:pt>
                <c:pt idx="856">
                  <c:v>-4.8755806638790711</c:v>
                </c:pt>
                <c:pt idx="857">
                  <c:v>-4.88567715738498</c:v>
                </c:pt>
                <c:pt idx="858">
                  <c:v>-4.8957736604187385</c:v>
                </c:pt>
                <c:pt idx="859">
                  <c:v>-4.9058701729800935</c:v>
                </c:pt>
                <c:pt idx="860">
                  <c:v>-4.9159666950687919</c:v>
                </c:pt>
                <c:pt idx="861">
                  <c:v>-4.9260632266845814</c:v>
                </c:pt>
                <c:pt idx="862">
                  <c:v>-4.9361597678272098</c:v>
                </c:pt>
                <c:pt idx="863">
                  <c:v>-4.9462563184964239</c:v>
                </c:pt>
                <c:pt idx="864">
                  <c:v>-4.9563528786919706</c:v>
                </c:pt>
                <c:pt idx="865">
                  <c:v>-4.9664494484135977</c:v>
                </c:pt>
                <c:pt idx="866">
                  <c:v>-4.976546027661052</c:v>
                </c:pt>
                <c:pt idx="867">
                  <c:v>-4.9866426164340814</c:v>
                </c:pt>
                <c:pt idx="868">
                  <c:v>-4.9967392147324334</c:v>
                </c:pt>
                <c:pt idx="869">
                  <c:v>-5.0068358225558551</c:v>
                </c:pt>
                <c:pt idx="870">
                  <c:v>-5.0169324399040933</c:v>
                </c:pt>
                <c:pt idx="871">
                  <c:v>-5.0270290667768958</c:v>
                </c:pt>
                <c:pt idx="872">
                  <c:v>-5.0371257031740102</c:v>
                </c:pt>
                <c:pt idx="873">
                  <c:v>-5.0472223490951835</c:v>
                </c:pt>
                <c:pt idx="874">
                  <c:v>-5.0573190045401635</c:v>
                </c:pt>
                <c:pt idx="875">
                  <c:v>-5.0674156695086969</c:v>
                </c:pt>
                <c:pt idx="876">
                  <c:v>-5.0775123440005316</c:v>
                </c:pt>
                <c:pt idx="877">
                  <c:v>-5.0876090280154145</c:v>
                </c:pt>
                <c:pt idx="878">
                  <c:v>-5.0977057215530932</c:v>
                </c:pt>
                <c:pt idx="879">
                  <c:v>-5.1078024246133147</c:v>
                </c:pt>
                <c:pt idx="880">
                  <c:v>-5.1178991371958267</c:v>
                </c:pt>
                <c:pt idx="881">
                  <c:v>-5.1279958593003769</c:v>
                </c:pt>
                <c:pt idx="882">
                  <c:v>-5.1380925909267123</c:v>
                </c:pt>
                <c:pt idx="883">
                  <c:v>-5.1481893320745806</c:v>
                </c:pt>
                <c:pt idx="884">
                  <c:v>-5.1582860827437287</c:v>
                </c:pt>
                <c:pt idx="885">
                  <c:v>-5.1683828429339043</c:v>
                </c:pt>
                <c:pt idx="886">
                  <c:v>-5.1784796126448542</c:v>
                </c:pt>
                <c:pt idx="887">
                  <c:v>-5.1885763918763264</c:v>
                </c:pt>
                <c:pt idx="888">
                  <c:v>-5.1986731806280684</c:v>
                </c:pt>
                <c:pt idx="889">
                  <c:v>-5.2087699788998272</c:v>
                </c:pt>
                <c:pt idx="890">
                  <c:v>-5.2188667866913505</c:v>
                </c:pt>
                <c:pt idx="891">
                  <c:v>-5.2289636040023861</c:v>
                </c:pt>
                <c:pt idx="892">
                  <c:v>-5.2390604308326809</c:v>
                </c:pt>
                <c:pt idx="893">
                  <c:v>-5.2491572671819826</c:v>
                </c:pt>
                <c:pt idx="894">
                  <c:v>-5.2592541130500381</c:v>
                </c:pt>
                <c:pt idx="895">
                  <c:v>-5.2693509684365951</c:v>
                </c:pt>
                <c:pt idx="896">
                  <c:v>-5.2794478333414014</c:v>
                </c:pt>
                <c:pt idx="897">
                  <c:v>-5.2895447077642039</c:v>
                </c:pt>
                <c:pt idx="898">
                  <c:v>-5.2996415917047504</c:v>
                </c:pt>
                <c:pt idx="899">
                  <c:v>-5.3097384851627876</c:v>
                </c:pt>
                <c:pt idx="900">
                  <c:v>-5.3198353881380633</c:v>
                </c:pt>
                <c:pt idx="901">
                  <c:v>-5.3299323006303254</c:v>
                </c:pt>
                <c:pt idx="902">
                  <c:v>-5.3400292226393216</c:v>
                </c:pt>
                <c:pt idx="903">
                  <c:v>-5.3501261541647986</c:v>
                </c:pt>
                <c:pt idx="904">
                  <c:v>-5.3602230952065044</c:v>
                </c:pt>
                <c:pt idx="905">
                  <c:v>-5.3703200457641858</c:v>
                </c:pt>
                <c:pt idx="906">
                  <c:v>-5.3804170058375913</c:v>
                </c:pt>
                <c:pt idx="907">
                  <c:v>-5.3905139754264679</c:v>
                </c:pt>
                <c:pt idx="908">
                  <c:v>-5.4006109545305625</c:v>
                </c:pt>
                <c:pt idx="909">
                  <c:v>-5.4107079431496228</c:v>
                </c:pt>
                <c:pt idx="910">
                  <c:v>-5.4208049412833965</c:v>
                </c:pt>
                <c:pt idx="911">
                  <c:v>-5.4309019489316315</c:v>
                </c:pt>
                <c:pt idx="912">
                  <c:v>-5.4409989660940745</c:v>
                </c:pt>
                <c:pt idx="913">
                  <c:v>-5.4510959927704734</c:v>
                </c:pt>
                <c:pt idx="914">
                  <c:v>-5.4611930289605759</c:v>
                </c:pt>
                <c:pt idx="915">
                  <c:v>-5.4712900746641298</c:v>
                </c:pt>
                <c:pt idx="916">
                  <c:v>-5.4813871298808818</c:v>
                </c:pt>
                <c:pt idx="917">
                  <c:v>-5.4914841946105799</c:v>
                </c:pt>
                <c:pt idx="918">
                  <c:v>-5.5015812688529708</c:v>
                </c:pt>
                <c:pt idx="919">
                  <c:v>-5.5116783526078033</c:v>
                </c:pt>
                <c:pt idx="920">
                  <c:v>-5.5217754458748241</c:v>
                </c:pt>
                <c:pt idx="921">
                  <c:v>-5.531872548653781</c:v>
                </c:pt>
                <c:pt idx="922">
                  <c:v>-5.5419696609444209</c:v>
                </c:pt>
                <c:pt idx="923">
                  <c:v>-5.5520667827464925</c:v>
                </c:pt>
                <c:pt idx="924">
                  <c:v>-5.5621639140597425</c:v>
                </c:pt>
                <c:pt idx="925">
                  <c:v>-5.5722610548839189</c:v>
                </c:pt>
                <c:pt idx="926">
                  <c:v>-5.5823582052187684</c:v>
                </c:pt>
                <c:pt idx="927">
                  <c:v>-5.5924553650640387</c:v>
                </c:pt>
                <c:pt idx="928">
                  <c:v>-5.6025525344194786</c:v>
                </c:pt>
                <c:pt idx="929">
                  <c:v>-5.6126497132848341</c:v>
                </c:pt>
                <c:pt idx="930">
                  <c:v>-5.6227469016598537</c:v>
                </c:pt>
                <c:pt idx="931">
                  <c:v>-5.6328440995442852</c:v>
                </c:pt>
                <c:pt idx="932">
                  <c:v>-5.6429413069378755</c:v>
                </c:pt>
                <c:pt idx="933">
                  <c:v>-5.6530385238403724</c:v>
                </c:pt>
                <c:pt idx="934">
                  <c:v>-5.6631357502515236</c:v>
                </c:pt>
                <c:pt idx="935">
                  <c:v>-5.673232986171076</c:v>
                </c:pt>
                <c:pt idx="936">
                  <c:v>-5.6833302315987781</c:v>
                </c:pt>
                <c:pt idx="937">
                  <c:v>-5.693427486534377</c:v>
                </c:pt>
                <c:pt idx="938">
                  <c:v>-5.7035247509776204</c:v>
                </c:pt>
                <c:pt idx="939">
                  <c:v>-5.7136220249282559</c:v>
                </c:pt>
                <c:pt idx="940">
                  <c:v>-5.7237193083860314</c:v>
                </c:pt>
                <c:pt idx="941">
                  <c:v>-5.7338166013506937</c:v>
                </c:pt>
                <c:pt idx="942">
                  <c:v>-5.7439139038219906</c:v>
                </c:pt>
                <c:pt idx="943">
                  <c:v>-5.7540112157996699</c:v>
                </c:pt>
                <c:pt idx="944">
                  <c:v>-5.7641085372834793</c:v>
                </c:pt>
                <c:pt idx="945">
                  <c:v>-5.7742058682731665</c:v>
                </c:pt>
                <c:pt idx="946">
                  <c:v>-5.7843032087684794</c:v>
                </c:pt>
                <c:pt idx="947">
                  <c:v>-5.7944005587691647</c:v>
                </c:pt>
                <c:pt idx="948">
                  <c:v>-5.8044979182749712</c:v>
                </c:pt>
                <c:pt idx="949">
                  <c:v>-5.8145952872856457</c:v>
                </c:pt>
                <c:pt idx="950">
                  <c:v>-5.8246926658009359</c:v>
                </c:pt>
                <c:pt idx="951">
                  <c:v>-5.8347900538205897</c:v>
                </c:pt>
                <c:pt idx="952">
                  <c:v>-5.8448874513443547</c:v>
                </c:pt>
                <c:pt idx="953">
                  <c:v>-5.8549848583719779</c:v>
                </c:pt>
                <c:pt idx="954">
                  <c:v>-5.8650822749032079</c:v>
                </c:pt>
                <c:pt idx="955">
                  <c:v>-5.8751797009377915</c:v>
                </c:pt>
                <c:pt idx="956">
                  <c:v>-5.8852771364754775</c:v>
                </c:pt>
                <c:pt idx="957">
                  <c:v>-5.8953745815160126</c:v>
                </c:pt>
                <c:pt idx="958">
                  <c:v>-5.9054720360591446</c:v>
                </c:pt>
                <c:pt idx="959">
                  <c:v>-5.9155695001046213</c:v>
                </c:pt>
                <c:pt idx="960">
                  <c:v>-5.9256669736521905</c:v>
                </c:pt>
                <c:pt idx="961">
                  <c:v>-5.9357644567015999</c:v>
                </c:pt>
                <c:pt idx="962">
                  <c:v>-5.9458619492525964</c:v>
                </c:pt>
                <c:pt idx="963">
                  <c:v>-5.9559594513049285</c:v>
                </c:pt>
                <c:pt idx="964">
                  <c:v>-5.9660569628583442</c:v>
                </c:pt>
                <c:pt idx="965">
                  <c:v>-5.9761544839125902</c:v>
                </c:pt>
                <c:pt idx="966">
                  <c:v>-5.9862520144674143</c:v>
                </c:pt>
                <c:pt idx="967">
                  <c:v>-5.9963495545225651</c:v>
                </c:pt>
                <c:pt idx="968">
                  <c:v>-6.0064471040777896</c:v>
                </c:pt>
                <c:pt idx="969">
                  <c:v>-6.0165446631328354</c:v>
                </c:pt>
                <c:pt idx="970">
                  <c:v>-6.0266422316874504</c:v>
                </c:pt>
                <c:pt idx="971">
                  <c:v>-6.0367398097413822</c:v>
                </c:pt>
                <c:pt idx="972">
                  <c:v>-6.0468373972943787</c:v>
                </c:pt>
                <c:pt idx="973">
                  <c:v>-6.0569349943461877</c:v>
                </c:pt>
                <c:pt idx="974">
                  <c:v>-6.0670326008965567</c:v>
                </c:pt>
                <c:pt idx="975">
                  <c:v>-6.0771302169452337</c:v>
                </c:pt>
                <c:pt idx="976">
                  <c:v>-6.0872278424919664</c:v>
                </c:pt>
                <c:pt idx="977">
                  <c:v>-6.0973254775365024</c:v>
                </c:pt>
                <c:pt idx="978">
                  <c:v>-6.1074231220785897</c:v>
                </c:pt>
                <c:pt idx="979">
                  <c:v>-6.117520776117976</c:v>
                </c:pt>
                <c:pt idx="980">
                  <c:v>-6.127618439654408</c:v>
                </c:pt>
                <c:pt idx="981">
                  <c:v>-6.1377161126876345</c:v>
                </c:pt>
                <c:pt idx="982">
                  <c:v>-6.1478137952174032</c:v>
                </c:pt>
                <c:pt idx="983">
                  <c:v>-6.1579114872434619</c:v>
                </c:pt>
                <c:pt idx="984">
                  <c:v>-6.1680091887655584</c:v>
                </c:pt>
                <c:pt idx="985">
                  <c:v>-6.1781068997834394</c:v>
                </c:pt>
                <c:pt idx="986">
                  <c:v>-6.1882046202968537</c:v>
                </c:pt>
                <c:pt idx="987">
                  <c:v>-6.198302350305549</c:v>
                </c:pt>
                <c:pt idx="988">
                  <c:v>-6.208400089809273</c:v>
                </c:pt>
                <c:pt idx="989">
                  <c:v>-6.2184978388077736</c:v>
                </c:pt>
                <c:pt idx="990">
                  <c:v>-6.2285955973007976</c:v>
                </c:pt>
                <c:pt idx="991">
                  <c:v>-6.2386933652880936</c:v>
                </c:pt>
                <c:pt idx="992">
                  <c:v>-6.2487911427694094</c:v>
                </c:pt>
                <c:pt idx="993">
                  <c:v>-6.2588889297444927</c:v>
                </c:pt>
                <c:pt idx="994">
                  <c:v>-6.2689867262130914</c:v>
                </c:pt>
                <c:pt idx="995">
                  <c:v>-6.2790845321749531</c:v>
                </c:pt>
                <c:pt idx="996">
                  <c:v>-6.2891823476298256</c:v>
                </c:pt>
                <c:pt idx="997">
                  <c:v>-6.2992801725774576</c:v>
                </c:pt>
                <c:pt idx="998">
                  <c:v>-6.309378007017596</c:v>
                </c:pt>
                <c:pt idx="999">
                  <c:v>-6.3194758509499884</c:v>
                </c:pt>
                <c:pt idx="1000">
                  <c:v>-6.3295737043743827</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0</c:v>
                </c:pt>
                <c:pt idx="1">
                  <c:v>0</c:v>
                </c:pt>
                <c:pt idx="2">
                  <c:v>0</c:v>
                </c:pt>
                <c:pt idx="3">
                  <c:v>0</c:v>
                </c:pt>
                <c:pt idx="4">
                  <c:v>0</c:v>
                </c:pt>
                <c:pt idx="5">
                  <c:v>0</c:v>
                </c:pt>
                <c:pt idx="6">
                  <c:v>0</c:v>
                </c:pt>
              </c:numCache>
            </c:numRef>
          </c:xVal>
          <c:yVal>
            <c:numRef>
              <c:f>Trajecto!$C$141:$C$147</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98.964688107976272</c:v>
                </c:pt>
                <c:pt idx="1">
                  <c:v>99.334552959933305</c:v>
                </c:pt>
                <c:pt idx="2">
                  <c:v>99.703886988717741</c:v>
                </c:pt>
                <c:pt idx="3">
                  <c:v>100.07269210588375</c:v>
                </c:pt>
                <c:pt idx="4">
                  <c:v>100.44097021308578</c:v>
                </c:pt>
                <c:pt idx="5">
                  <c:v>100.80872320214822</c:v>
                </c:pt>
                <c:pt idx="6">
                  <c:v>101.17595295513446</c:v>
                </c:pt>
                <c:pt idx="7">
                  <c:v>101.54266134441535</c:v>
                </c:pt>
                <c:pt idx="8">
                  <c:v>101.90885023273704</c:v>
                </c:pt>
                <c:pt idx="9">
                  <c:v>102.27452147328822</c:v>
                </c:pt>
                <c:pt idx="10">
                  <c:v>102.63967690976681</c:v>
                </c:pt>
                <c:pt idx="11">
                  <c:v>103.00431837284269</c:v>
                </c:pt>
                <c:pt idx="12">
                  <c:v>103.368447676711</c:v>
                </c:pt>
                <c:pt idx="13">
                  <c:v>103.73206662294614</c:v>
                </c:pt>
                <c:pt idx="14">
                  <c:v>104.09517700426133</c:v>
                </c:pt>
                <c:pt idx="15">
                  <c:v>104.45778060456753</c:v>
                </c:pt>
                <c:pt idx="16">
                  <c:v>104.81987919903172</c:v>
                </c:pt>
                <c:pt idx="17">
                  <c:v>105.18147455413477</c:v>
                </c:pt>
                <c:pt idx="18">
                  <c:v>105.54256842772881</c:v>
                </c:pt>
                <c:pt idx="19">
                  <c:v>105.90316256909409</c:v>
                </c:pt>
                <c:pt idx="20">
                  <c:v>106.26325871899547</c:v>
                </c:pt>
                <c:pt idx="21">
                  <c:v>106.62285861155205</c:v>
                </c:pt>
                <c:pt idx="22">
                  <c:v>106.98196397606245</c:v>
                </c:pt>
                <c:pt idx="23">
                  <c:v>107.34057653515652</c:v>
                </c:pt>
                <c:pt idx="24">
                  <c:v>107.6986980029917</c:v>
                </c:pt>
                <c:pt idx="25">
                  <c:v>108.0563300853096</c:v>
                </c:pt>
                <c:pt idx="26">
                  <c:v>108.41347447949194</c:v>
                </c:pt>
                <c:pt idx="27">
                  <c:v>108.77013287461622</c:v>
                </c:pt>
                <c:pt idx="28">
                  <c:v>109.12630695151083</c:v>
                </c:pt>
                <c:pt idx="29">
                  <c:v>109.48199838280966</c:v>
                </c:pt>
                <c:pt idx="30">
                  <c:v>109.83720883300639</c:v>
                </c:pt>
                <c:pt idx="31">
                  <c:v>110.19193995850813</c:v>
                </c:pt>
                <c:pt idx="32">
                  <c:v>110.54619340768885</c:v>
                </c:pt>
                <c:pt idx="33">
                  <c:v>110.89997082094219</c:v>
                </c:pt>
                <c:pt idx="34">
                  <c:v>111.25327383073393</c:v>
                </c:pt>
                <c:pt idx="35">
                  <c:v>111.60610406165398</c:v>
                </c:pt>
                <c:pt idx="36">
                  <c:v>111.95846313046798</c:v>
                </c:pt>
                <c:pt idx="37">
                  <c:v>112.31035264616843</c:v>
                </c:pt>
                <c:pt idx="38">
                  <c:v>112.66177421002546</c:v>
                </c:pt>
                <c:pt idx="39">
                  <c:v>113.01272941563717</c:v>
                </c:pt>
                <c:pt idx="40">
                  <c:v>113.36321984897951</c:v>
                </c:pt>
                <c:pt idx="41">
                  <c:v>113.7132470884558</c:v>
                </c:pt>
                <c:pt idx="42">
                  <c:v>114.06281270494587</c:v>
                </c:pt>
                <c:pt idx="43">
                  <c:v>114.41191826185474</c:v>
                </c:pt>
                <c:pt idx="44">
                  <c:v>114.76056531516093</c:v>
                </c:pt>
                <c:pt idx="45">
                  <c:v>115.10875541346445</c:v>
                </c:pt>
                <c:pt idx="46">
                  <c:v>115.45649009803424</c:v>
                </c:pt>
                <c:pt idx="47">
                  <c:v>115.80377090285539</c:v>
                </c:pt>
                <c:pt idx="48">
                  <c:v>116.15059935467593</c:v>
                </c:pt>
                <c:pt idx="49">
                  <c:v>116.49697697305321</c:v>
                </c:pt>
                <c:pt idx="50">
                  <c:v>116.8429052703999</c:v>
                </c:pt>
                <c:pt idx="51">
                  <c:v>117.18838575202969</c:v>
                </c:pt>
                <c:pt idx="52">
                  <c:v>117.53341991620259</c:v>
                </c:pt>
                <c:pt idx="53">
                  <c:v>117.87800925416984</c:v>
                </c:pt>
                <c:pt idx="54">
                  <c:v>118.22215525021852</c:v>
                </c:pt>
                <c:pt idx="55">
                  <c:v>118.56585938171573</c:v>
                </c:pt>
                <c:pt idx="56">
                  <c:v>118.9091231191525</c:v>
                </c:pt>
                <c:pt idx="57">
                  <c:v>119.2519479261873</c:v>
                </c:pt>
                <c:pt idx="58">
                  <c:v>119.59433525968922</c:v>
                </c:pt>
                <c:pt idx="59">
                  <c:v>119.93628656978082</c:v>
                </c:pt>
                <c:pt idx="60">
                  <c:v>120.2778032998806</c:v>
                </c:pt>
                <c:pt idx="61">
                  <c:v>120.61888688674522</c:v>
                </c:pt>
                <c:pt idx="62">
                  <c:v>120.95953876051126</c:v>
                </c:pt>
                <c:pt idx="63">
                  <c:v>121.29976034473682</c:v>
                </c:pt>
                <c:pt idx="64">
                  <c:v>121.63955305644264</c:v>
                </c:pt>
                <c:pt idx="65">
                  <c:v>121.97891830615293</c:v>
                </c:pt>
                <c:pt idx="66">
                  <c:v>122.31785749793602</c:v>
                </c:pt>
                <c:pt idx="67">
                  <c:v>122.65637202944446</c:v>
                </c:pt>
                <c:pt idx="68">
                  <c:v>122.994463291955</c:v>
                </c:pt>
                <c:pt idx="69">
                  <c:v>123.33213267040821</c:v>
                </c:pt>
                <c:pt idx="70">
                  <c:v>123.66938154344771</c:v>
                </c:pt>
                <c:pt idx="71">
                  <c:v>124.00621128345921</c:v>
                </c:pt>
                <c:pt idx="72">
                  <c:v>124.34262325660916</c:v>
                </c:pt>
                <c:pt idx="73">
                  <c:v>124.67861882288318</c:v>
                </c:pt>
                <c:pt idx="74">
                  <c:v>125.01419933612409</c:v>
                </c:pt>
                <c:pt idx="75">
                  <c:v>125.3493661440698</c:v>
                </c:pt>
                <c:pt idx="76">
                  <c:v>125.68412058839073</c:v>
                </c:pt>
                <c:pt idx="77">
                  <c:v>126.01846400472706</c:v>
                </c:pt>
                <c:pt idx="78">
                  <c:v>126.3523977227257</c:v>
                </c:pt>
                <c:pt idx="79">
                  <c:v>126.6859230660769</c:v>
                </c:pt>
                <c:pt idx="80">
                  <c:v>127.01904135255063</c:v>
                </c:pt>
                <c:pt idx="81">
                  <c:v>127.3517538940327</c:v>
                </c:pt>
                <c:pt idx="82">
                  <c:v>127.68406199656054</c:v>
                </c:pt>
                <c:pt idx="83">
                  <c:v>128.01596696035881</c:v>
                </c:pt>
                <c:pt idx="84">
                  <c:v>128.3474700798746</c:v>
                </c:pt>
                <c:pt idx="85">
                  <c:v>128.67857264381246</c:v>
                </c:pt>
                <c:pt idx="86">
                  <c:v>129.00927593516923</c:v>
                </c:pt>
                <c:pt idx="87">
                  <c:v>129.3395812312684</c:v>
                </c:pt>
                <c:pt idx="88">
                  <c:v>129.66948980379439</c:v>
                </c:pt>
                <c:pt idx="89">
                  <c:v>129.99900291882656</c:v>
                </c:pt>
                <c:pt idx="90">
                  <c:v>130.32812183687284</c:v>
                </c:pt>
                <c:pt idx="91">
                  <c:v>130.65684781290321</c:v>
                </c:pt>
                <c:pt idx="92">
                  <c:v>130.98518209638291</c:v>
                </c:pt>
                <c:pt idx="93">
                  <c:v>131.31312593130545</c:v>
                </c:pt>
                <c:pt idx="94">
                  <c:v>131.64068055622522</c:v>
                </c:pt>
                <c:pt idx="95">
                  <c:v>131.96784720429002</c:v>
                </c:pt>
                <c:pt idx="96">
                  <c:v>132.29462710327329</c:v>
                </c:pt>
                <c:pt idx="97">
                  <c:v>132.62102147560603</c:v>
                </c:pt>
                <c:pt idx="98">
                  <c:v>132.94703153840865</c:v>
                </c:pt>
                <c:pt idx="99">
                  <c:v>133.27265850352236</c:v>
                </c:pt>
                <c:pt idx="100">
                  <c:v>133.59790357754056</c:v>
                </c:pt>
                <c:pt idx="101">
                  <c:v>136.82944335563704</c:v>
                </c:pt>
                <c:pt idx="102">
                  <c:v>140.02356626862061</c:v>
                </c:pt>
                <c:pt idx="103">
                  <c:v>143.18143160436688</c:v>
                </c:pt>
                <c:pt idx="104">
                  <c:v>146.30414998820888</c:v>
                </c:pt>
                <c:pt idx="105">
                  <c:v>149.39278614892629</c:v>
                </c:pt>
                <c:pt idx="106">
                  <c:v>152.44836149058082</c:v>
                </c:pt>
                <c:pt idx="107">
                  <c:v>155.47185648640587</c:v>
                </c:pt>
                <c:pt idx="108">
                  <c:v>158.46421290939594</c:v>
                </c:pt>
                <c:pt idx="109">
                  <c:v>161.4263359128478</c:v>
                </c:pt>
                <c:pt idx="110">
                  <c:v>164.3590959728628</c:v>
                </c:pt>
                <c:pt idx="111">
                  <c:v>167.26333070370814</c:v>
                </c:pt>
                <c:pt idx="112">
                  <c:v>170.1398465559399</c:v>
                </c:pt>
                <c:pt idx="113">
                  <c:v>172.98942040629842</c:v>
                </c:pt>
                <c:pt idx="114">
                  <c:v>175.8128010475848</c:v>
                </c:pt>
                <c:pt idx="115">
                  <c:v>178.6107105860066</c:v>
                </c:pt>
                <c:pt idx="116">
                  <c:v>181.38384575283175</c:v>
                </c:pt>
                <c:pt idx="117">
                  <c:v>184.13287913660309</c:v>
                </c:pt>
                <c:pt idx="118">
                  <c:v>186.85846034163814</c:v>
                </c:pt>
                <c:pt idx="119">
                  <c:v>189.56121707805895</c:v>
                </c:pt>
                <c:pt idx="120">
                  <c:v>192.24175618816435</c:v>
                </c:pt>
                <c:pt idx="121">
                  <c:v>194.90066461356389</c:v>
                </c:pt>
                <c:pt idx="122">
                  <c:v>197.53851030713557</c:v>
                </c:pt>
                <c:pt idx="123">
                  <c:v>200.15584309354557</c:v>
                </c:pt>
                <c:pt idx="124">
                  <c:v>202.75319548177299</c:v>
                </c:pt>
                <c:pt idx="125">
                  <c:v>205.33108343281347</c:v>
                </c:pt>
                <c:pt idx="126">
                  <c:v>207.89000708549042</c:v>
                </c:pt>
                <c:pt idx="127">
                  <c:v>210.4304514430784</c:v>
                </c:pt>
                <c:pt idx="128">
                  <c:v>212.95288702323836</c:v>
                </c:pt>
                <c:pt idx="129">
                  <c:v>215.45777047357691</c:v>
                </c:pt>
                <c:pt idx="130">
                  <c:v>217.94554515496986</c:v>
                </c:pt>
                <c:pt idx="131">
                  <c:v>220.41664169463255</c:v>
                </c:pt>
                <c:pt idx="132">
                  <c:v>222.87147851077489</c:v>
                </c:pt>
                <c:pt idx="133">
                  <c:v>225.31046231054549</c:v>
                </c:pt>
                <c:pt idx="134">
                  <c:v>227.73398856284678</c:v>
                </c:pt>
                <c:pt idx="135">
                  <c:v>230.14244194749014</c:v>
                </c:pt>
                <c:pt idx="136">
                  <c:v>232.53619678205558</c:v>
                </c:pt>
                <c:pt idx="137">
                  <c:v>234.91561742772396</c:v>
                </c:pt>
                <c:pt idx="138">
                  <c:v>237.28105867526099</c:v>
                </c:pt>
                <c:pt idx="139">
                  <c:v>239.63286611224922</c:v>
                </c:pt>
                <c:pt idx="140">
                  <c:v>241.97137647258754</c:v>
                </c:pt>
                <c:pt idx="141">
                  <c:v>244.29691796920687</c:v>
                </c:pt>
                <c:pt idx="142">
                  <c:v>246.6098106108837</c:v>
                </c:pt>
                <c:pt idx="143">
                  <c:v>248.91036650397177</c:v>
                </c:pt>
                <c:pt idx="144">
                  <c:v>251.19889013981418</c:v>
                </c:pt>
                <c:pt idx="145">
                  <c:v>253.47567866854371</c:v>
                </c:pt>
                <c:pt idx="146">
                  <c:v>255.74102215992897</c:v>
                </c:pt>
                <c:pt idx="147">
                  <c:v>257.99520385187537</c:v>
                </c:pt>
                <c:pt idx="148">
                  <c:v>260.23850038714505</c:v>
                </c:pt>
                <c:pt idx="149">
                  <c:v>262.47118203881706</c:v>
                </c:pt>
                <c:pt idx="150">
                  <c:v>264.69351292496827</c:v>
                </c:pt>
                <c:pt idx="151">
                  <c:v>266.9057512130168</c:v>
                </c:pt>
                <c:pt idx="152">
                  <c:v>269.10814931413216</c:v>
                </c:pt>
                <c:pt idx="153">
                  <c:v>271.30095406808067</c:v>
                </c:pt>
                <c:pt idx="154">
                  <c:v>273.48440691884008</c:v>
                </c:pt>
                <c:pt idx="155">
                  <c:v>275.65874408128315</c:v>
                </c:pt>
                <c:pt idx="156">
                  <c:v>277.8241966991971</c:v>
                </c:pt>
                <c:pt idx="157">
                  <c:v>279.98099099487291</c:v>
                </c:pt>
                <c:pt idx="158">
                  <c:v>282.12934841046626</c:v>
                </c:pt>
                <c:pt idx="159">
                  <c:v>284.26948574129983</c:v>
                </c:pt>
                <c:pt idx="160">
                  <c:v>286.40161526124308</c:v>
                </c:pt>
                <c:pt idx="161">
                  <c:v>288.52594484027406</c:v>
                </c:pt>
                <c:pt idx="162">
                  <c:v>290.64267805429324</c:v>
                </c:pt>
                <c:pt idx="163">
                  <c:v>292.75201428722528</c:v>
                </c:pt>
                <c:pt idx="164">
                  <c:v>294.85414882540908</c:v>
                </c:pt>
                <c:pt idx="165">
                  <c:v>296.94927294423996</c:v>
                </c:pt>
                <c:pt idx="166">
                  <c:v>299.03757398698878</c:v>
                </c:pt>
                <c:pt idx="167">
                  <c:v>301.11923543568395</c:v>
                </c:pt>
                <c:pt idx="168">
                  <c:v>303.1944369738992</c:v>
                </c:pt>
                <c:pt idx="169">
                  <c:v>305.26335454124722</c:v>
                </c:pt>
                <c:pt idx="170">
                  <c:v>307.32616037933252</c:v>
                </c:pt>
                <c:pt idx="171">
                  <c:v>309.38302306886953</c:v>
                </c:pt>
                <c:pt idx="172">
                  <c:v>311.43410755762204</c:v>
                </c:pt>
                <c:pt idx="173">
                  <c:v>313.47957517876796</c:v>
                </c:pt>
                <c:pt idx="174">
                  <c:v>315.51958365924202</c:v>
                </c:pt>
                <c:pt idx="175">
                  <c:v>317.55428711755525</c:v>
                </c:pt>
                <c:pt idx="176">
                  <c:v>319.58383605053854</c:v>
                </c:pt>
                <c:pt idx="177">
                  <c:v>321.60837730840825</c:v>
                </c:pt>
                <c:pt idx="178">
                  <c:v>323.6280540575076</c:v>
                </c:pt>
                <c:pt idx="179">
                  <c:v>325.64300573004016</c:v>
                </c:pt>
                <c:pt idx="180">
                  <c:v>327.65336796008853</c:v>
                </c:pt>
                <c:pt idx="181">
                  <c:v>329.65927250520247</c:v>
                </c:pt>
                <c:pt idx="182">
                  <c:v>331.66084715285763</c:v>
                </c:pt>
                <c:pt idx="183">
                  <c:v>333.6582156111337</c:v>
                </c:pt>
                <c:pt idx="184">
                  <c:v>335.65149738304854</c:v>
                </c:pt>
                <c:pt idx="185">
                  <c:v>337.64080762412698</c:v>
                </c:pt>
                <c:pt idx="186">
                  <c:v>339.62625698298808</c:v>
                </c:pt>
                <c:pt idx="187">
                  <c:v>341.60795142501814</c:v>
                </c:pt>
                <c:pt idx="188">
                  <c:v>343.58599203957237</c:v>
                </c:pt>
                <c:pt idx="189">
                  <c:v>345.56047483162592</c:v>
                </c:pt>
                <c:pt idx="190">
                  <c:v>347.53149049938327</c:v>
                </c:pt>
                <c:pt idx="191">
                  <c:v>349.49912420005728</c:v>
                </c:pt>
                <c:pt idx="192">
                  <c:v>351.46345530683243</c:v>
                </c:pt>
                <c:pt idx="193">
                  <c:v>353.42455716091234</c:v>
                </c:pt>
                <c:pt idx="194">
                  <c:v>355.38249682347777</c:v>
                </c:pt>
                <c:pt idx="195">
                  <c:v>357.33733483328888</c:v>
                </c:pt>
                <c:pt idx="196">
                  <c:v>359.28912497647701</c:v>
                </c:pt>
                <c:pt idx="197">
                  <c:v>361.23791407569149</c:v>
                </c:pt>
                <c:pt idx="198">
                  <c:v>363.18374180609976</c:v>
                </c:pt>
                <c:pt idx="199">
                  <c:v>365.12664054568859</c:v>
                </c:pt>
                <c:pt idx="200">
                  <c:v>367.06663526681172</c:v>
                </c:pt>
                <c:pt idx="201">
                  <c:v>369.0037434749492</c:v>
                </c:pt>
                <c:pt idx="202">
                  <c:v>370.93797519920582</c:v>
                </c:pt>
                <c:pt idx="203">
                  <c:v>372.86933303726778</c:v>
                </c:pt>
                <c:pt idx="204">
                  <c:v>374.79781225549232</c:v>
                </c:pt>
                <c:pt idx="205">
                  <c:v>376.72340094269481</c:v>
                </c:pt>
                <c:pt idx="206">
                  <c:v>378.64608021420639</c:v>
                </c:pt>
                <c:pt idx="207">
                  <c:v>380.56582446106518</c:v>
                </c:pt>
                <c:pt idx="208">
                  <c:v>382.48260163790081</c:v>
                </c:pt>
                <c:pt idx="209">
                  <c:v>384.39637358224212</c:v>
                </c:pt>
                <c:pt idx="210">
                  <c:v>386.30709635763264</c:v>
                </c:pt>
                <c:pt idx="211">
                  <c:v>388.21472061303444</c:v>
                </c:pt>
                <c:pt idx="212">
                  <c:v>390.11919195145794</c:v>
                </c:pt>
                <c:pt idx="213">
                  <c:v>392.02045130147957</c:v>
                </c:pt>
                <c:pt idx="214">
                  <c:v>393.91843528619228</c:v>
                </c:pt>
                <c:pt idx="215">
                  <c:v>395.81307658509047</c:v>
                </c:pt>
                <c:pt idx="216">
                  <c:v>397.70430428534087</c:v>
                </c:pt>
                <c:pt idx="217">
                  <c:v>399.59204421978347</c:v>
                </c:pt>
                <c:pt idx="218">
                  <c:v>401.4762192898026</c:v>
                </c:pt>
                <c:pt idx="219">
                  <c:v>403.35674977189302</c:v>
                </c:pt>
                <c:pt idx="220">
                  <c:v>405.2335536073125</c:v>
                </c:pt>
                <c:pt idx="221">
                  <c:v>407.10654667466423</c:v>
                </c:pt>
                <c:pt idx="222">
                  <c:v>408.97564304560319</c:v>
                </c:pt>
                <c:pt idx="223">
                  <c:v>410.84075522411928</c:v>
                </c:pt>
                <c:pt idx="224">
                  <c:v>412.70179437003304</c:v>
                </c:pt>
                <c:pt idx="225">
                  <c:v>414.55867050746224</c:v>
                </c:pt>
                <c:pt idx="226">
                  <c:v>416.41129271908875</c:v>
                </c:pt>
                <c:pt idx="227">
                  <c:v>418.25956932708993</c:v>
                </c:pt>
                <c:pt idx="228">
                  <c:v>420.10340806160389</c:v>
                </c:pt>
                <c:pt idx="229">
                  <c:v>421.94271621758259</c:v>
                </c:pt>
                <c:pt idx="230">
                  <c:v>423.77740080085664</c:v>
                </c:pt>
                <c:pt idx="231">
                  <c:v>425.60736866419671</c:v>
                </c:pt>
                <c:pt idx="232">
                  <c:v>427.43252663410942</c:v>
                </c:pt>
                <c:pt idx="233">
                  <c:v>429.25278162905846</c:v>
                </c:pt>
                <c:pt idx="234">
                  <c:v>431.06804076975095</c:v>
                </c:pt>
                <c:pt idx="235">
                  <c:v>432.87821148207996</c:v>
                </c:pt>
                <c:pt idx="236">
                  <c:v>434.68320159326709</c:v>
                </c:pt>
                <c:pt idx="237">
                  <c:v>436.48291942170329</c:v>
                </c:pt>
                <c:pt idx="238">
                  <c:v>438.27727386094301</c:v>
                </c:pt>
                <c:pt idx="239">
                  <c:v>440.06617445826765</c:v>
                </c:pt>
                <c:pt idx="240">
                  <c:v>441.84953148819733</c:v>
                </c:pt>
                <c:pt idx="241">
                  <c:v>443.62725602129558</c:v>
                </c:pt>
                <c:pt idx="242">
                  <c:v>445.39925998858143</c:v>
                </c:pt>
                <c:pt idx="243">
                  <c:v>447.16545624183448</c:v>
                </c:pt>
                <c:pt idx="244">
                  <c:v>448.92575861005298</c:v>
                </c:pt>
                <c:pt idx="245">
                  <c:v>450.68008195230249</c:v>
                </c:pt>
                <c:pt idx="246">
                  <c:v>452.42834220717026</c:v>
                </c:pt>
                <c:pt idx="247">
                  <c:v>454.17045643902293</c:v>
                </c:pt>
                <c:pt idx="248">
                  <c:v>455.90634288124716</c:v>
                </c:pt>
                <c:pt idx="249">
                  <c:v>457.63592097663775</c:v>
                </c:pt>
                <c:pt idx="250">
                  <c:v>459.35911141508399</c:v>
                </c:pt>
                <c:pt idx="251">
                  <c:v>461.07583616869249</c:v>
                </c:pt>
                <c:pt idx="252">
                  <c:v>462.78601852447332</c:v>
                </c:pt>
                <c:pt idx="253">
                  <c:v>464.48958311470705</c:v>
                </c:pt>
                <c:pt idx="254">
                  <c:v>466.18645594510014</c:v>
                </c:pt>
                <c:pt idx="255">
                  <c:v>467.87656442082908</c:v>
                </c:pt>
                <c:pt idx="256">
                  <c:v>469.55983737056567</c:v>
                </c:pt>
                <c:pt idx="257">
                  <c:v>471.23620506857003</c:v>
                </c:pt>
                <c:pt idx="258">
                  <c:v>472.90559925493125</c:v>
                </c:pt>
                <c:pt idx="259">
                  <c:v>474.56795315403116</c:v>
                </c:pt>
                <c:pt idx="260">
                  <c:v>476.22320149130161</c:v>
                </c:pt>
                <c:pt idx="261">
                  <c:v>477.87128050834093</c:v>
                </c:pt>
                <c:pt idx="262">
                  <c:v>479.51212797645297</c:v>
                </c:pt>
                <c:pt idx="263">
                  <c:v>481.14568320866647</c:v>
                </c:pt>
                <c:pt idx="264">
                  <c:v>482.77188707029143</c:v>
                </c:pt>
                <c:pt idx="265">
                  <c:v>484.39068198806541</c:v>
                </c:pt>
                <c:pt idx="266">
                  <c:v>486.00201195794034</c:v>
                </c:pt>
                <c:pt idx="267">
                  <c:v>487.60582255155776</c:v>
                </c:pt>
                <c:pt idx="268">
                  <c:v>489.20206092145952</c:v>
                </c:pt>
                <c:pt idx="269">
                  <c:v>490.79067580507785</c:v>
                </c:pt>
                <c:pt idx="270">
                  <c:v>492.37161752754753</c:v>
                </c:pt>
                <c:pt idx="271">
                  <c:v>493.94483800338162</c:v>
                </c:pt>
                <c:pt idx="272">
                  <c:v>495.5102907370507</c:v>
                </c:pt>
                <c:pt idx="273">
                  <c:v>497.06793082250346</c:v>
                </c:pt>
                <c:pt idx="274">
                  <c:v>498.61771494166692</c:v>
                </c:pt>
                <c:pt idx="275">
                  <c:v>500.15960136196196</c:v>
                </c:pt>
                <c:pt idx="276">
                  <c:v>501.69354993286964</c:v>
                </c:pt>
                <c:pt idx="277">
                  <c:v>503.21952208158291</c:v>
                </c:pt>
                <c:pt idx="278">
                  <c:v>504.73748080777688</c:v>
                </c:pt>
                <c:pt idx="279">
                  <c:v>506.24739067753057</c:v>
                </c:pt>
                <c:pt idx="280">
                  <c:v>507.74921781643229</c:v>
                </c:pt>
                <c:pt idx="281">
                  <c:v>509.24292990189952</c:v>
                </c:pt>
                <c:pt idx="282">
                  <c:v>510.72849615474422</c:v>
                </c:pt>
                <c:pt idx="283">
                  <c:v>512.20588733001352</c:v>
                </c:pt>
                <c:pt idx="284">
                  <c:v>513.67507570713485</c:v>
                </c:pt>
                <c:pt idx="285">
                  <c:v>515.13603507939467</c:v>
                </c:pt>
                <c:pt idx="286">
                  <c:v>516.58874074277878</c:v>
                </c:pt>
                <c:pt idx="287">
                  <c:v>518.03316948420195</c:v>
                </c:pt>
                <c:pt idx="288">
                  <c:v>519.46929956915346</c:v>
                </c:pt>
                <c:pt idx="289">
                  <c:v>520.89711072878652</c:v>
                </c:pt>
                <c:pt idx="290">
                  <c:v>522.31658414647598</c:v>
                </c:pt>
                <c:pt idx="291">
                  <c:v>523.72770244387084</c:v>
                </c:pt>
                <c:pt idx="292">
                  <c:v>525.1304496664668</c:v>
                </c:pt>
                <c:pt idx="293">
                  <c:v>526.52481126872294</c:v>
                </c:pt>
                <c:pt idx="294">
                  <c:v>527.91077409874674</c:v>
                </c:pt>
                <c:pt idx="295">
                  <c:v>529.28832638257154</c:v>
                </c:pt>
                <c:pt idx="296">
                  <c:v>530.65745770804847</c:v>
                </c:pt>
                <c:pt idx="297">
                  <c:v>532.01815900837744</c:v>
                </c:pt>
                <c:pt idx="298">
                  <c:v>533.37042254529717</c:v>
                </c:pt>
                <c:pt idx="299">
                  <c:v>534.7142418919575</c:v>
                </c:pt>
                <c:pt idx="300">
                  <c:v>536.04961191549501</c:v>
                </c:pt>
                <c:pt idx="301">
                  <c:v>537.3765287593319</c:v>
                </c:pt>
                <c:pt idx="302">
                  <c:v>538.69498982521964</c:v>
                </c:pt>
                <c:pt idx="303">
                  <c:v>540.00499375504648</c:v>
                </c:pt>
                <c:pt idx="304">
                  <c:v>541.30654041242803</c:v>
                </c:pt>
                <c:pt idx="305">
                  <c:v>542.59963086410085</c:v>
                </c:pt>
                <c:pt idx="306">
                  <c:v>543.8842673611357</c:v>
                </c:pt>
                <c:pt idx="307">
                  <c:v>545.16045331999067</c:v>
                </c:pt>
                <c:pt idx="308">
                  <c:v>546.42819330341968</c:v>
                </c:pt>
                <c:pt idx="309">
                  <c:v>547.68749300125455</c:v>
                </c:pt>
                <c:pt idx="310">
                  <c:v>548.93835921107666</c:v>
                </c:pt>
                <c:pt idx="311">
                  <c:v>550.18079981879475</c:v>
                </c:pt>
                <c:pt idx="312">
                  <c:v>551.41482377914406</c:v>
                </c:pt>
                <c:pt idx="313">
                  <c:v>552.64044109612246</c:v>
                </c:pt>
                <c:pt idx="314">
                  <c:v>553.85766280337759</c:v>
                </c:pt>
                <c:pt idx="315">
                  <c:v>555.06650094456018</c:v>
                </c:pt>
                <c:pt idx="316">
                  <c:v>556.26696855365662</c:v>
                </c:pt>
                <c:pt idx="317">
                  <c:v>557.45907963531454</c:v>
                </c:pt>
                <c:pt idx="318">
                  <c:v>558.64284914517441</c:v>
                </c:pt>
                <c:pt idx="319">
                  <c:v>559.81829297021909</c:v>
                </c:pt>
                <c:pt idx="320">
                  <c:v>560.98542790915428</c:v>
                </c:pt>
                <c:pt idx="321">
                  <c:v>562.14427165283053</c:v>
                </c:pt>
                <c:pt idx="322">
                  <c:v>563.29484276471896</c:v>
                </c:pt>
                <c:pt idx="323">
                  <c:v>564.43716066145055</c:v>
                </c:pt>
                <c:pt idx="324">
                  <c:v>565.57124559342981</c:v>
                </c:pt>
                <c:pt idx="325">
                  <c:v>566.69711862553311</c:v>
                </c:pt>
                <c:pt idx="326">
                  <c:v>567.81480161790057</c:v>
                </c:pt>
                <c:pt idx="327">
                  <c:v>568.92431720683101</c:v>
                </c:pt>
                <c:pt idx="328">
                  <c:v>570.02568878578836</c:v>
                </c:pt>
                <c:pt idx="329">
                  <c:v>571.1189404865288</c:v>
                </c:pt>
                <c:pt idx="330">
                  <c:v>572.20409716035533</c:v>
                </c:pt>
                <c:pt idx="331">
                  <c:v>573.2811843595083</c:v>
                </c:pt>
                <c:pt idx="332">
                  <c:v>574.35022831869878</c:v>
                </c:pt>
                <c:pt idx="333">
                  <c:v>575.41125593679192</c:v>
                </c:pt>
                <c:pt idx="334">
                  <c:v>576.46429475864625</c:v>
                </c:pt>
                <c:pt idx="335">
                  <c:v>577.50937295711572</c:v>
                </c:pt>
                <c:pt idx="336">
                  <c:v>578.54651931521983</c:v>
                </c:pt>
                <c:pt idx="337">
                  <c:v>579.57576320848796</c:v>
                </c:pt>
                <c:pt idx="338">
                  <c:v>580.5971345874824</c:v>
                </c:pt>
                <c:pt idx="339">
                  <c:v>581.61066396050524</c:v>
                </c:pt>
                <c:pt idx="340">
                  <c:v>582.61638237649368</c:v>
                </c:pt>
                <c:pt idx="341">
                  <c:v>583.61432140810825</c:v>
                </c:pt>
                <c:pt idx="342">
                  <c:v>584.60451313501733</c:v>
                </c:pt>
                <c:pt idx="343">
                  <c:v>585.58699012738214</c:v>
                </c:pt>
                <c:pt idx="344">
                  <c:v>586.56178542954535</c:v>
                </c:pt>
                <c:pt idx="345">
                  <c:v>587.52893254392654</c:v>
                </c:pt>
                <c:pt idx="346">
                  <c:v>588.48846541512717</c:v>
                </c:pt>
                <c:pt idx="347">
                  <c:v>589.44041841424814</c:v>
                </c:pt>
                <c:pt idx="348">
                  <c:v>590.38482632342129</c:v>
                </c:pt>
                <c:pt idx="349">
                  <c:v>591.32172432055859</c:v>
                </c:pt>
                <c:pt idx="350">
                  <c:v>592.25114796431899</c:v>
                </c:pt>
                <c:pt idx="351">
                  <c:v>593.17313317929609</c:v>
                </c:pt>
                <c:pt idx="352">
                  <c:v>594.08771624142707</c:v>
                </c:pt>
                <c:pt idx="353">
                  <c:v>594.99493376362489</c:v>
                </c:pt>
                <c:pt idx="354">
                  <c:v>595.89482268163431</c:v>
                </c:pt>
                <c:pt idx="355">
                  <c:v>596.7874202401124</c:v>
                </c:pt>
                <c:pt idx="356">
                  <c:v>597.67276397893465</c:v>
                </c:pt>
                <c:pt idx="357">
                  <c:v>598.55089171972656</c:v>
                </c:pt>
                <c:pt idx="358">
                  <c:v>599.42184155262203</c:v>
                </c:pt>
                <c:pt idx="359">
                  <c:v>600.28565182324689</c:v>
                </c:pt>
                <c:pt idx="360">
                  <c:v>601.14236111992921</c:v>
                </c:pt>
                <c:pt idx="361">
                  <c:v>601.99200826113565</c:v>
                </c:pt>
                <c:pt idx="362">
                  <c:v>602.83463228313258</c:v>
                </c:pt>
                <c:pt idx="363">
                  <c:v>603.67027242787287</c:v>
                </c:pt>
                <c:pt idx="364">
                  <c:v>604.49896813110672</c:v>
                </c:pt>
                <c:pt idx="365">
                  <c:v>605.32075901071642</c:v>
                </c:pt>
                <c:pt idx="366">
                  <c:v>606.1356848552731</c:v>
                </c:pt>
                <c:pt idx="367">
                  <c:v>606.94378561281599</c:v>
                </c:pt>
                <c:pt idx="368">
                  <c:v>607.74510137985135</c:v>
                </c:pt>
                <c:pt idx="369">
                  <c:v>608.53967239057124</c:v>
                </c:pt>
                <c:pt idx="370">
                  <c:v>609.32753900629007</c:v>
                </c:pt>
                <c:pt idx="371">
                  <c:v>610.10874170509749</c:v>
                </c:pt>
                <c:pt idx="372">
                  <c:v>610.88332107172619</c:v>
                </c:pt>
                <c:pt idx="373">
                  <c:v>611.65131778763316</c:v>
                </c:pt>
                <c:pt idx="374">
                  <c:v>612.41277262129256</c:v>
                </c:pt>
                <c:pt idx="375">
                  <c:v>613.16772641869807</c:v>
                </c:pt>
                <c:pt idx="376">
                  <c:v>613.91622009407376</c:v>
                </c:pt>
                <c:pt idx="377">
                  <c:v>614.65829462079023</c:v>
                </c:pt>
                <c:pt idx="378">
                  <c:v>615.39399102248558</c:v>
                </c:pt>
                <c:pt idx="379">
                  <c:v>616.12335036438776</c:v>
                </c:pt>
                <c:pt idx="380">
                  <c:v>616.84641374483681</c:v>
                </c:pt>
                <c:pt idx="381">
                  <c:v>617.5632222870056</c:v>
                </c:pt>
                <c:pt idx="382">
                  <c:v>618.2738171308149</c:v>
                </c:pt>
                <c:pt idx="383">
                  <c:v>618.9782394250426</c:v>
                </c:pt>
                <c:pt idx="384">
                  <c:v>619.67653031962345</c:v>
                </c:pt>
                <c:pt idx="385">
                  <c:v>620.36873095813792</c:v>
                </c:pt>
                <c:pt idx="386">
                  <c:v>621.05488247048675</c:v>
                </c:pt>
                <c:pt idx="387">
                  <c:v>621.05488247048675</c:v>
                </c:pt>
                <c:pt idx="388">
                  <c:v>621.05488247048675</c:v>
                </c:pt>
                <c:pt idx="389">
                  <c:v>621.05488247048675</c:v>
                </c:pt>
                <c:pt idx="390">
                  <c:v>621.05488247048675</c:v>
                </c:pt>
                <c:pt idx="391">
                  <c:v>621.05488247048675</c:v>
                </c:pt>
                <c:pt idx="392">
                  <c:v>621.05488247048675</c:v>
                </c:pt>
                <c:pt idx="393">
                  <c:v>621.05488247048675</c:v>
                </c:pt>
                <c:pt idx="394">
                  <c:v>621.05488247048675</c:v>
                </c:pt>
                <c:pt idx="395">
                  <c:v>621.05488247048675</c:v>
                </c:pt>
                <c:pt idx="396">
                  <c:v>621.05488247048675</c:v>
                </c:pt>
                <c:pt idx="397">
                  <c:v>621.05488247048675</c:v>
                </c:pt>
                <c:pt idx="398">
                  <c:v>621.05488247048675</c:v>
                </c:pt>
                <c:pt idx="399">
                  <c:v>621.05488247048675</c:v>
                </c:pt>
                <c:pt idx="400">
                  <c:v>621.05488247048675</c:v>
                </c:pt>
                <c:pt idx="401">
                  <c:v>621.05488247048675</c:v>
                </c:pt>
                <c:pt idx="402">
                  <c:v>621.05488247048675</c:v>
                </c:pt>
                <c:pt idx="403">
                  <c:v>621.05488247048675</c:v>
                </c:pt>
                <c:pt idx="404">
                  <c:v>621.05488247048675</c:v>
                </c:pt>
                <c:pt idx="405">
                  <c:v>621.05488247048675</c:v>
                </c:pt>
                <c:pt idx="406">
                  <c:v>621.05488247048675</c:v>
                </c:pt>
                <c:pt idx="407">
                  <c:v>621.05488247048675</c:v>
                </c:pt>
                <c:pt idx="408">
                  <c:v>621.05488247048675</c:v>
                </c:pt>
                <c:pt idx="409">
                  <c:v>621.05488247048675</c:v>
                </c:pt>
                <c:pt idx="410">
                  <c:v>621.05488247048675</c:v>
                </c:pt>
                <c:pt idx="411">
                  <c:v>621.05488247048675</c:v>
                </c:pt>
                <c:pt idx="412">
                  <c:v>621.05488247048675</c:v>
                </c:pt>
                <c:pt idx="413">
                  <c:v>621.05488247048675</c:v>
                </c:pt>
                <c:pt idx="414">
                  <c:v>621.05488247048675</c:v>
                </c:pt>
                <c:pt idx="415">
                  <c:v>621.05488247048675</c:v>
                </c:pt>
                <c:pt idx="416">
                  <c:v>621.05488247048675</c:v>
                </c:pt>
                <c:pt idx="417">
                  <c:v>621.05488247048675</c:v>
                </c:pt>
                <c:pt idx="418">
                  <c:v>621.05488247048675</c:v>
                </c:pt>
                <c:pt idx="419">
                  <c:v>621.05488247048675</c:v>
                </c:pt>
                <c:pt idx="420">
                  <c:v>621.05488247048675</c:v>
                </c:pt>
                <c:pt idx="421">
                  <c:v>621.05488247048675</c:v>
                </c:pt>
                <c:pt idx="422">
                  <c:v>621.05488247048675</c:v>
                </c:pt>
                <c:pt idx="423">
                  <c:v>621.05488247048675</c:v>
                </c:pt>
                <c:pt idx="424">
                  <c:v>621.05488247048675</c:v>
                </c:pt>
                <c:pt idx="425">
                  <c:v>621.05488247048675</c:v>
                </c:pt>
                <c:pt idx="426">
                  <c:v>621.05488247048675</c:v>
                </c:pt>
                <c:pt idx="427">
                  <c:v>621.05488247048675</c:v>
                </c:pt>
                <c:pt idx="428">
                  <c:v>621.05488247048675</c:v>
                </c:pt>
                <c:pt idx="429">
                  <c:v>621.05488247048675</c:v>
                </c:pt>
                <c:pt idx="430">
                  <c:v>621.05488247048675</c:v>
                </c:pt>
                <c:pt idx="431">
                  <c:v>621.05488247048675</c:v>
                </c:pt>
                <c:pt idx="432">
                  <c:v>621.05488247048675</c:v>
                </c:pt>
                <c:pt idx="433">
                  <c:v>621.05488247048675</c:v>
                </c:pt>
                <c:pt idx="434">
                  <c:v>621.05488247048675</c:v>
                </c:pt>
                <c:pt idx="435">
                  <c:v>621.05488247048675</c:v>
                </c:pt>
                <c:pt idx="436">
                  <c:v>621.05488247048675</c:v>
                </c:pt>
                <c:pt idx="437">
                  <c:v>621.05488247048675</c:v>
                </c:pt>
                <c:pt idx="438">
                  <c:v>621.05488247048675</c:v>
                </c:pt>
                <c:pt idx="439">
                  <c:v>621.05488247048675</c:v>
                </c:pt>
                <c:pt idx="440">
                  <c:v>621.05488247048675</c:v>
                </c:pt>
                <c:pt idx="441">
                  <c:v>621.05488247048675</c:v>
                </c:pt>
                <c:pt idx="442">
                  <c:v>621.05488247048675</c:v>
                </c:pt>
                <c:pt idx="443">
                  <c:v>621.05488247048675</c:v>
                </c:pt>
                <c:pt idx="444">
                  <c:v>621.05488247048675</c:v>
                </c:pt>
                <c:pt idx="445">
                  <c:v>621.05488247048675</c:v>
                </c:pt>
                <c:pt idx="446">
                  <c:v>621.05488247048675</c:v>
                </c:pt>
                <c:pt idx="447">
                  <c:v>621.05488247048675</c:v>
                </c:pt>
                <c:pt idx="448">
                  <c:v>621.05488247048675</c:v>
                </c:pt>
                <c:pt idx="449">
                  <c:v>621.05488247048675</c:v>
                </c:pt>
                <c:pt idx="450">
                  <c:v>621.05488247048675</c:v>
                </c:pt>
                <c:pt idx="451">
                  <c:v>621.05488247048675</c:v>
                </c:pt>
                <c:pt idx="452">
                  <c:v>621.05488247048675</c:v>
                </c:pt>
                <c:pt idx="453">
                  <c:v>621.05488247048675</c:v>
                </c:pt>
                <c:pt idx="454">
                  <c:v>621.05488247048675</c:v>
                </c:pt>
                <c:pt idx="455">
                  <c:v>621.05488247048675</c:v>
                </c:pt>
                <c:pt idx="456">
                  <c:v>621.05488247048675</c:v>
                </c:pt>
                <c:pt idx="457">
                  <c:v>621.05488247048675</c:v>
                </c:pt>
                <c:pt idx="458">
                  <c:v>621.05488247048675</c:v>
                </c:pt>
                <c:pt idx="459">
                  <c:v>621.05488247048675</c:v>
                </c:pt>
                <c:pt idx="460">
                  <c:v>621.05488247048675</c:v>
                </c:pt>
                <c:pt idx="461">
                  <c:v>621.05488247048675</c:v>
                </c:pt>
                <c:pt idx="462">
                  <c:v>621.05488247048675</c:v>
                </c:pt>
                <c:pt idx="463">
                  <c:v>621.05488247048675</c:v>
                </c:pt>
                <c:pt idx="464">
                  <c:v>621.05488247048675</c:v>
                </c:pt>
                <c:pt idx="465">
                  <c:v>621.05488247048675</c:v>
                </c:pt>
                <c:pt idx="466">
                  <c:v>621.05488247048675</c:v>
                </c:pt>
                <c:pt idx="467">
                  <c:v>621.05488247048675</c:v>
                </c:pt>
                <c:pt idx="468">
                  <c:v>621.05488247048675</c:v>
                </c:pt>
                <c:pt idx="469">
                  <c:v>621.05488247048675</c:v>
                </c:pt>
                <c:pt idx="470">
                  <c:v>621.05488247048675</c:v>
                </c:pt>
                <c:pt idx="471">
                  <c:v>621.05488247048675</c:v>
                </c:pt>
                <c:pt idx="472">
                  <c:v>621.05488247048675</c:v>
                </c:pt>
                <c:pt idx="473">
                  <c:v>621.05488247048675</c:v>
                </c:pt>
                <c:pt idx="474">
                  <c:v>621.05488247048675</c:v>
                </c:pt>
                <c:pt idx="475">
                  <c:v>621.05488247048675</c:v>
                </c:pt>
                <c:pt idx="476">
                  <c:v>621.05488247048675</c:v>
                </c:pt>
                <c:pt idx="477">
                  <c:v>621.05488247048675</c:v>
                </c:pt>
                <c:pt idx="478">
                  <c:v>621.05488247048675</c:v>
                </c:pt>
                <c:pt idx="479">
                  <c:v>621.05488247048675</c:v>
                </c:pt>
                <c:pt idx="480">
                  <c:v>621.05488247048675</c:v>
                </c:pt>
                <c:pt idx="481">
                  <c:v>621.05488247048675</c:v>
                </c:pt>
                <c:pt idx="482">
                  <c:v>621.05488247048675</c:v>
                </c:pt>
                <c:pt idx="483">
                  <c:v>621.05488247048675</c:v>
                </c:pt>
                <c:pt idx="484">
                  <c:v>621.05488247048675</c:v>
                </c:pt>
                <c:pt idx="485">
                  <c:v>621.05488247048675</c:v>
                </c:pt>
                <c:pt idx="486">
                  <c:v>621.05488247048675</c:v>
                </c:pt>
                <c:pt idx="487">
                  <c:v>621.05488247048675</c:v>
                </c:pt>
                <c:pt idx="488">
                  <c:v>621.05488247048675</c:v>
                </c:pt>
                <c:pt idx="489">
                  <c:v>621.05488247048675</c:v>
                </c:pt>
                <c:pt idx="490">
                  <c:v>621.05488247048675</c:v>
                </c:pt>
                <c:pt idx="491">
                  <c:v>621.05488247048675</c:v>
                </c:pt>
                <c:pt idx="492">
                  <c:v>621.05488247048675</c:v>
                </c:pt>
                <c:pt idx="493">
                  <c:v>621.05488247048675</c:v>
                </c:pt>
                <c:pt idx="494">
                  <c:v>621.05488247048675</c:v>
                </c:pt>
                <c:pt idx="495">
                  <c:v>621.05488247048675</c:v>
                </c:pt>
                <c:pt idx="496">
                  <c:v>621.05488247048675</c:v>
                </c:pt>
                <c:pt idx="497">
                  <c:v>621.05488247048675</c:v>
                </c:pt>
                <c:pt idx="498">
                  <c:v>621.05488247048675</c:v>
                </c:pt>
                <c:pt idx="499">
                  <c:v>621.05488247048675</c:v>
                </c:pt>
                <c:pt idx="500">
                  <c:v>621.05488247048675</c:v>
                </c:pt>
                <c:pt idx="501">
                  <c:v>621.05488247048675</c:v>
                </c:pt>
                <c:pt idx="502">
                  <c:v>621.05488247048675</c:v>
                </c:pt>
                <c:pt idx="503">
                  <c:v>621.05488247048675</c:v>
                </c:pt>
                <c:pt idx="504">
                  <c:v>621.05488247048675</c:v>
                </c:pt>
                <c:pt idx="505">
                  <c:v>621.05488247048675</c:v>
                </c:pt>
                <c:pt idx="506">
                  <c:v>621.05488247048675</c:v>
                </c:pt>
                <c:pt idx="507">
                  <c:v>621.05488247048675</c:v>
                </c:pt>
                <c:pt idx="508">
                  <c:v>621.05488247048675</c:v>
                </c:pt>
                <c:pt idx="509">
                  <c:v>621.05488247048675</c:v>
                </c:pt>
                <c:pt idx="510">
                  <c:v>621.05488247048675</c:v>
                </c:pt>
                <c:pt idx="511">
                  <c:v>621.05488247048675</c:v>
                </c:pt>
                <c:pt idx="512">
                  <c:v>621.05488247048675</c:v>
                </c:pt>
                <c:pt idx="513">
                  <c:v>621.05488247048675</c:v>
                </c:pt>
                <c:pt idx="514">
                  <c:v>621.05488247048675</c:v>
                </c:pt>
                <c:pt idx="515">
                  <c:v>621.05488247048675</c:v>
                </c:pt>
                <c:pt idx="516">
                  <c:v>621.05488247048675</c:v>
                </c:pt>
                <c:pt idx="517">
                  <c:v>621.05488247048675</c:v>
                </c:pt>
                <c:pt idx="518">
                  <c:v>621.05488247048675</c:v>
                </c:pt>
                <c:pt idx="519">
                  <c:v>621.05488247048675</c:v>
                </c:pt>
                <c:pt idx="520">
                  <c:v>621.05488247048675</c:v>
                </c:pt>
                <c:pt idx="521">
                  <c:v>621.05488247048675</c:v>
                </c:pt>
                <c:pt idx="522">
                  <c:v>621.05488247048675</c:v>
                </c:pt>
                <c:pt idx="523">
                  <c:v>621.05488247048675</c:v>
                </c:pt>
                <c:pt idx="524">
                  <c:v>621.05488247048675</c:v>
                </c:pt>
                <c:pt idx="525">
                  <c:v>621.05488247048675</c:v>
                </c:pt>
                <c:pt idx="526">
                  <c:v>621.05488247048675</c:v>
                </c:pt>
                <c:pt idx="527">
                  <c:v>621.05488247048675</c:v>
                </c:pt>
                <c:pt idx="528">
                  <c:v>621.05488247048675</c:v>
                </c:pt>
                <c:pt idx="529">
                  <c:v>621.05488247048675</c:v>
                </c:pt>
                <c:pt idx="530">
                  <c:v>621.05488247048675</c:v>
                </c:pt>
                <c:pt idx="531">
                  <c:v>621.05488247048675</c:v>
                </c:pt>
                <c:pt idx="532">
                  <c:v>621.05488247048675</c:v>
                </c:pt>
                <c:pt idx="533">
                  <c:v>621.05488247048675</c:v>
                </c:pt>
                <c:pt idx="534">
                  <c:v>621.05488247048675</c:v>
                </c:pt>
                <c:pt idx="535">
                  <c:v>621.05488247048675</c:v>
                </c:pt>
                <c:pt idx="536">
                  <c:v>621.05488247048675</c:v>
                </c:pt>
                <c:pt idx="537">
                  <c:v>621.05488247048675</c:v>
                </c:pt>
                <c:pt idx="538">
                  <c:v>621.05488247048675</c:v>
                </c:pt>
                <c:pt idx="539">
                  <c:v>621.05488247048675</c:v>
                </c:pt>
                <c:pt idx="540">
                  <c:v>621.05488247048675</c:v>
                </c:pt>
                <c:pt idx="541">
                  <c:v>621.05488247048675</c:v>
                </c:pt>
                <c:pt idx="542">
                  <c:v>621.05488247048675</c:v>
                </c:pt>
                <c:pt idx="543">
                  <c:v>621.05488247048675</c:v>
                </c:pt>
                <c:pt idx="544">
                  <c:v>621.05488247048675</c:v>
                </c:pt>
                <c:pt idx="545">
                  <c:v>621.05488247048675</c:v>
                </c:pt>
                <c:pt idx="546">
                  <c:v>621.05488247048675</c:v>
                </c:pt>
                <c:pt idx="547">
                  <c:v>621.05488247048675</c:v>
                </c:pt>
                <c:pt idx="548">
                  <c:v>621.05488247048675</c:v>
                </c:pt>
                <c:pt idx="549">
                  <c:v>621.05488247048675</c:v>
                </c:pt>
                <c:pt idx="550">
                  <c:v>621.05488247048675</c:v>
                </c:pt>
                <c:pt idx="551">
                  <c:v>621.05488247048675</c:v>
                </c:pt>
                <c:pt idx="552">
                  <c:v>621.05488247048675</c:v>
                </c:pt>
                <c:pt idx="553">
                  <c:v>621.05488247048675</c:v>
                </c:pt>
                <c:pt idx="554">
                  <c:v>621.05488247048675</c:v>
                </c:pt>
                <c:pt idx="555">
                  <c:v>621.05488247048675</c:v>
                </c:pt>
                <c:pt idx="556">
                  <c:v>621.05488247048675</c:v>
                </c:pt>
                <c:pt idx="557">
                  <c:v>621.05488247048675</c:v>
                </c:pt>
                <c:pt idx="558">
                  <c:v>621.05488247048675</c:v>
                </c:pt>
                <c:pt idx="559">
                  <c:v>621.05488247048675</c:v>
                </c:pt>
                <c:pt idx="560">
                  <c:v>621.05488247048675</c:v>
                </c:pt>
                <c:pt idx="561">
                  <c:v>621.05488247048675</c:v>
                </c:pt>
                <c:pt idx="562">
                  <c:v>621.05488247048675</c:v>
                </c:pt>
                <c:pt idx="563">
                  <c:v>621.05488247048675</c:v>
                </c:pt>
                <c:pt idx="564">
                  <c:v>621.05488247048675</c:v>
                </c:pt>
                <c:pt idx="565">
                  <c:v>621.05488247048675</c:v>
                </c:pt>
                <c:pt idx="566">
                  <c:v>621.05488247048675</c:v>
                </c:pt>
                <c:pt idx="567">
                  <c:v>621.05488247048675</c:v>
                </c:pt>
                <c:pt idx="568">
                  <c:v>621.05488247048675</c:v>
                </c:pt>
                <c:pt idx="569">
                  <c:v>621.05488247048675</c:v>
                </c:pt>
                <c:pt idx="570">
                  <c:v>621.05488247048675</c:v>
                </c:pt>
                <c:pt idx="571">
                  <c:v>621.05488247048675</c:v>
                </c:pt>
                <c:pt idx="572">
                  <c:v>621.05488247048675</c:v>
                </c:pt>
                <c:pt idx="573">
                  <c:v>621.05488247048675</c:v>
                </c:pt>
                <c:pt idx="574">
                  <c:v>621.05488247048675</c:v>
                </c:pt>
                <c:pt idx="575">
                  <c:v>621.05488247048675</c:v>
                </c:pt>
                <c:pt idx="576">
                  <c:v>621.05488247048675</c:v>
                </c:pt>
                <c:pt idx="577">
                  <c:v>621.05488247048675</c:v>
                </c:pt>
                <c:pt idx="578">
                  <c:v>621.05488247048675</c:v>
                </c:pt>
                <c:pt idx="579">
                  <c:v>621.05488247048675</c:v>
                </c:pt>
                <c:pt idx="580">
                  <c:v>621.05488247048675</c:v>
                </c:pt>
                <c:pt idx="581">
                  <c:v>621.05488247048675</c:v>
                </c:pt>
                <c:pt idx="582">
                  <c:v>621.05488247048675</c:v>
                </c:pt>
                <c:pt idx="583">
                  <c:v>621.05488247048675</c:v>
                </c:pt>
                <c:pt idx="584">
                  <c:v>621.05488247048675</c:v>
                </c:pt>
                <c:pt idx="585">
                  <c:v>621.05488247048675</c:v>
                </c:pt>
                <c:pt idx="586">
                  <c:v>621.05488247048675</c:v>
                </c:pt>
                <c:pt idx="587">
                  <c:v>621.05488247048675</c:v>
                </c:pt>
                <c:pt idx="588">
                  <c:v>621.05488247048675</c:v>
                </c:pt>
                <c:pt idx="589">
                  <c:v>621.05488247048675</c:v>
                </c:pt>
                <c:pt idx="590">
                  <c:v>621.05488247048675</c:v>
                </c:pt>
                <c:pt idx="591">
                  <c:v>621.05488247048675</c:v>
                </c:pt>
                <c:pt idx="592">
                  <c:v>621.05488247048675</c:v>
                </c:pt>
                <c:pt idx="593">
                  <c:v>621.05488247048675</c:v>
                </c:pt>
                <c:pt idx="594">
                  <c:v>621.05488247048675</c:v>
                </c:pt>
                <c:pt idx="595">
                  <c:v>621.05488247048675</c:v>
                </c:pt>
                <c:pt idx="596">
                  <c:v>621.05488247048675</c:v>
                </c:pt>
                <c:pt idx="597">
                  <c:v>621.05488247048675</c:v>
                </c:pt>
                <c:pt idx="598">
                  <c:v>621.05488247048675</c:v>
                </c:pt>
                <c:pt idx="599">
                  <c:v>621.05488247048675</c:v>
                </c:pt>
                <c:pt idx="600">
                  <c:v>621.05488247048675</c:v>
                </c:pt>
                <c:pt idx="601">
                  <c:v>621.05488247048675</c:v>
                </c:pt>
                <c:pt idx="602">
                  <c:v>621.05488247048675</c:v>
                </c:pt>
                <c:pt idx="603">
                  <c:v>621.05488247048675</c:v>
                </c:pt>
                <c:pt idx="604">
                  <c:v>621.05488247048675</c:v>
                </c:pt>
                <c:pt idx="605">
                  <c:v>621.05488247048675</c:v>
                </c:pt>
                <c:pt idx="606">
                  <c:v>621.05488247048675</c:v>
                </c:pt>
                <c:pt idx="607">
                  <c:v>621.05488247048675</c:v>
                </c:pt>
                <c:pt idx="608">
                  <c:v>621.05488247048675</c:v>
                </c:pt>
                <c:pt idx="609">
                  <c:v>621.05488247048675</c:v>
                </c:pt>
                <c:pt idx="610">
                  <c:v>621.05488247048675</c:v>
                </c:pt>
                <c:pt idx="611">
                  <c:v>621.05488247048675</c:v>
                </c:pt>
                <c:pt idx="612">
                  <c:v>621.05488247048675</c:v>
                </c:pt>
                <c:pt idx="613">
                  <c:v>621.05488247048675</c:v>
                </c:pt>
                <c:pt idx="614">
                  <c:v>621.05488247048675</c:v>
                </c:pt>
                <c:pt idx="615">
                  <c:v>621.05488247048675</c:v>
                </c:pt>
                <c:pt idx="616">
                  <c:v>621.05488247048675</c:v>
                </c:pt>
                <c:pt idx="617">
                  <c:v>621.05488247048675</c:v>
                </c:pt>
                <c:pt idx="618">
                  <c:v>621.05488247048675</c:v>
                </c:pt>
                <c:pt idx="619">
                  <c:v>621.05488247048675</c:v>
                </c:pt>
                <c:pt idx="620">
                  <c:v>621.05488247048675</c:v>
                </c:pt>
                <c:pt idx="621">
                  <c:v>621.05488247048675</c:v>
                </c:pt>
                <c:pt idx="622">
                  <c:v>621.05488247048675</c:v>
                </c:pt>
                <c:pt idx="623">
                  <c:v>621.05488247048675</c:v>
                </c:pt>
                <c:pt idx="624">
                  <c:v>621.05488247048675</c:v>
                </c:pt>
                <c:pt idx="625">
                  <c:v>621.05488247048675</c:v>
                </c:pt>
                <c:pt idx="626">
                  <c:v>621.05488247048675</c:v>
                </c:pt>
                <c:pt idx="627">
                  <c:v>621.05488247048675</c:v>
                </c:pt>
                <c:pt idx="628">
                  <c:v>621.05488247048675</c:v>
                </c:pt>
                <c:pt idx="629">
                  <c:v>621.05488247048675</c:v>
                </c:pt>
                <c:pt idx="630">
                  <c:v>621.05488247048675</c:v>
                </c:pt>
                <c:pt idx="631">
                  <c:v>621.05488247048675</c:v>
                </c:pt>
                <c:pt idx="632">
                  <c:v>621.05488247048675</c:v>
                </c:pt>
                <c:pt idx="633">
                  <c:v>621.05488247048675</c:v>
                </c:pt>
                <c:pt idx="634">
                  <c:v>621.05488247048675</c:v>
                </c:pt>
                <c:pt idx="635">
                  <c:v>621.05488247048675</c:v>
                </c:pt>
                <c:pt idx="636">
                  <c:v>621.05488247048675</c:v>
                </c:pt>
                <c:pt idx="637">
                  <c:v>621.05488247048675</c:v>
                </c:pt>
                <c:pt idx="638">
                  <c:v>621.05488247048675</c:v>
                </c:pt>
                <c:pt idx="639">
                  <c:v>621.05488247048675</c:v>
                </c:pt>
                <c:pt idx="640">
                  <c:v>621.05488247048675</c:v>
                </c:pt>
                <c:pt idx="641">
                  <c:v>621.05488247048675</c:v>
                </c:pt>
                <c:pt idx="642">
                  <c:v>621.05488247048675</c:v>
                </c:pt>
                <c:pt idx="643">
                  <c:v>621.05488247048675</c:v>
                </c:pt>
                <c:pt idx="644">
                  <c:v>621.05488247048675</c:v>
                </c:pt>
                <c:pt idx="645">
                  <c:v>621.05488247048675</c:v>
                </c:pt>
                <c:pt idx="646">
                  <c:v>621.05488247048675</c:v>
                </c:pt>
                <c:pt idx="647">
                  <c:v>621.05488247048675</c:v>
                </c:pt>
                <c:pt idx="648">
                  <c:v>621.05488247048675</c:v>
                </c:pt>
                <c:pt idx="649">
                  <c:v>621.05488247048675</c:v>
                </c:pt>
                <c:pt idx="650">
                  <c:v>621.05488247048675</c:v>
                </c:pt>
                <c:pt idx="651">
                  <c:v>621.05488247048675</c:v>
                </c:pt>
                <c:pt idx="652">
                  <c:v>621.05488247048675</c:v>
                </c:pt>
                <c:pt idx="653">
                  <c:v>621.05488247048675</c:v>
                </c:pt>
                <c:pt idx="654">
                  <c:v>621.05488247048675</c:v>
                </c:pt>
                <c:pt idx="655">
                  <c:v>621.05488247048675</c:v>
                </c:pt>
                <c:pt idx="656">
                  <c:v>621.05488247048675</c:v>
                </c:pt>
                <c:pt idx="657">
                  <c:v>621.05488247048675</c:v>
                </c:pt>
                <c:pt idx="658">
                  <c:v>621.05488247048675</c:v>
                </c:pt>
                <c:pt idx="659">
                  <c:v>621.05488247048675</c:v>
                </c:pt>
                <c:pt idx="660">
                  <c:v>621.05488247048675</c:v>
                </c:pt>
                <c:pt idx="661">
                  <c:v>621.05488247048675</c:v>
                </c:pt>
                <c:pt idx="662">
                  <c:v>621.05488247048675</c:v>
                </c:pt>
                <c:pt idx="663">
                  <c:v>621.05488247048675</c:v>
                </c:pt>
                <c:pt idx="664">
                  <c:v>621.05488247048675</c:v>
                </c:pt>
                <c:pt idx="665">
                  <c:v>621.05488247048675</c:v>
                </c:pt>
                <c:pt idx="666">
                  <c:v>621.05488247048675</c:v>
                </c:pt>
                <c:pt idx="667">
                  <c:v>621.05488247048675</c:v>
                </c:pt>
                <c:pt idx="668">
                  <c:v>621.05488247048675</c:v>
                </c:pt>
                <c:pt idx="669">
                  <c:v>621.05488247048675</c:v>
                </c:pt>
                <c:pt idx="670">
                  <c:v>621.05488247048675</c:v>
                </c:pt>
                <c:pt idx="671">
                  <c:v>621.05488247048675</c:v>
                </c:pt>
                <c:pt idx="672">
                  <c:v>621.05488247048675</c:v>
                </c:pt>
                <c:pt idx="673">
                  <c:v>621.05488247048675</c:v>
                </c:pt>
                <c:pt idx="674">
                  <c:v>621.05488247048675</c:v>
                </c:pt>
                <c:pt idx="675">
                  <c:v>621.05488247048675</c:v>
                </c:pt>
                <c:pt idx="676">
                  <c:v>621.05488247048675</c:v>
                </c:pt>
                <c:pt idx="677">
                  <c:v>621.05488247048675</c:v>
                </c:pt>
                <c:pt idx="678">
                  <c:v>621.05488247048675</c:v>
                </c:pt>
                <c:pt idx="679">
                  <c:v>621.05488247048675</c:v>
                </c:pt>
                <c:pt idx="680">
                  <c:v>621.05488247048675</c:v>
                </c:pt>
                <c:pt idx="681">
                  <c:v>621.05488247048675</c:v>
                </c:pt>
                <c:pt idx="682">
                  <c:v>621.05488247048675</c:v>
                </c:pt>
                <c:pt idx="683">
                  <c:v>621.05488247048675</c:v>
                </c:pt>
                <c:pt idx="684">
                  <c:v>621.05488247048675</c:v>
                </c:pt>
                <c:pt idx="685">
                  <c:v>621.05488247048675</c:v>
                </c:pt>
                <c:pt idx="686">
                  <c:v>621.05488247048675</c:v>
                </c:pt>
                <c:pt idx="687">
                  <c:v>621.05488247048675</c:v>
                </c:pt>
                <c:pt idx="688">
                  <c:v>621.05488247048675</c:v>
                </c:pt>
                <c:pt idx="689">
                  <c:v>621.05488247048675</c:v>
                </c:pt>
                <c:pt idx="690">
                  <c:v>621.05488247048675</c:v>
                </c:pt>
                <c:pt idx="691">
                  <c:v>621.05488247048675</c:v>
                </c:pt>
                <c:pt idx="692">
                  <c:v>621.05488247048675</c:v>
                </c:pt>
                <c:pt idx="693">
                  <c:v>621.05488247048675</c:v>
                </c:pt>
                <c:pt idx="694">
                  <c:v>621.05488247048675</c:v>
                </c:pt>
                <c:pt idx="695">
                  <c:v>621.05488247048675</c:v>
                </c:pt>
                <c:pt idx="696">
                  <c:v>621.05488247048675</c:v>
                </c:pt>
                <c:pt idx="697">
                  <c:v>621.05488247048675</c:v>
                </c:pt>
                <c:pt idx="698">
                  <c:v>621.05488247048675</c:v>
                </c:pt>
                <c:pt idx="699">
                  <c:v>621.05488247048675</c:v>
                </c:pt>
                <c:pt idx="700">
                  <c:v>621.05488247048675</c:v>
                </c:pt>
                <c:pt idx="701">
                  <c:v>621.05488247048675</c:v>
                </c:pt>
                <c:pt idx="702">
                  <c:v>621.05488247048675</c:v>
                </c:pt>
                <c:pt idx="703">
                  <c:v>621.05488247048675</c:v>
                </c:pt>
                <c:pt idx="704">
                  <c:v>621.05488247048675</c:v>
                </c:pt>
                <c:pt idx="705">
                  <c:v>621.05488247048675</c:v>
                </c:pt>
                <c:pt idx="706">
                  <c:v>621.05488247048675</c:v>
                </c:pt>
                <c:pt idx="707">
                  <c:v>621.05488247048675</c:v>
                </c:pt>
                <c:pt idx="708">
                  <c:v>621.05488247048675</c:v>
                </c:pt>
                <c:pt idx="709">
                  <c:v>621.05488247048675</c:v>
                </c:pt>
                <c:pt idx="710">
                  <c:v>621.05488247048675</c:v>
                </c:pt>
                <c:pt idx="711">
                  <c:v>621.05488247048675</c:v>
                </c:pt>
                <c:pt idx="712">
                  <c:v>621.05488247048675</c:v>
                </c:pt>
                <c:pt idx="713">
                  <c:v>621.05488247048675</c:v>
                </c:pt>
                <c:pt idx="714">
                  <c:v>621.05488247048675</c:v>
                </c:pt>
                <c:pt idx="715">
                  <c:v>621.05488247048675</c:v>
                </c:pt>
                <c:pt idx="716">
                  <c:v>621.05488247048675</c:v>
                </c:pt>
                <c:pt idx="717">
                  <c:v>621.05488247048675</c:v>
                </c:pt>
                <c:pt idx="718">
                  <c:v>621.05488247048675</c:v>
                </c:pt>
                <c:pt idx="719">
                  <c:v>621.05488247048675</c:v>
                </c:pt>
                <c:pt idx="720">
                  <c:v>621.05488247048675</c:v>
                </c:pt>
                <c:pt idx="721">
                  <c:v>621.05488247048675</c:v>
                </c:pt>
                <c:pt idx="722">
                  <c:v>621.05488247048675</c:v>
                </c:pt>
                <c:pt idx="723">
                  <c:v>621.05488247048675</c:v>
                </c:pt>
                <c:pt idx="724">
                  <c:v>621.05488247048675</c:v>
                </c:pt>
                <c:pt idx="725">
                  <c:v>621.05488247048675</c:v>
                </c:pt>
                <c:pt idx="726">
                  <c:v>621.05488247048675</c:v>
                </c:pt>
                <c:pt idx="727">
                  <c:v>621.05488247048675</c:v>
                </c:pt>
                <c:pt idx="728">
                  <c:v>621.05488247048675</c:v>
                </c:pt>
                <c:pt idx="729">
                  <c:v>621.05488247048675</c:v>
                </c:pt>
                <c:pt idx="730">
                  <c:v>621.05488247048675</c:v>
                </c:pt>
                <c:pt idx="731">
                  <c:v>621.05488247048675</c:v>
                </c:pt>
                <c:pt idx="732">
                  <c:v>621.05488247048675</c:v>
                </c:pt>
                <c:pt idx="733">
                  <c:v>621.05488247048675</c:v>
                </c:pt>
                <c:pt idx="734">
                  <c:v>621.05488247048675</c:v>
                </c:pt>
                <c:pt idx="735">
                  <c:v>621.05488247048675</c:v>
                </c:pt>
                <c:pt idx="736">
                  <c:v>621.05488247048675</c:v>
                </c:pt>
                <c:pt idx="737">
                  <c:v>621.05488247048675</c:v>
                </c:pt>
                <c:pt idx="738">
                  <c:v>621.05488247048675</c:v>
                </c:pt>
                <c:pt idx="739">
                  <c:v>621.05488247048675</c:v>
                </c:pt>
                <c:pt idx="740">
                  <c:v>621.05488247048675</c:v>
                </c:pt>
                <c:pt idx="741">
                  <c:v>621.05488247048675</c:v>
                </c:pt>
                <c:pt idx="742">
                  <c:v>621.05488247048675</c:v>
                </c:pt>
                <c:pt idx="743">
                  <c:v>621.05488247048675</c:v>
                </c:pt>
                <c:pt idx="744">
                  <c:v>621.05488247048675</c:v>
                </c:pt>
                <c:pt idx="745">
                  <c:v>621.05488247048675</c:v>
                </c:pt>
                <c:pt idx="746">
                  <c:v>621.05488247048675</c:v>
                </c:pt>
                <c:pt idx="747">
                  <c:v>621.05488247048675</c:v>
                </c:pt>
                <c:pt idx="748">
                  <c:v>621.05488247048675</c:v>
                </c:pt>
                <c:pt idx="749">
                  <c:v>621.05488247048675</c:v>
                </c:pt>
                <c:pt idx="750">
                  <c:v>621.05488247048675</c:v>
                </c:pt>
                <c:pt idx="751">
                  <c:v>621.05488247048675</c:v>
                </c:pt>
                <c:pt idx="752">
                  <c:v>621.05488247048675</c:v>
                </c:pt>
                <c:pt idx="753">
                  <c:v>621.05488247048675</c:v>
                </c:pt>
                <c:pt idx="754">
                  <c:v>621.05488247048675</c:v>
                </c:pt>
                <c:pt idx="755">
                  <c:v>621.05488247048675</c:v>
                </c:pt>
                <c:pt idx="756">
                  <c:v>621.05488247048675</c:v>
                </c:pt>
                <c:pt idx="757">
                  <c:v>621.05488247048675</c:v>
                </c:pt>
                <c:pt idx="758">
                  <c:v>621.05488247048675</c:v>
                </c:pt>
                <c:pt idx="759">
                  <c:v>621.05488247048675</c:v>
                </c:pt>
                <c:pt idx="760">
                  <c:v>621.05488247048675</c:v>
                </c:pt>
                <c:pt idx="761">
                  <c:v>621.05488247048675</c:v>
                </c:pt>
                <c:pt idx="762">
                  <c:v>621.05488247048675</c:v>
                </c:pt>
                <c:pt idx="763">
                  <c:v>621.05488247048675</c:v>
                </c:pt>
                <c:pt idx="764">
                  <c:v>621.05488247048675</c:v>
                </c:pt>
                <c:pt idx="765">
                  <c:v>621.05488247048675</c:v>
                </c:pt>
                <c:pt idx="766">
                  <c:v>621.05488247048675</c:v>
                </c:pt>
                <c:pt idx="767">
                  <c:v>621.05488247048675</c:v>
                </c:pt>
                <c:pt idx="768">
                  <c:v>621.05488247048675</c:v>
                </c:pt>
                <c:pt idx="769">
                  <c:v>621.05488247048675</c:v>
                </c:pt>
                <c:pt idx="770">
                  <c:v>621.05488247048675</c:v>
                </c:pt>
                <c:pt idx="771">
                  <c:v>621.05488247048675</c:v>
                </c:pt>
                <c:pt idx="772">
                  <c:v>621.05488247048675</c:v>
                </c:pt>
                <c:pt idx="773">
                  <c:v>621.05488247048675</c:v>
                </c:pt>
                <c:pt idx="774">
                  <c:v>621.05488247048675</c:v>
                </c:pt>
                <c:pt idx="775">
                  <c:v>621.05488247048675</c:v>
                </c:pt>
                <c:pt idx="776">
                  <c:v>621.05488247048675</c:v>
                </c:pt>
                <c:pt idx="777">
                  <c:v>621.05488247048675</c:v>
                </c:pt>
                <c:pt idx="778">
                  <c:v>621.05488247048675</c:v>
                </c:pt>
                <c:pt idx="779">
                  <c:v>621.05488247048675</c:v>
                </c:pt>
                <c:pt idx="780">
                  <c:v>621.05488247048675</c:v>
                </c:pt>
                <c:pt idx="781">
                  <c:v>621.05488247048675</c:v>
                </c:pt>
                <c:pt idx="782">
                  <c:v>621.05488247048675</c:v>
                </c:pt>
                <c:pt idx="783">
                  <c:v>621.05488247048675</c:v>
                </c:pt>
                <c:pt idx="784">
                  <c:v>621.05488247048675</c:v>
                </c:pt>
                <c:pt idx="785">
                  <c:v>621.05488247048675</c:v>
                </c:pt>
                <c:pt idx="786">
                  <c:v>621.05488247048675</c:v>
                </c:pt>
                <c:pt idx="787">
                  <c:v>621.05488247048675</c:v>
                </c:pt>
                <c:pt idx="788">
                  <c:v>621.05488247048675</c:v>
                </c:pt>
                <c:pt idx="789">
                  <c:v>621.05488247048675</c:v>
                </c:pt>
                <c:pt idx="790">
                  <c:v>621.05488247048675</c:v>
                </c:pt>
                <c:pt idx="791">
                  <c:v>621.05488247048675</c:v>
                </c:pt>
                <c:pt idx="792">
                  <c:v>621.05488247048675</c:v>
                </c:pt>
                <c:pt idx="793">
                  <c:v>621.05488247048675</c:v>
                </c:pt>
                <c:pt idx="794">
                  <c:v>621.05488247048675</c:v>
                </c:pt>
                <c:pt idx="795">
                  <c:v>621.05488247048675</c:v>
                </c:pt>
                <c:pt idx="796">
                  <c:v>621.05488247048675</c:v>
                </c:pt>
                <c:pt idx="797">
                  <c:v>621.05488247048675</c:v>
                </c:pt>
                <c:pt idx="798">
                  <c:v>621.05488247048675</c:v>
                </c:pt>
                <c:pt idx="799">
                  <c:v>621.05488247048675</c:v>
                </c:pt>
                <c:pt idx="800">
                  <c:v>621.05488247048675</c:v>
                </c:pt>
                <c:pt idx="801">
                  <c:v>621.05488247048675</c:v>
                </c:pt>
                <c:pt idx="802">
                  <c:v>621.05488247048675</c:v>
                </c:pt>
                <c:pt idx="803">
                  <c:v>621.05488247048675</c:v>
                </c:pt>
                <c:pt idx="804">
                  <c:v>621.05488247048675</c:v>
                </c:pt>
                <c:pt idx="805">
                  <c:v>621.05488247048675</c:v>
                </c:pt>
                <c:pt idx="806">
                  <c:v>621.05488247048675</c:v>
                </c:pt>
                <c:pt idx="807">
                  <c:v>621.05488247048675</c:v>
                </c:pt>
                <c:pt idx="808">
                  <c:v>621.05488247048675</c:v>
                </c:pt>
                <c:pt idx="809">
                  <c:v>621.05488247048675</c:v>
                </c:pt>
                <c:pt idx="810">
                  <c:v>621.05488247048675</c:v>
                </c:pt>
                <c:pt idx="811">
                  <c:v>621.05488247048675</c:v>
                </c:pt>
                <c:pt idx="812">
                  <c:v>621.05488247048675</c:v>
                </c:pt>
                <c:pt idx="813">
                  <c:v>621.05488247048675</c:v>
                </c:pt>
                <c:pt idx="814">
                  <c:v>621.05488247048675</c:v>
                </c:pt>
                <c:pt idx="815">
                  <c:v>621.05488247048675</c:v>
                </c:pt>
                <c:pt idx="816">
                  <c:v>621.05488247048675</c:v>
                </c:pt>
                <c:pt idx="817">
                  <c:v>621.05488247048675</c:v>
                </c:pt>
                <c:pt idx="818">
                  <c:v>621.05488247048675</c:v>
                </c:pt>
                <c:pt idx="819">
                  <c:v>621.05488247048675</c:v>
                </c:pt>
                <c:pt idx="820">
                  <c:v>621.05488247048675</c:v>
                </c:pt>
                <c:pt idx="821">
                  <c:v>621.05488247048675</c:v>
                </c:pt>
                <c:pt idx="822">
                  <c:v>621.05488247048675</c:v>
                </c:pt>
                <c:pt idx="823">
                  <c:v>621.05488247048675</c:v>
                </c:pt>
                <c:pt idx="824">
                  <c:v>621.05488247048675</c:v>
                </c:pt>
                <c:pt idx="825">
                  <c:v>621.05488247048675</c:v>
                </c:pt>
                <c:pt idx="826">
                  <c:v>621.05488247048675</c:v>
                </c:pt>
                <c:pt idx="827">
                  <c:v>621.05488247048675</c:v>
                </c:pt>
                <c:pt idx="828">
                  <c:v>621.05488247048675</c:v>
                </c:pt>
                <c:pt idx="829">
                  <c:v>621.05488247048675</c:v>
                </c:pt>
                <c:pt idx="830">
                  <c:v>621.05488247048675</c:v>
                </c:pt>
                <c:pt idx="831">
                  <c:v>621.05488247048675</c:v>
                </c:pt>
                <c:pt idx="832">
                  <c:v>621.05488247048675</c:v>
                </c:pt>
                <c:pt idx="833">
                  <c:v>621.05488247048675</c:v>
                </c:pt>
                <c:pt idx="834">
                  <c:v>621.05488247048675</c:v>
                </c:pt>
                <c:pt idx="835">
                  <c:v>621.05488247048675</c:v>
                </c:pt>
                <c:pt idx="836">
                  <c:v>621.05488247048675</c:v>
                </c:pt>
                <c:pt idx="837">
                  <c:v>621.05488247048675</c:v>
                </c:pt>
                <c:pt idx="838">
                  <c:v>621.05488247048675</c:v>
                </c:pt>
                <c:pt idx="839">
                  <c:v>621.05488247048675</c:v>
                </c:pt>
                <c:pt idx="840">
                  <c:v>621.05488247048675</c:v>
                </c:pt>
                <c:pt idx="841">
                  <c:v>621.05488247048675</c:v>
                </c:pt>
                <c:pt idx="842">
                  <c:v>621.05488247048675</c:v>
                </c:pt>
                <c:pt idx="843">
                  <c:v>621.05488247048675</c:v>
                </c:pt>
                <c:pt idx="844">
                  <c:v>621.05488247048675</c:v>
                </c:pt>
                <c:pt idx="845">
                  <c:v>621.05488247048675</c:v>
                </c:pt>
                <c:pt idx="846">
                  <c:v>621.05488247048675</c:v>
                </c:pt>
                <c:pt idx="847">
                  <c:v>621.05488247048675</c:v>
                </c:pt>
                <c:pt idx="848">
                  <c:v>621.05488247048675</c:v>
                </c:pt>
                <c:pt idx="849">
                  <c:v>621.05488247048675</c:v>
                </c:pt>
                <c:pt idx="850">
                  <c:v>621.05488247048675</c:v>
                </c:pt>
                <c:pt idx="851">
                  <c:v>621.05488247048675</c:v>
                </c:pt>
                <c:pt idx="852">
                  <c:v>621.05488247048675</c:v>
                </c:pt>
                <c:pt idx="853">
                  <c:v>621.05488247048675</c:v>
                </c:pt>
                <c:pt idx="854">
                  <c:v>621.05488247048675</c:v>
                </c:pt>
                <c:pt idx="855">
                  <c:v>621.05488247048675</c:v>
                </c:pt>
                <c:pt idx="856">
                  <c:v>621.05488247048675</c:v>
                </c:pt>
                <c:pt idx="857">
                  <c:v>621.05488247048675</c:v>
                </c:pt>
                <c:pt idx="858">
                  <c:v>621.05488247048675</c:v>
                </c:pt>
                <c:pt idx="859">
                  <c:v>621.05488247048675</c:v>
                </c:pt>
                <c:pt idx="860">
                  <c:v>621.05488247048675</c:v>
                </c:pt>
                <c:pt idx="861">
                  <c:v>621.05488247048675</c:v>
                </c:pt>
                <c:pt idx="862">
                  <c:v>621.05488247048675</c:v>
                </c:pt>
                <c:pt idx="863">
                  <c:v>621.05488247048675</c:v>
                </c:pt>
                <c:pt idx="864">
                  <c:v>621.05488247048675</c:v>
                </c:pt>
                <c:pt idx="865">
                  <c:v>621.05488247048675</c:v>
                </c:pt>
                <c:pt idx="866">
                  <c:v>621.05488247048675</c:v>
                </c:pt>
                <c:pt idx="867">
                  <c:v>621.05488247048675</c:v>
                </c:pt>
                <c:pt idx="868">
                  <c:v>621.05488247048675</c:v>
                </c:pt>
                <c:pt idx="869">
                  <c:v>621.05488247048675</c:v>
                </c:pt>
                <c:pt idx="870">
                  <c:v>621.05488247048675</c:v>
                </c:pt>
                <c:pt idx="871">
                  <c:v>621.05488247048675</c:v>
                </c:pt>
                <c:pt idx="872">
                  <c:v>621.05488247048675</c:v>
                </c:pt>
                <c:pt idx="873">
                  <c:v>621.05488247048675</c:v>
                </c:pt>
                <c:pt idx="874">
                  <c:v>621.05488247048675</c:v>
                </c:pt>
                <c:pt idx="875">
                  <c:v>621.05488247048675</c:v>
                </c:pt>
                <c:pt idx="876">
                  <c:v>621.05488247048675</c:v>
                </c:pt>
                <c:pt idx="877">
                  <c:v>621.05488247048675</c:v>
                </c:pt>
                <c:pt idx="878">
                  <c:v>621.05488247048675</c:v>
                </c:pt>
                <c:pt idx="879">
                  <c:v>621.05488247048675</c:v>
                </c:pt>
                <c:pt idx="880">
                  <c:v>621.05488247048675</c:v>
                </c:pt>
                <c:pt idx="881">
                  <c:v>621.05488247048675</c:v>
                </c:pt>
                <c:pt idx="882">
                  <c:v>621.05488247048675</c:v>
                </c:pt>
                <c:pt idx="883">
                  <c:v>621.05488247048675</c:v>
                </c:pt>
                <c:pt idx="884">
                  <c:v>621.05488247048675</c:v>
                </c:pt>
                <c:pt idx="885">
                  <c:v>621.05488247048675</c:v>
                </c:pt>
                <c:pt idx="886">
                  <c:v>621.05488247048675</c:v>
                </c:pt>
                <c:pt idx="887">
                  <c:v>621.05488247048675</c:v>
                </c:pt>
                <c:pt idx="888">
                  <c:v>621.05488247048675</c:v>
                </c:pt>
                <c:pt idx="889">
                  <c:v>621.05488247048675</c:v>
                </c:pt>
                <c:pt idx="890">
                  <c:v>621.05488247048675</c:v>
                </c:pt>
                <c:pt idx="891">
                  <c:v>621.05488247048675</c:v>
                </c:pt>
                <c:pt idx="892">
                  <c:v>621.05488247048675</c:v>
                </c:pt>
                <c:pt idx="893">
                  <c:v>621.05488247048675</c:v>
                </c:pt>
                <c:pt idx="894">
                  <c:v>621.05488247048675</c:v>
                </c:pt>
                <c:pt idx="895">
                  <c:v>621.05488247048675</c:v>
                </c:pt>
                <c:pt idx="896">
                  <c:v>621.05488247048675</c:v>
                </c:pt>
                <c:pt idx="897">
                  <c:v>621.05488247048675</c:v>
                </c:pt>
                <c:pt idx="898">
                  <c:v>621.05488247048675</c:v>
                </c:pt>
                <c:pt idx="899">
                  <c:v>621.05488247048675</c:v>
                </c:pt>
                <c:pt idx="900">
                  <c:v>621.05488247048675</c:v>
                </c:pt>
                <c:pt idx="901">
                  <c:v>621.05488247048675</c:v>
                </c:pt>
                <c:pt idx="902">
                  <c:v>621.05488247048675</c:v>
                </c:pt>
                <c:pt idx="903">
                  <c:v>621.05488247048675</c:v>
                </c:pt>
                <c:pt idx="904">
                  <c:v>621.05488247048675</c:v>
                </c:pt>
                <c:pt idx="905">
                  <c:v>621.05488247048675</c:v>
                </c:pt>
                <c:pt idx="906">
                  <c:v>621.05488247048675</c:v>
                </c:pt>
                <c:pt idx="907">
                  <c:v>621.05488247048675</c:v>
                </c:pt>
                <c:pt idx="908">
                  <c:v>621.05488247048675</c:v>
                </c:pt>
                <c:pt idx="909">
                  <c:v>621.05488247048675</c:v>
                </c:pt>
                <c:pt idx="910">
                  <c:v>621.05488247048675</c:v>
                </c:pt>
                <c:pt idx="911">
                  <c:v>621.05488247048675</c:v>
                </c:pt>
                <c:pt idx="912">
                  <c:v>621.05488247048675</c:v>
                </c:pt>
                <c:pt idx="913">
                  <c:v>621.05488247048675</c:v>
                </c:pt>
                <c:pt idx="914">
                  <c:v>621.05488247048675</c:v>
                </c:pt>
                <c:pt idx="915">
                  <c:v>621.05488247048675</c:v>
                </c:pt>
                <c:pt idx="916">
                  <c:v>621.05488247048675</c:v>
                </c:pt>
                <c:pt idx="917">
                  <c:v>621.05488247048675</c:v>
                </c:pt>
                <c:pt idx="918">
                  <c:v>621.05488247048675</c:v>
                </c:pt>
                <c:pt idx="919">
                  <c:v>621.05488247048675</c:v>
                </c:pt>
                <c:pt idx="920">
                  <c:v>621.05488247048675</c:v>
                </c:pt>
                <c:pt idx="921">
                  <c:v>621.05488247048675</c:v>
                </c:pt>
                <c:pt idx="922">
                  <c:v>621.05488247048675</c:v>
                </c:pt>
                <c:pt idx="923">
                  <c:v>621.05488247048675</c:v>
                </c:pt>
                <c:pt idx="924">
                  <c:v>621.05488247048675</c:v>
                </c:pt>
                <c:pt idx="925">
                  <c:v>621.05488247048675</c:v>
                </c:pt>
                <c:pt idx="926">
                  <c:v>621.05488247048675</c:v>
                </c:pt>
                <c:pt idx="927">
                  <c:v>621.05488247048675</c:v>
                </c:pt>
                <c:pt idx="928">
                  <c:v>621.05488247048675</c:v>
                </c:pt>
                <c:pt idx="929">
                  <c:v>621.05488247048675</c:v>
                </c:pt>
                <c:pt idx="930">
                  <c:v>621.05488247048675</c:v>
                </c:pt>
                <c:pt idx="931">
                  <c:v>621.05488247048675</c:v>
                </c:pt>
                <c:pt idx="932">
                  <c:v>621.05488247048675</c:v>
                </c:pt>
                <c:pt idx="933">
                  <c:v>621.05488247048675</c:v>
                </c:pt>
                <c:pt idx="934">
                  <c:v>621.05488247048675</c:v>
                </c:pt>
                <c:pt idx="935">
                  <c:v>621.05488247048675</c:v>
                </c:pt>
                <c:pt idx="936">
                  <c:v>621.05488247048675</c:v>
                </c:pt>
                <c:pt idx="937">
                  <c:v>621.05488247048675</c:v>
                </c:pt>
                <c:pt idx="938">
                  <c:v>621.05488247048675</c:v>
                </c:pt>
                <c:pt idx="939">
                  <c:v>621.05488247048675</c:v>
                </c:pt>
                <c:pt idx="940">
                  <c:v>621.05488247048675</c:v>
                </c:pt>
                <c:pt idx="941">
                  <c:v>621.05488247048675</c:v>
                </c:pt>
                <c:pt idx="942">
                  <c:v>621.05488247048675</c:v>
                </c:pt>
                <c:pt idx="943">
                  <c:v>621.05488247048675</c:v>
                </c:pt>
                <c:pt idx="944">
                  <c:v>621.05488247048675</c:v>
                </c:pt>
                <c:pt idx="945">
                  <c:v>621.05488247048675</c:v>
                </c:pt>
                <c:pt idx="946">
                  <c:v>621.05488247048675</c:v>
                </c:pt>
                <c:pt idx="947">
                  <c:v>621.05488247048675</c:v>
                </c:pt>
                <c:pt idx="948">
                  <c:v>621.05488247048675</c:v>
                </c:pt>
                <c:pt idx="949">
                  <c:v>621.05488247048675</c:v>
                </c:pt>
                <c:pt idx="950">
                  <c:v>621.05488247048675</c:v>
                </c:pt>
                <c:pt idx="951">
                  <c:v>621.05488247048675</c:v>
                </c:pt>
                <c:pt idx="952">
                  <c:v>621.05488247048675</c:v>
                </c:pt>
                <c:pt idx="953">
                  <c:v>621.05488247048675</c:v>
                </c:pt>
                <c:pt idx="954">
                  <c:v>621.05488247048675</c:v>
                </c:pt>
                <c:pt idx="955">
                  <c:v>621.05488247048675</c:v>
                </c:pt>
                <c:pt idx="956">
                  <c:v>621.05488247048675</c:v>
                </c:pt>
                <c:pt idx="957">
                  <c:v>621.05488247048675</c:v>
                </c:pt>
                <c:pt idx="958">
                  <c:v>621.05488247048675</c:v>
                </c:pt>
                <c:pt idx="959">
                  <c:v>621.05488247048675</c:v>
                </c:pt>
                <c:pt idx="960">
                  <c:v>621.05488247048675</c:v>
                </c:pt>
                <c:pt idx="961">
                  <c:v>621.05488247048675</c:v>
                </c:pt>
                <c:pt idx="962">
                  <c:v>621.05488247048675</c:v>
                </c:pt>
                <c:pt idx="963">
                  <c:v>621.05488247048675</c:v>
                </c:pt>
                <c:pt idx="964">
                  <c:v>621.05488247048675</c:v>
                </c:pt>
                <c:pt idx="965">
                  <c:v>621.05488247048675</c:v>
                </c:pt>
                <c:pt idx="966">
                  <c:v>621.05488247048675</c:v>
                </c:pt>
                <c:pt idx="967">
                  <c:v>621.05488247048675</c:v>
                </c:pt>
                <c:pt idx="968">
                  <c:v>621.05488247048675</c:v>
                </c:pt>
                <c:pt idx="969">
                  <c:v>621.05488247048675</c:v>
                </c:pt>
                <c:pt idx="970">
                  <c:v>621.05488247048675</c:v>
                </c:pt>
                <c:pt idx="971">
                  <c:v>621.05488247048675</c:v>
                </c:pt>
                <c:pt idx="972">
                  <c:v>621.05488247048675</c:v>
                </c:pt>
                <c:pt idx="973">
                  <c:v>621.05488247048675</c:v>
                </c:pt>
                <c:pt idx="974">
                  <c:v>621.05488247048675</c:v>
                </c:pt>
                <c:pt idx="975">
                  <c:v>621.05488247048675</c:v>
                </c:pt>
                <c:pt idx="976">
                  <c:v>621.05488247048675</c:v>
                </c:pt>
                <c:pt idx="977">
                  <c:v>621.05488247048675</c:v>
                </c:pt>
                <c:pt idx="978">
                  <c:v>621.05488247048675</c:v>
                </c:pt>
                <c:pt idx="979">
                  <c:v>621.05488247048675</c:v>
                </c:pt>
                <c:pt idx="980">
                  <c:v>621.05488247048675</c:v>
                </c:pt>
                <c:pt idx="981">
                  <c:v>621.05488247048675</c:v>
                </c:pt>
                <c:pt idx="982">
                  <c:v>621.05488247048675</c:v>
                </c:pt>
                <c:pt idx="983">
                  <c:v>621.05488247048675</c:v>
                </c:pt>
                <c:pt idx="984">
                  <c:v>621.05488247048675</c:v>
                </c:pt>
                <c:pt idx="985">
                  <c:v>621.05488247048675</c:v>
                </c:pt>
                <c:pt idx="986">
                  <c:v>621.05488247048675</c:v>
                </c:pt>
                <c:pt idx="987">
                  <c:v>621.05488247048675</c:v>
                </c:pt>
                <c:pt idx="988">
                  <c:v>621.05488247048675</c:v>
                </c:pt>
                <c:pt idx="989">
                  <c:v>621.05488247048675</c:v>
                </c:pt>
                <c:pt idx="990">
                  <c:v>621.05488247048675</c:v>
                </c:pt>
                <c:pt idx="991">
                  <c:v>621.05488247048675</c:v>
                </c:pt>
                <c:pt idx="992">
                  <c:v>621.05488247048675</c:v>
                </c:pt>
                <c:pt idx="993">
                  <c:v>621.05488247048675</c:v>
                </c:pt>
                <c:pt idx="994">
                  <c:v>621.05488247048675</c:v>
                </c:pt>
                <c:pt idx="995">
                  <c:v>621.05488247048675</c:v>
                </c:pt>
                <c:pt idx="996">
                  <c:v>621.05488247048675</c:v>
                </c:pt>
                <c:pt idx="997">
                  <c:v>621.05488247048675</c:v>
                </c:pt>
                <c:pt idx="998">
                  <c:v>621.05488247048675</c:v>
                </c:pt>
                <c:pt idx="999">
                  <c:v>621.05488247048675</c:v>
                </c:pt>
                <c:pt idx="1000">
                  <c:v>621.05488247048675</c:v>
                </c:pt>
              </c:numCache>
            </c:numRef>
          </c:xVal>
          <c:yVal>
            <c:numRef>
              <c:f>Calculs!$AE$4:$AE$1004</c:f>
              <c:numCache>
                <c:formatCode>0</c:formatCode>
                <c:ptCount val="1001"/>
                <c:pt idx="0">
                  <c:v>487.84771914632313</c:v>
                </c:pt>
                <c:pt idx="1">
                  <c:v>489.54732190650287</c:v>
                </c:pt>
                <c:pt idx="2">
                  <c:v>491.24350442757247</c:v>
                </c:pt>
                <c:pt idx="3">
                  <c:v>492.9362768983674</c:v>
                </c:pt>
                <c:pt idx="4">
                  <c:v>494.62564945413732</c:v>
                </c:pt>
                <c:pt idx="5">
                  <c:v>496.31163217692148</c:v>
                </c:pt>
                <c:pt idx="6">
                  <c:v>497.99423509592071</c:v>
                </c:pt>
                <c:pt idx="7">
                  <c:v>499.67346818786632</c:v>
                </c:pt>
                <c:pt idx="8">
                  <c:v>501.34934137738554</c:v>
                </c:pt>
                <c:pt idx="9">
                  <c:v>503.02186453736397</c:v>
                </c:pt>
                <c:pt idx="10">
                  <c:v>504.69104748930471</c:v>
                </c:pt>
                <c:pt idx="11">
                  <c:v>506.35689998721779</c:v>
                </c:pt>
                <c:pt idx="12">
                  <c:v>508.01943170195199</c:v>
                </c:pt>
                <c:pt idx="13">
                  <c:v>509.67865223889714</c:v>
                </c:pt>
                <c:pt idx="14">
                  <c:v>511.33457115522481</c:v>
                </c:pt>
                <c:pt idx="15">
                  <c:v>512.98719796020657</c:v>
                </c:pt>
                <c:pt idx="16">
                  <c:v>514.63654211552978</c:v>
                </c:pt>
                <c:pt idx="17">
                  <c:v>516.28261303561032</c:v>
                </c:pt>
                <c:pt idx="18">
                  <c:v>517.92542008790315</c:v>
                </c:pt>
                <c:pt idx="19">
                  <c:v>519.56497259321031</c:v>
                </c:pt>
                <c:pt idx="20">
                  <c:v>521.20127982598581</c:v>
                </c:pt>
                <c:pt idx="21">
                  <c:v>522.83435102287797</c:v>
                </c:pt>
                <c:pt idx="22">
                  <c:v>524.46419539105443</c:v>
                </c:pt>
                <c:pt idx="23">
                  <c:v>526.09082209983433</c:v>
                </c:pt>
                <c:pt idx="24">
                  <c:v>527.71424027253886</c:v>
                </c:pt>
                <c:pt idx="25">
                  <c:v>529.33445898679622</c:v>
                </c:pt>
                <c:pt idx="26">
                  <c:v>530.95148727484423</c:v>
                </c:pt>
                <c:pt idx="27">
                  <c:v>532.5653341238301</c:v>
                </c:pt>
                <c:pt idx="28">
                  <c:v>534.17600847610834</c:v>
                </c:pt>
                <c:pt idx="29">
                  <c:v>535.78351922953539</c:v>
                </c:pt>
                <c:pt idx="30">
                  <c:v>537.3878752377625</c:v>
                </c:pt>
                <c:pt idx="31">
                  <c:v>538.98908531052564</c:v>
                </c:pt>
                <c:pt idx="32">
                  <c:v>540.58715821393355</c:v>
                </c:pt>
                <c:pt idx="33">
                  <c:v>542.1821026707529</c:v>
                </c:pt>
                <c:pt idx="34">
                  <c:v>543.77392736069135</c:v>
                </c:pt>
                <c:pt idx="35">
                  <c:v>545.36264092067859</c:v>
                </c:pt>
                <c:pt idx="36">
                  <c:v>546.94825194514419</c:v>
                </c:pt>
                <c:pt idx="37">
                  <c:v>548.53076898629422</c:v>
                </c:pt>
                <c:pt idx="38">
                  <c:v>550.11020055438485</c:v>
                </c:pt>
                <c:pt idx="39">
                  <c:v>551.68655511799398</c:v>
                </c:pt>
                <c:pt idx="40">
                  <c:v>553.2598411042909</c:v>
                </c:pt>
                <c:pt idx="41">
                  <c:v>554.83006689930323</c:v>
                </c:pt>
                <c:pt idx="42">
                  <c:v>556.39724084818215</c:v>
                </c:pt>
                <c:pt idx="43">
                  <c:v>557.96137125546511</c:v>
                </c:pt>
                <c:pt idx="44">
                  <c:v>559.52246638533688</c:v>
                </c:pt>
                <c:pt idx="45">
                  <c:v>561.08053446188785</c:v>
                </c:pt>
                <c:pt idx="46">
                  <c:v>562.63558366937104</c:v>
                </c:pt>
                <c:pt idx="47">
                  <c:v>564.18762215245613</c:v>
                </c:pt>
                <c:pt idx="48">
                  <c:v>565.73665801648224</c:v>
                </c:pt>
                <c:pt idx="49">
                  <c:v>567.28269932770831</c:v>
                </c:pt>
                <c:pt idx="50">
                  <c:v>568.82575411356129</c:v>
                </c:pt>
                <c:pt idx="51">
                  <c:v>570.36583036288289</c:v>
                </c:pt>
                <c:pt idx="52">
                  <c:v>571.90293602617396</c:v>
                </c:pt>
                <c:pt idx="53">
                  <c:v>573.43707901583662</c:v>
                </c:pt>
                <c:pt idx="54">
                  <c:v>574.96826720641548</c:v>
                </c:pt>
                <c:pt idx="55">
                  <c:v>576.49650843483562</c:v>
                </c:pt>
                <c:pt idx="56">
                  <c:v>578.02181050063984</c:v>
                </c:pt>
                <c:pt idx="57">
                  <c:v>579.54418116622332</c:v>
                </c:pt>
                <c:pt idx="58">
                  <c:v>581.06362815706677</c:v>
                </c:pt>
                <c:pt idx="59">
                  <c:v>582.58015916196746</c:v>
                </c:pt>
                <c:pt idx="60">
                  <c:v>584.09378183326862</c:v>
                </c:pt>
                <c:pt idx="61">
                  <c:v>585.60450378708708</c:v>
                </c:pt>
                <c:pt idx="62">
                  <c:v>587.1123326035389</c:v>
                </c:pt>
                <c:pt idx="63">
                  <c:v>588.61727582696346</c:v>
                </c:pt>
                <c:pt idx="64">
                  <c:v>590.11934096614561</c:v>
                </c:pt>
                <c:pt idx="65">
                  <c:v>591.6185354945361</c:v>
                </c:pt>
                <c:pt idx="66">
                  <c:v>593.11486685047055</c:v>
                </c:pt>
                <c:pt idx="67">
                  <c:v>594.60834243738623</c:v>
                </c:pt>
                <c:pt idx="68">
                  <c:v>596.09896962403764</c:v>
                </c:pt>
                <c:pt idx="69">
                  <c:v>597.5867557447101</c:v>
                </c:pt>
                <c:pt idx="70">
                  <c:v>599.07170809943182</c:v>
                </c:pt>
                <c:pt idx="71">
                  <c:v>600.55383395418414</c:v>
                </c:pt>
                <c:pt idx="72">
                  <c:v>602.03314054111058</c:v>
                </c:pt>
                <c:pt idx="73">
                  <c:v>603.50963505872346</c:v>
                </c:pt>
                <c:pt idx="74">
                  <c:v>604.98332467211014</c:v>
                </c:pt>
                <c:pt idx="75">
                  <c:v>606.4542165131362</c:v>
                </c:pt>
                <c:pt idx="76">
                  <c:v>607.92231768064858</c:v>
                </c:pt>
                <c:pt idx="77">
                  <c:v>609.38763524067576</c:v>
                </c:pt>
                <c:pt idx="78">
                  <c:v>610.85017622662735</c:v>
                </c:pt>
                <c:pt idx="79">
                  <c:v>612.30994763949195</c:v>
                </c:pt>
                <c:pt idx="80">
                  <c:v>613.76695644803317</c:v>
                </c:pt>
                <c:pt idx="81">
                  <c:v>615.22120958898449</c:v>
                </c:pt>
                <c:pt idx="82">
                  <c:v>616.67271396724243</c:v>
                </c:pt>
                <c:pt idx="83">
                  <c:v>618.12147645605842</c:v>
                </c:pt>
                <c:pt idx="84">
                  <c:v>619.56750389722924</c:v>
                </c:pt>
                <c:pt idx="85">
                  <c:v>621.01080310128566</c:v>
                </c:pt>
                <c:pt idx="86">
                  <c:v>622.45138084768007</c:v>
                </c:pt>
                <c:pt idx="87">
                  <c:v>623.88924388497253</c:v>
                </c:pt>
                <c:pt idx="88">
                  <c:v>625.32439893101514</c:v>
                </c:pt>
                <c:pt idx="89">
                  <c:v>626.75685267313554</c:v>
                </c:pt>
                <c:pt idx="90">
                  <c:v>628.18661176831893</c:v>
                </c:pt>
                <c:pt idx="91">
                  <c:v>629.61368284338801</c:v>
                </c:pt>
                <c:pt idx="92">
                  <c:v>631.03807249518252</c:v>
                </c:pt>
                <c:pt idx="93">
                  <c:v>632.45978729073704</c:v>
                </c:pt>
                <c:pt idx="94">
                  <c:v>633.87883376745731</c:v>
                </c:pt>
                <c:pt idx="95">
                  <c:v>635.2952184332953</c:v>
                </c:pt>
                <c:pt idx="96">
                  <c:v>636.70894776692342</c:v>
                </c:pt>
                <c:pt idx="97">
                  <c:v>638.12002821790645</c:v>
                </c:pt>
                <c:pt idx="98">
                  <c:v>639.5284662068733</c:v>
                </c:pt>
                <c:pt idx="99">
                  <c:v>640.93426812568691</c:v>
                </c:pt>
                <c:pt idx="100">
                  <c:v>642.33744033761275</c:v>
                </c:pt>
                <c:pt idx="101">
                  <c:v>656.22501920890636</c:v>
                </c:pt>
                <c:pt idx="102">
                  <c:v>669.85369299606509</c:v>
                </c:pt>
                <c:pt idx="103">
                  <c:v>683.22955753335214</c:v>
                </c:pt>
                <c:pt idx="104">
                  <c:v>696.35844368903986</c:v>
                </c:pt>
                <c:pt idx="105">
                  <c:v>709.24593225372757</c:v>
                </c:pt>
                <c:pt idx="106">
                  <c:v>721.89736778189797</c:v>
                </c:pt>
                <c:pt idx="107">
                  <c:v>734.31787147406544</c:v>
                </c:pt>
                <c:pt idx="108">
                  <c:v>746.5123531784451</c:v>
                </c:pt>
                <c:pt idx="109">
                  <c:v>758.48552258356926</c:v>
                </c:pt>
                <c:pt idx="110">
                  <c:v>770.24189966657718</c:v>
                </c:pt>
                <c:pt idx="111">
                  <c:v>781.78582445591894</c:v>
                </c:pt>
                <c:pt idx="112">
                  <c:v>793.12146616185214</c:v>
                </c:pt>
                <c:pt idx="113">
                  <c:v>804.25283172330239</c:v>
                </c:pt>
                <c:pt idx="114">
                  <c:v>815.18377381534003</c:v>
                </c:pt>
                <c:pt idx="115">
                  <c:v>825.91799835764436</c:v>
                </c:pt>
                <c:pt idx="116">
                  <c:v>836.45907156082603</c:v>
                </c:pt>
                <c:pt idx="117">
                  <c:v>846.81042654432497</c:v>
                </c:pt>
                <c:pt idx="118">
                  <c:v>856.9753695567523</c:v>
                </c:pt>
                <c:pt idx="119">
                  <c:v>866.95708582696636</c:v>
                </c:pt>
                <c:pt idx="120">
                  <c:v>876.75864507184144</c:v>
                </c:pt>
                <c:pt idx="121">
                  <c:v>886.38300668457066</c:v>
                </c:pt>
                <c:pt idx="122">
                  <c:v>895.83302462542702</c:v>
                </c:pt>
                <c:pt idx="123">
                  <c:v>905.11145203515821</c:v>
                </c:pt>
                <c:pt idx="124">
                  <c:v>914.22094558960623</c:v>
                </c:pt>
                <c:pt idx="125">
                  <c:v>923.16406961269445</c:v>
                </c:pt>
                <c:pt idx="126">
                  <c:v>931.94329996360796</c:v>
                </c:pt>
                <c:pt idx="127">
                  <c:v>940.56102771278699</c:v>
                </c:pt>
                <c:pt idx="128">
                  <c:v>949.01956262025567</c:v>
                </c:pt>
                <c:pt idx="129">
                  <c:v>957.32113642880074</c:v>
                </c:pt>
                <c:pt idx="130">
                  <c:v>965.46790598359325</c:v>
                </c:pt>
                <c:pt idx="131">
                  <c:v>973.46195618900344</c:v>
                </c:pt>
                <c:pt idx="132">
                  <c:v>981.3053028125828</c:v>
                </c:pt>
                <c:pt idx="133">
                  <c:v>988.99989514547678</c:v>
                </c:pt>
                <c:pt idx="134">
                  <c:v>996.54761852787829</c:v>
                </c:pt>
                <c:pt idx="135">
                  <c:v>1003.9502967475291</c:v>
                </c:pt>
                <c:pt idx="136">
                  <c:v>1011.2096943187261</c:v>
                </c:pt>
                <c:pt idx="137">
                  <c:v>1018.327518648774</c:v>
                </c:pt>
                <c:pt idx="138">
                  <c:v>1025.3054220983631</c:v>
                </c:pt>
                <c:pt idx="139">
                  <c:v>1032.145003941908</c:v>
                </c:pt>
                <c:pt idx="140">
                  <c:v>1038.8478122334909</c:v>
                </c:pt>
                <c:pt idx="141">
                  <c:v>1045.4153455836763</c:v>
                </c:pt>
                <c:pt idx="142">
                  <c:v>1051.8490548521247</c:v>
                </c:pt>
                <c:pt idx="143">
                  <c:v>1058.1503447606165</c:v>
                </c:pt>
                <c:pt idx="144">
                  <c:v>1064.3205754307996</c:v>
                </c:pt>
                <c:pt idx="145">
                  <c:v>1070.3610638507107</c:v>
                </c:pt>
                <c:pt idx="146">
                  <c:v>1076.273085273858</c:v>
                </c:pt>
                <c:pt idx="147">
                  <c:v>1082.0578745544283</c:v>
                </c:pt>
                <c:pt idx="148">
                  <c:v>1087.7166274219628</c:v>
                </c:pt>
                <c:pt idx="149">
                  <c:v>1093.2505016986418</c:v>
                </c:pt>
                <c:pt idx="150">
                  <c:v>1098.6606184621355</c:v>
                </c:pt>
                <c:pt idx="151">
                  <c:v>1103.9480631568088</c:v>
                </c:pt>
                <c:pt idx="152">
                  <c:v>1109.113886655899</c:v>
                </c:pt>
                <c:pt idx="153">
                  <c:v>1114.1591062771474</c:v>
                </c:pt>
                <c:pt idx="154">
                  <c:v>1119.0847067542211</c:v>
                </c:pt>
                <c:pt idx="155">
                  <c:v>1123.8916411661407</c:v>
                </c:pt>
                <c:pt idx="156">
                  <c:v>1128.5808318268073</c:v>
                </c:pt>
                <c:pt idx="157">
                  <c:v>1133.1531711366181</c:v>
                </c:pt>
                <c:pt idx="158">
                  <c:v>1137.6095223980633</c:v>
                </c:pt>
                <c:pt idx="159">
                  <c:v>1141.9507205971008</c:v>
                </c:pt>
                <c:pt idx="160">
                  <c:v>1146.1775731520299</c:v>
                </c:pt>
                <c:pt idx="161">
                  <c:v>1150.2908606315093</c:v>
                </c:pt>
                <c:pt idx="162">
                  <c:v>1154.2913374432981</c:v>
                </c:pt>
                <c:pt idx="163">
                  <c:v>1158.1797324952447</c:v>
                </c:pt>
                <c:pt idx="164">
                  <c:v>1161.956749829995</c:v>
                </c:pt>
                <c:pt idx="165">
                  <c:v>1165.623069234854</c:v>
                </c:pt>
                <c:pt idx="166">
                  <c:v>1169.1793468282008</c:v>
                </c:pt>
                <c:pt idx="167">
                  <c:v>1172.6262156238342</c:v>
                </c:pt>
                <c:pt idx="168">
                  <c:v>1175.9642860746126</c:v>
                </c:pt>
                <c:pt idx="169">
                  <c:v>1179.194146596745</c:v>
                </c:pt>
                <c:pt idx="170">
                  <c:v>1182.3163640761052</c:v>
                </c:pt>
                <c:pt idx="171">
                  <c:v>1185.3314843579496</c:v>
                </c:pt>
                <c:pt idx="172">
                  <c:v>1188.2400327214602</c:v>
                </c:pt>
                <c:pt idx="173">
                  <c:v>1191.0425143405755</c:v>
                </c:pt>
                <c:pt idx="174">
                  <c:v>1193.7394147326381</c:v>
                </c:pt>
                <c:pt idx="175">
                  <c:v>1196.3312001964646</c:v>
                </c:pt>
                <c:pt idx="176">
                  <c:v>1198.8183182415432</c:v>
                </c:pt>
                <c:pt idx="177">
                  <c:v>1201.2011980101861</c:v>
                </c:pt>
                <c:pt idx="178">
                  <c:v>1203.4802506946032</c:v>
                </c:pt>
                <c:pt idx="179">
                  <c:v>1205.6558699510349</c:v>
                </c:pt>
                <c:pt idx="180">
                  <c:v>1207.7284323132706</c:v>
                </c:pt>
                <c:pt idx="181">
                  <c:v>1209.6982976081031</c:v>
                </c:pt>
                <c:pt idx="182">
                  <c:v>1211.5658093755105</c:v>
                </c:pt>
                <c:pt idx="183">
                  <c:v>1213.3312952966328</c:v>
                </c:pt>
                <c:pt idx="184">
                  <c:v>1214.9950676328936</c:v>
                </c:pt>
                <c:pt idx="185">
                  <c:v>1216.557423679928</c:v>
                </c:pt>
                <c:pt idx="186">
                  <c:v>1218.0186462402798</c:v>
                </c:pt>
                <c:pt idx="187">
                  <c:v>1219.3790041191219</c:v>
                </c:pt>
                <c:pt idx="188">
                  <c:v>1220.6387526475135</c:v>
                </c:pt>
                <c:pt idx="189">
                  <c:v>1221.7981342378964</c:v>
                </c:pt>
                <c:pt idx="190">
                  <c:v>1222.8573789766181</c:v>
                </c:pt>
                <c:pt idx="191">
                  <c:v>1223.8167052582141</c:v>
                </c:pt>
                <c:pt idx="192">
                  <c:v>1224.6763204659267</c:v>
                </c:pt>
                <c:pt idx="193">
                  <c:v>1225.4364217024279</c:v>
                </c:pt>
                <c:pt idx="194">
                  <c:v>1226.0971965739193</c:v>
                </c:pt>
                <c:pt idx="195">
                  <c:v>1226.6588240296385</c:v>
                </c:pt>
                <c:pt idx="196">
                  <c:v>1227.1214752573133</c:v>
                </c:pt>
                <c:pt idx="197">
                  <c:v>1227.4853146332819</c:v>
                </c:pt>
                <c:pt idx="198">
                  <c:v>1227.750500723886</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90.79593545152494</c:v>
                </c:pt>
              </c:numCache>
            </c:numRef>
          </c:xVal>
          <c:yVal>
            <c:numRef>
              <c:f>Trajecto!$C$158</c:f>
              <c:numCache>
                <c:formatCode>0</c:formatCode>
                <c:ptCount val="1"/>
                <c:pt idx="0">
                  <c:v>613.87525036194302</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536.39213340259505</c:v>
                </c:pt>
              </c:numCache>
            </c:numRef>
          </c:xVal>
          <c:yVal>
            <c:numRef>
              <c:f>Trajecto!$C$159</c:f>
              <c:numCache>
                <c:formatCode>0</c:formatCode>
                <c:ptCount val="1"/>
                <c:pt idx="0">
                  <c:v>613.99276229197903</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{A779D0B6-C41B-4234-AEBB-E603F7640BDF}</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367.06663526681172</c:v>
                </c:pt>
                <c:pt idx="1">
                  <c:v>390.06663526681172</c:v>
                </c:pt>
                <c:pt idx="2">
                  <c:v>390.06663526681172</c:v>
                </c:pt>
                <c:pt idx="3">
                  <c:v>367.06663526681172</c:v>
                </c:pt>
                <c:pt idx="4">
                  <c:v>390.06663526681172</c:v>
                </c:pt>
                <c:pt idx="5">
                  <c:v>390.06663526681172</c:v>
                </c:pt>
                <c:pt idx="6">
                  <c:v>375.06663526681172</c:v>
                </c:pt>
                <c:pt idx="7">
                  <c:v>375.06663526681172</c:v>
                </c:pt>
                <c:pt idx="8">
                  <c:v>390.06663526681172</c:v>
                </c:pt>
                <c:pt idx="9">
                  <c:v>375.06663526681172</c:v>
                </c:pt>
                <c:pt idx="10">
                  <c:v>374.66663526681174</c:v>
                </c:pt>
                <c:pt idx="11">
                  <c:v>373.86663526681173</c:v>
                </c:pt>
                <c:pt idx="12">
                  <c:v>373.06663526681172</c:v>
                </c:pt>
                <c:pt idx="13">
                  <c:v>372.06663526681172</c:v>
                </c:pt>
                <c:pt idx="14">
                  <c:v>370.86663526681173</c:v>
                </c:pt>
                <c:pt idx="15">
                  <c:v>367.06663526681172</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367.06663526681172</c:v>
                </c:pt>
                <c:pt idx="1">
                  <c:v>344.06663526681172</c:v>
                </c:pt>
                <c:pt idx="2">
                  <c:v>344.06663526681172</c:v>
                </c:pt>
                <c:pt idx="3">
                  <c:v>367.06663526681172</c:v>
                </c:pt>
                <c:pt idx="4">
                  <c:v>344.06663526681172</c:v>
                </c:pt>
                <c:pt idx="5">
                  <c:v>344.06663526681172</c:v>
                </c:pt>
                <c:pt idx="6">
                  <c:v>359.06663526681172</c:v>
                </c:pt>
                <c:pt idx="7">
                  <c:v>359.06663526681172</c:v>
                </c:pt>
                <c:pt idx="8">
                  <c:v>344.06663526681172</c:v>
                </c:pt>
                <c:pt idx="9">
                  <c:v>359.06663526681172</c:v>
                </c:pt>
                <c:pt idx="10">
                  <c:v>359.46663526681169</c:v>
                </c:pt>
                <c:pt idx="11">
                  <c:v>360.2666352668117</c:v>
                </c:pt>
                <c:pt idx="12">
                  <c:v>361.06663526681172</c:v>
                </c:pt>
                <c:pt idx="13">
                  <c:v>362.06663526681172</c:v>
                </c:pt>
                <c:pt idx="14">
                  <c:v>363.2666352668117</c:v>
                </c:pt>
                <c:pt idx="15">
                  <c:v>367.06663526681172</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{FFB263AE-2331-496E-8104-E3B554DCAB58}</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367.06663526681172</c:v>
                </c:pt>
                <c:pt idx="1">
                  <c:v>367.06663526681172</c:v>
                </c:pt>
                <c:pt idx="2">
                  <c:v>377.06663526681172</c:v>
                </c:pt>
                <c:pt idx="3">
                  <c:v>367.06663526681172</c:v>
                </c:pt>
                <c:pt idx="4">
                  <c:v>377.06663526681172</c:v>
                </c:pt>
                <c:pt idx="5">
                  <c:v>380.06663526681172</c:v>
                </c:pt>
                <c:pt idx="6">
                  <c:v>384.06663526681172</c:v>
                </c:pt>
                <c:pt idx="7">
                  <c:v>387.06663526681172</c:v>
                </c:pt>
                <c:pt idx="8">
                  <c:v>392.06663526681172</c:v>
                </c:pt>
                <c:pt idx="9">
                  <c:v>397.06663526681172</c:v>
                </c:pt>
                <c:pt idx="10">
                  <c:v>403.06663526681172</c:v>
                </c:pt>
                <c:pt idx="11">
                  <c:v>415.06663526681172</c:v>
                </c:pt>
                <c:pt idx="12">
                  <c:v>429.06663526681172</c:v>
                </c:pt>
                <c:pt idx="13">
                  <c:v>404.06663526681172</c:v>
                </c:pt>
                <c:pt idx="14">
                  <c:v>397.06663526681172</c:v>
                </c:pt>
                <c:pt idx="15">
                  <c:v>382.06663526681172</c:v>
                </c:pt>
                <c:pt idx="16">
                  <c:v>367.06663526681172</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367.06663526681172</c:v>
                </c:pt>
                <c:pt idx="1">
                  <c:v>367.06663526681172</c:v>
                </c:pt>
                <c:pt idx="2">
                  <c:v>357.06663526681172</c:v>
                </c:pt>
                <c:pt idx="3">
                  <c:v>367.06663526681172</c:v>
                </c:pt>
                <c:pt idx="4">
                  <c:v>357.06663526681172</c:v>
                </c:pt>
                <c:pt idx="5">
                  <c:v>354.06663526681172</c:v>
                </c:pt>
                <c:pt idx="6">
                  <c:v>350.06663526681172</c:v>
                </c:pt>
                <c:pt idx="7">
                  <c:v>347.06663526681172</c:v>
                </c:pt>
                <c:pt idx="8">
                  <c:v>342.06663526681172</c:v>
                </c:pt>
                <c:pt idx="9">
                  <c:v>337.06663526681172</c:v>
                </c:pt>
                <c:pt idx="10">
                  <c:v>331.06663526681172</c:v>
                </c:pt>
                <c:pt idx="11">
                  <c:v>319.06663526681172</c:v>
                </c:pt>
                <c:pt idx="12">
                  <c:v>305.06663526681172</c:v>
                </c:pt>
                <c:pt idx="13">
                  <c:v>330.06663526681172</c:v>
                </c:pt>
                <c:pt idx="14">
                  <c:v>337.06663526681172</c:v>
                </c:pt>
                <c:pt idx="15">
                  <c:v>352.06663526681172</c:v>
                </c:pt>
                <c:pt idx="16">
                  <c:v>367.06663526681172</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367.06663526681172</c:v>
                </c:pt>
                <c:pt idx="1">
                  <c:v>384.06663526681172</c:v>
                </c:pt>
                <c:pt idx="2">
                  <c:v>378.06663526681172</c:v>
                </c:pt>
                <c:pt idx="3">
                  <c:v>367.06663526681172</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367.06663526681172</c:v>
                </c:pt>
                <c:pt idx="1">
                  <c:v>350.06663526681172</c:v>
                </c:pt>
                <c:pt idx="2">
                  <c:v>356.06663526681172</c:v>
                </c:pt>
                <c:pt idx="3">
                  <c:v>367.06663526681172</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{F7391080-86CC-4D21-AFFB-7B5DC7F086F0}</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363.18374180609976</c:v>
                </c:pt>
                <c:pt idx="1">
                  <c:v>363.18374180609976</c:v>
                </c:pt>
                <c:pt idx="2">
                  <c:v>363.18374180609976</c:v>
                </c:pt>
                <c:pt idx="3">
                  <c:v>393.87750432419693</c:v>
                </c:pt>
                <c:pt idx="4">
                  <c:v>363.18374180609976</c:v>
                </c:pt>
                <c:pt idx="5">
                  <c:v>332.48997928800259</c:v>
                </c:pt>
                <c:pt idx="6">
                  <c:v>363.18374180609976</c:v>
                </c:pt>
              </c:numCache>
            </c:numRef>
          </c:xVal>
          <c:yVal>
            <c:numRef>
              <c:f>Trajecto!$C$124:$C$130</c:f>
              <c:numCache>
                <c:formatCode>0</c:formatCode>
                <c:ptCount val="7"/>
                <c:pt idx="0">
                  <c:v>1227.750500723886</c:v>
                </c:pt>
                <c:pt idx="1">
                  <c:v>613.87525036194302</c:v>
                </c:pt>
                <c:pt idx="2">
                  <c:v>0</c:v>
                </c:pt>
                <c:pt idx="3">
                  <c:v>61.387525036194305</c:v>
                </c:pt>
                <c:pt idx="4">
                  <c:v>0</c:v>
                </c:pt>
                <c:pt idx="5">
                  <c:v>61.387525036194305</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1227.9855245839581</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-1</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3.9999999999999831</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4.999999999999976</c:v>
                </c:pt>
                <c:pt idx="109">
                  <c:v>#N/A</c:v>
                </c:pt>
                <c:pt idx="110">
                  <c:v>#N/A</c:v>
                </c:pt>
                <c:pt idx="111">
                  <c:v>#N/A</c:v>
                </c:pt>
                <c:pt idx="112">
                  <c:v>#N/A</c:v>
                </c:pt>
                <c:pt idx="113">
                  <c:v>#N/A</c:v>
                </c:pt>
                <c:pt idx="114">
                  <c:v>#N/A</c:v>
                </c:pt>
                <c:pt idx="115">
                  <c:v>#N/A</c:v>
                </c:pt>
                <c:pt idx="116">
                  <c:v>#N/A</c:v>
                </c:pt>
                <c:pt idx="117">
                  <c:v>#N/A</c:v>
                </c:pt>
                <c:pt idx="118">
                  <c:v>5.9999999999999725</c:v>
                </c:pt>
                <c:pt idx="119">
                  <c:v>#N/A</c:v>
                </c:pt>
                <c:pt idx="120">
                  <c:v>#N/A</c:v>
                </c:pt>
                <c:pt idx="121">
                  <c:v>#N/A</c:v>
                </c:pt>
                <c:pt idx="122">
                  <c:v>#N/A</c:v>
                </c:pt>
                <c:pt idx="123">
                  <c:v>#N/A</c:v>
                </c:pt>
                <c:pt idx="124">
                  <c:v>#N/A</c:v>
                </c:pt>
                <c:pt idx="125">
                  <c:v>#N/A</c:v>
                </c:pt>
                <c:pt idx="126">
                  <c:v>#N/A</c:v>
                </c:pt>
                <c:pt idx="127">
                  <c:v>#N/A</c:v>
                </c:pt>
                <c:pt idx="128">
                  <c:v>6.9999999999999689</c:v>
                </c:pt>
                <c:pt idx="129">
                  <c:v>#N/A</c:v>
                </c:pt>
                <c:pt idx="130">
                  <c:v>#N/A</c:v>
                </c:pt>
                <c:pt idx="131">
                  <c:v>#N/A</c:v>
                </c:pt>
                <c:pt idx="132">
                  <c:v>#N/A</c:v>
                </c:pt>
                <c:pt idx="133">
                  <c:v>#N/A</c:v>
                </c:pt>
                <c:pt idx="134">
                  <c:v>#N/A</c:v>
                </c:pt>
                <c:pt idx="135">
                  <c:v>#N/A</c:v>
                </c:pt>
                <c:pt idx="136">
                  <c:v>#N/A</c:v>
                </c:pt>
                <c:pt idx="137">
                  <c:v>#N/A</c:v>
                </c:pt>
                <c:pt idx="138">
                  <c:v>7.9999999999999654</c:v>
                </c:pt>
                <c:pt idx="139">
                  <c:v>#N/A</c:v>
                </c:pt>
                <c:pt idx="140">
                  <c:v>#N/A</c:v>
                </c:pt>
                <c:pt idx="141">
                  <c:v>#N/A</c:v>
                </c:pt>
                <c:pt idx="142">
                  <c:v>#N/A</c:v>
                </c:pt>
                <c:pt idx="143">
                  <c:v>#N/A</c:v>
                </c:pt>
                <c:pt idx="144">
                  <c:v>#N/A</c:v>
                </c:pt>
                <c:pt idx="145">
                  <c:v>#N/A</c:v>
                </c:pt>
                <c:pt idx="146">
                  <c:v>#N/A</c:v>
                </c:pt>
                <c:pt idx="147">
                  <c:v>#N/A</c:v>
                </c:pt>
                <c:pt idx="148">
                  <c:v>8.9999999999999627</c:v>
                </c:pt>
                <c:pt idx="149">
                  <c:v>#N/A</c:v>
                </c:pt>
                <c:pt idx="150">
                  <c:v>#N/A</c:v>
                </c:pt>
                <c:pt idx="151">
                  <c:v>#N/A</c:v>
                </c:pt>
                <c:pt idx="152">
                  <c:v>#N/A</c:v>
                </c:pt>
                <c:pt idx="153">
                  <c:v>#N/A</c:v>
                </c:pt>
                <c:pt idx="154">
                  <c:v>#N/A</c:v>
                </c:pt>
                <c:pt idx="155">
                  <c:v>#N/A</c:v>
                </c:pt>
                <c:pt idx="156">
                  <c:v>#N/A</c:v>
                </c:pt>
                <c:pt idx="157">
                  <c:v>#N/A</c:v>
                </c:pt>
                <c:pt idx="158">
                  <c:v>9.9999999999999591</c:v>
                </c:pt>
                <c:pt idx="159">
                  <c:v>#N/A</c:v>
                </c:pt>
                <c:pt idx="160">
                  <c:v>#N/A</c:v>
                </c:pt>
                <c:pt idx="161">
                  <c:v>#N/A</c:v>
                </c:pt>
                <c:pt idx="162">
                  <c:v>#N/A</c:v>
                </c:pt>
                <c:pt idx="163">
                  <c:v>#N/A</c:v>
                </c:pt>
                <c:pt idx="164">
                  <c:v>#N/A</c:v>
                </c:pt>
                <c:pt idx="165">
                  <c:v>#N/A</c:v>
                </c:pt>
                <c:pt idx="166">
                  <c:v>#N/A</c:v>
                </c:pt>
                <c:pt idx="167">
                  <c:v>#N/A</c:v>
                </c:pt>
                <c:pt idx="168">
                  <c:v>10.999999999999956</c:v>
                </c:pt>
                <c:pt idx="169">
                  <c:v>#N/A</c:v>
                </c:pt>
                <c:pt idx="170">
                  <c:v>#N/A</c:v>
                </c:pt>
                <c:pt idx="171">
                  <c:v>#N/A</c:v>
                </c:pt>
                <c:pt idx="172">
                  <c:v>#N/A</c:v>
                </c:pt>
                <c:pt idx="173">
                  <c:v>#N/A</c:v>
                </c:pt>
                <c:pt idx="174">
                  <c:v>#N/A</c:v>
                </c:pt>
                <c:pt idx="175">
                  <c:v>#N/A</c:v>
                </c:pt>
                <c:pt idx="176">
                  <c:v>#N/A</c:v>
                </c:pt>
                <c:pt idx="177">
                  <c:v>#N/A</c:v>
                </c:pt>
                <c:pt idx="178">
                  <c:v>11.999999999999952</c:v>
                </c:pt>
                <c:pt idx="179">
                  <c:v>#N/A</c:v>
                </c:pt>
                <c:pt idx="180">
                  <c:v>#N/A</c:v>
                </c:pt>
                <c:pt idx="181">
                  <c:v>#N/A</c:v>
                </c:pt>
                <c:pt idx="182">
                  <c:v>#N/A</c:v>
                </c:pt>
                <c:pt idx="183">
                  <c:v>#N/A</c:v>
                </c:pt>
                <c:pt idx="184">
                  <c:v>#N/A</c:v>
                </c:pt>
                <c:pt idx="185">
                  <c:v>#N/A</c:v>
                </c:pt>
                <c:pt idx="186">
                  <c:v>#N/A</c:v>
                </c:pt>
                <c:pt idx="187">
                  <c:v>#N/A</c:v>
                </c:pt>
                <c:pt idx="188">
                  <c:v>12.999999999999948</c:v>
                </c:pt>
                <c:pt idx="189">
                  <c:v>#N/A</c:v>
                </c:pt>
                <c:pt idx="190">
                  <c:v>#N/A</c:v>
                </c:pt>
                <c:pt idx="191">
                  <c:v>#N/A</c:v>
                </c:pt>
                <c:pt idx="192">
                  <c:v>#N/A</c:v>
                </c:pt>
                <c:pt idx="193">
                  <c:v>#N/A</c:v>
                </c:pt>
                <c:pt idx="194">
                  <c:v>#N/A</c:v>
                </c:pt>
                <c:pt idx="195">
                  <c:v>#N/A</c:v>
                </c:pt>
                <c:pt idx="196">
                  <c:v>#N/A</c:v>
                </c:pt>
                <c:pt idx="197">
                  <c:v>#N/A</c:v>
                </c:pt>
                <c:pt idx="198">
                  <c:v>13.999999999999945</c:v>
                </c:pt>
                <c:pt idx="199">
                  <c:v>#N/A</c:v>
                </c:pt>
                <c:pt idx="200">
                  <c:v>#N/A</c:v>
                </c:pt>
                <c:pt idx="201">
                  <c:v>#N/A</c:v>
                </c:pt>
                <c:pt idx="202">
                  <c:v>#N/A</c:v>
                </c:pt>
                <c:pt idx="203">
                  <c:v>#N/A</c:v>
                </c:pt>
                <c:pt idx="204">
                  <c:v>#N/A</c:v>
                </c:pt>
                <c:pt idx="205">
                  <c:v>#N/A</c:v>
                </c:pt>
                <c:pt idx="206">
                  <c:v>#N/A</c:v>
                </c:pt>
                <c:pt idx="207">
                  <c:v>#N/A</c:v>
                </c:pt>
                <c:pt idx="208">
                  <c:v>14.999999999999941</c:v>
                </c:pt>
                <c:pt idx="209">
                  <c:v>#N/A</c:v>
                </c:pt>
                <c:pt idx="210">
                  <c:v>#N/A</c:v>
                </c:pt>
                <c:pt idx="211">
                  <c:v>#N/A</c:v>
                </c:pt>
                <c:pt idx="212">
                  <c:v>#N/A</c:v>
                </c:pt>
                <c:pt idx="213">
                  <c:v>#N/A</c:v>
                </c:pt>
                <c:pt idx="214">
                  <c:v>#N/A</c:v>
                </c:pt>
                <c:pt idx="215">
                  <c:v>#N/A</c:v>
                </c:pt>
                <c:pt idx="216">
                  <c:v>#N/A</c:v>
                </c:pt>
                <c:pt idx="217">
                  <c:v>#N/A</c:v>
                </c:pt>
                <c:pt idx="218">
                  <c:v>15.999999999999938</c:v>
                </c:pt>
                <c:pt idx="219">
                  <c:v>#N/A</c:v>
                </c:pt>
                <c:pt idx="220">
                  <c:v>#N/A</c:v>
                </c:pt>
                <c:pt idx="221">
                  <c:v>#N/A</c:v>
                </c:pt>
                <c:pt idx="222">
                  <c:v>#N/A</c:v>
                </c:pt>
                <c:pt idx="223">
                  <c:v>#N/A</c:v>
                </c:pt>
                <c:pt idx="224">
                  <c:v>#N/A</c:v>
                </c:pt>
                <c:pt idx="225">
                  <c:v>#N/A</c:v>
                </c:pt>
                <c:pt idx="226">
                  <c:v>#N/A</c:v>
                </c:pt>
                <c:pt idx="227">
                  <c:v>#N/A</c:v>
                </c:pt>
                <c:pt idx="228">
                  <c:v>16.99999999999995</c:v>
                </c:pt>
                <c:pt idx="229">
                  <c:v>#N/A</c:v>
                </c:pt>
                <c:pt idx="230">
                  <c:v>#N/A</c:v>
                </c:pt>
                <c:pt idx="231">
                  <c:v>#N/A</c:v>
                </c:pt>
                <c:pt idx="232">
                  <c:v>#N/A</c:v>
                </c:pt>
                <c:pt idx="233">
                  <c:v>#N/A</c:v>
                </c:pt>
                <c:pt idx="234">
                  <c:v>#N/A</c:v>
                </c:pt>
                <c:pt idx="235">
                  <c:v>#N/A</c:v>
                </c:pt>
                <c:pt idx="236">
                  <c:v>#N/A</c:v>
                </c:pt>
                <c:pt idx="237">
                  <c:v>#N/A</c:v>
                </c:pt>
                <c:pt idx="238">
                  <c:v>17.999999999999964</c:v>
                </c:pt>
                <c:pt idx="239">
                  <c:v>#N/A</c:v>
                </c:pt>
                <c:pt idx="240">
                  <c:v>#N/A</c:v>
                </c:pt>
                <c:pt idx="241">
                  <c:v>#N/A</c:v>
                </c:pt>
                <c:pt idx="242">
                  <c:v>#N/A</c:v>
                </c:pt>
                <c:pt idx="243">
                  <c:v>#N/A</c:v>
                </c:pt>
                <c:pt idx="244">
                  <c:v>#N/A</c:v>
                </c:pt>
                <c:pt idx="245">
                  <c:v>#N/A</c:v>
                </c:pt>
                <c:pt idx="246">
                  <c:v>#N/A</c:v>
                </c:pt>
                <c:pt idx="247">
                  <c:v>#N/A</c:v>
                </c:pt>
                <c:pt idx="248">
                  <c:v>18.999999999999979</c:v>
                </c:pt>
                <c:pt idx="249">
                  <c:v>#N/A</c:v>
                </c:pt>
                <c:pt idx="250">
                  <c:v>#N/A</c:v>
                </c:pt>
                <c:pt idx="251">
                  <c:v>#N/A</c:v>
                </c:pt>
                <c:pt idx="252">
                  <c:v>#N/A</c:v>
                </c:pt>
                <c:pt idx="253">
                  <c:v>#N/A</c:v>
                </c:pt>
                <c:pt idx="254">
                  <c:v>#N/A</c:v>
                </c:pt>
                <c:pt idx="255">
                  <c:v>#N/A</c:v>
                </c:pt>
                <c:pt idx="256">
                  <c:v>#N/A</c:v>
                </c:pt>
                <c:pt idx="257">
                  <c:v>#N/A</c:v>
                </c:pt>
                <c:pt idx="258">
                  <c:v>19.999999999999993</c:v>
                </c:pt>
                <c:pt idx="259">
                  <c:v>#N/A</c:v>
                </c:pt>
                <c:pt idx="260">
                  <c:v>#N/A</c:v>
                </c:pt>
                <c:pt idx="261">
                  <c:v>#N/A</c:v>
                </c:pt>
                <c:pt idx="262">
                  <c:v>#N/A</c:v>
                </c:pt>
                <c:pt idx="263">
                  <c:v>#N/A</c:v>
                </c:pt>
                <c:pt idx="264">
                  <c:v>#N/A</c:v>
                </c:pt>
                <c:pt idx="265">
                  <c:v>#N/A</c:v>
                </c:pt>
                <c:pt idx="266">
                  <c:v>#N/A</c:v>
                </c:pt>
                <c:pt idx="267">
                  <c:v>#N/A</c:v>
                </c:pt>
                <c:pt idx="268">
                  <c:v>21.000000000000007</c:v>
                </c:pt>
                <c:pt idx="269">
                  <c:v>#N/A</c:v>
                </c:pt>
                <c:pt idx="270">
                  <c:v>#N/A</c:v>
                </c:pt>
                <c:pt idx="271">
                  <c:v>#N/A</c:v>
                </c:pt>
                <c:pt idx="272">
                  <c:v>#N/A</c:v>
                </c:pt>
                <c:pt idx="273">
                  <c:v>#N/A</c:v>
                </c:pt>
                <c:pt idx="274">
                  <c:v>#N/A</c:v>
                </c:pt>
                <c:pt idx="275">
                  <c:v>#N/A</c:v>
                </c:pt>
                <c:pt idx="276">
                  <c:v>#N/A</c:v>
                </c:pt>
                <c:pt idx="277">
                  <c:v>#N/A</c:v>
                </c:pt>
                <c:pt idx="278">
                  <c:v>22.000000000000021</c:v>
                </c:pt>
                <c:pt idx="279">
                  <c:v>#N/A</c:v>
                </c:pt>
                <c:pt idx="280">
                  <c:v>#N/A</c:v>
                </c:pt>
                <c:pt idx="281">
                  <c:v>#N/A</c:v>
                </c:pt>
                <c:pt idx="282">
                  <c:v>#N/A</c:v>
                </c:pt>
                <c:pt idx="283">
                  <c:v>#N/A</c:v>
                </c:pt>
                <c:pt idx="284">
                  <c:v>#N/A</c:v>
                </c:pt>
                <c:pt idx="285">
                  <c:v>#N/A</c:v>
                </c:pt>
                <c:pt idx="286">
                  <c:v>#N/A</c:v>
                </c:pt>
                <c:pt idx="287">
                  <c:v>#N/A</c:v>
                </c:pt>
                <c:pt idx="288">
                  <c:v>23.000000000000036</c:v>
                </c:pt>
                <c:pt idx="289">
                  <c:v>#N/A</c:v>
                </c:pt>
                <c:pt idx="290">
                  <c:v>#N/A</c:v>
                </c:pt>
                <c:pt idx="291">
                  <c:v>#N/A</c:v>
                </c:pt>
                <c:pt idx="292">
                  <c:v>#N/A</c:v>
                </c:pt>
                <c:pt idx="293">
                  <c:v>#N/A</c:v>
                </c:pt>
                <c:pt idx="294">
                  <c:v>#N/A</c:v>
                </c:pt>
                <c:pt idx="295">
                  <c:v>#N/A</c:v>
                </c:pt>
                <c:pt idx="296">
                  <c:v>#N/A</c:v>
                </c:pt>
                <c:pt idx="297">
                  <c:v>#N/A</c:v>
                </c:pt>
                <c:pt idx="298">
                  <c:v>24.00000000000005</c:v>
                </c:pt>
                <c:pt idx="299">
                  <c:v>#N/A</c:v>
                </c:pt>
                <c:pt idx="300">
                  <c:v>#N/A</c:v>
                </c:pt>
                <c:pt idx="301">
                  <c:v>#N/A</c:v>
                </c:pt>
                <c:pt idx="302">
                  <c:v>#N/A</c:v>
                </c:pt>
                <c:pt idx="303">
                  <c:v>#N/A</c:v>
                </c:pt>
                <c:pt idx="304">
                  <c:v>#N/A</c:v>
                </c:pt>
                <c:pt idx="305">
                  <c:v>#N/A</c:v>
                </c:pt>
                <c:pt idx="306">
                  <c:v>#N/A</c:v>
                </c:pt>
                <c:pt idx="307">
                  <c:v>#N/A</c:v>
                </c:pt>
                <c:pt idx="308">
                  <c:v>25.000000000000064</c:v>
                </c:pt>
                <c:pt idx="309">
                  <c:v>#N/A</c:v>
                </c:pt>
                <c:pt idx="310">
                  <c:v>#N/A</c:v>
                </c:pt>
                <c:pt idx="311">
                  <c:v>#N/A</c:v>
                </c:pt>
                <c:pt idx="312">
                  <c:v>#N/A</c:v>
                </c:pt>
                <c:pt idx="313">
                  <c:v>#N/A</c:v>
                </c:pt>
                <c:pt idx="314">
                  <c:v>#N/A</c:v>
                </c:pt>
                <c:pt idx="315">
                  <c:v>#N/A</c:v>
                </c:pt>
                <c:pt idx="316">
                  <c:v>#N/A</c:v>
                </c:pt>
                <c:pt idx="317">
                  <c:v>#N/A</c:v>
                </c:pt>
                <c:pt idx="318">
                  <c:v>26.000000000000078</c:v>
                </c:pt>
                <c:pt idx="319">
                  <c:v>#N/A</c:v>
                </c:pt>
                <c:pt idx="320">
                  <c:v>#N/A</c:v>
                </c:pt>
                <c:pt idx="321">
                  <c:v>#N/A</c:v>
                </c:pt>
                <c:pt idx="322">
                  <c:v>#N/A</c:v>
                </c:pt>
                <c:pt idx="323">
                  <c:v>#N/A</c:v>
                </c:pt>
                <c:pt idx="324">
                  <c:v>#N/A</c:v>
                </c:pt>
                <c:pt idx="325">
                  <c:v>#N/A</c:v>
                </c:pt>
                <c:pt idx="326">
                  <c:v>#N/A</c:v>
                </c:pt>
                <c:pt idx="327">
                  <c:v>#N/A</c:v>
                </c:pt>
                <c:pt idx="328">
                  <c:v>27.000000000000092</c:v>
                </c:pt>
                <c:pt idx="329">
                  <c:v>#N/A</c:v>
                </c:pt>
                <c:pt idx="330">
                  <c:v>#N/A</c:v>
                </c:pt>
                <c:pt idx="331">
                  <c:v>#N/A</c:v>
                </c:pt>
                <c:pt idx="332">
                  <c:v>#N/A</c:v>
                </c:pt>
                <c:pt idx="333">
                  <c:v>#N/A</c:v>
                </c:pt>
                <c:pt idx="334">
                  <c:v>#N/A</c:v>
                </c:pt>
                <c:pt idx="335">
                  <c:v>#N/A</c:v>
                </c:pt>
                <c:pt idx="336">
                  <c:v>#N/A</c:v>
                </c:pt>
                <c:pt idx="337">
                  <c:v>#N/A</c:v>
                </c:pt>
                <c:pt idx="338">
                  <c:v>28.000000000000107</c:v>
                </c:pt>
                <c:pt idx="339">
                  <c:v>#N/A</c:v>
                </c:pt>
                <c:pt idx="340">
                  <c:v>#N/A</c:v>
                </c:pt>
                <c:pt idx="341">
                  <c:v>#N/A</c:v>
                </c:pt>
                <c:pt idx="342">
                  <c:v>#N/A</c:v>
                </c:pt>
                <c:pt idx="343">
                  <c:v>#N/A</c:v>
                </c:pt>
                <c:pt idx="344">
                  <c:v>#N/A</c:v>
                </c:pt>
                <c:pt idx="345">
                  <c:v>#N/A</c:v>
                </c:pt>
                <c:pt idx="346">
                  <c:v>#N/A</c:v>
                </c:pt>
                <c:pt idx="347">
                  <c:v>#N/A</c:v>
                </c:pt>
                <c:pt idx="348">
                  <c:v>29.000000000000121</c:v>
                </c:pt>
                <c:pt idx="349">
                  <c:v>#N/A</c:v>
                </c:pt>
                <c:pt idx="350">
                  <c:v>#N/A</c:v>
                </c:pt>
                <c:pt idx="351">
                  <c:v>#N/A</c:v>
                </c:pt>
                <c:pt idx="352">
                  <c:v>#N/A</c:v>
                </c:pt>
                <c:pt idx="353">
                  <c:v>#N/A</c:v>
                </c:pt>
                <c:pt idx="354">
                  <c:v>#N/A</c:v>
                </c:pt>
                <c:pt idx="355">
                  <c:v>#N/A</c:v>
                </c:pt>
                <c:pt idx="356">
                  <c:v>#N/A</c:v>
                </c:pt>
                <c:pt idx="357">
                  <c:v>#N/A</c:v>
                </c:pt>
                <c:pt idx="358">
                  <c:v>30.000000000000135</c:v>
                </c:pt>
                <c:pt idx="359">
                  <c:v>#N/A</c:v>
                </c:pt>
                <c:pt idx="360">
                  <c:v>#N/A</c:v>
                </c:pt>
                <c:pt idx="361">
                  <c:v>#N/A</c:v>
                </c:pt>
                <c:pt idx="362">
                  <c:v>#N/A</c:v>
                </c:pt>
                <c:pt idx="363">
                  <c:v>#N/A</c:v>
                </c:pt>
                <c:pt idx="364">
                  <c:v>#N/A</c:v>
                </c:pt>
                <c:pt idx="365">
                  <c:v>#N/A</c:v>
                </c:pt>
                <c:pt idx="366">
                  <c:v>#N/A</c:v>
                </c:pt>
                <c:pt idx="367">
                  <c:v>#N/A</c:v>
                </c:pt>
                <c:pt idx="368">
                  <c:v>31.000000000000149</c:v>
                </c:pt>
                <c:pt idx="369">
                  <c:v>#N/A</c:v>
                </c:pt>
                <c:pt idx="370">
                  <c:v>#N/A</c:v>
                </c:pt>
                <c:pt idx="371">
                  <c:v>#N/A</c:v>
                </c:pt>
                <c:pt idx="372">
                  <c:v>#N/A</c:v>
                </c:pt>
                <c:pt idx="373">
                  <c:v>#N/A</c:v>
                </c:pt>
                <c:pt idx="374">
                  <c:v>#N/A</c:v>
                </c:pt>
                <c:pt idx="375">
                  <c:v>#N/A</c:v>
                </c:pt>
                <c:pt idx="376">
                  <c:v>#N/A</c:v>
                </c:pt>
                <c:pt idx="377">
                  <c:v>#N/A</c:v>
                </c:pt>
                <c:pt idx="378">
                  <c:v>32.000000000000163</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487.84771914632313</c:v>
                </c:pt>
                <c:pt idx="1">
                  <c:v>489.54732190650287</c:v>
                </c:pt>
                <c:pt idx="2">
                  <c:v>491.24350442757247</c:v>
                </c:pt>
                <c:pt idx="3">
                  <c:v>492.9362768983674</c:v>
                </c:pt>
                <c:pt idx="4">
                  <c:v>494.62564945413732</c:v>
                </c:pt>
                <c:pt idx="5">
                  <c:v>496.31163217692148</c:v>
                </c:pt>
                <c:pt idx="6">
                  <c:v>497.99423509592071</c:v>
                </c:pt>
                <c:pt idx="7">
                  <c:v>499.67346818786632</c:v>
                </c:pt>
                <c:pt idx="8">
                  <c:v>501.34934137738554</c:v>
                </c:pt>
                <c:pt idx="9">
                  <c:v>503.02186453736397</c:v>
                </c:pt>
                <c:pt idx="10">
                  <c:v>504.69104748930471</c:v>
                </c:pt>
                <c:pt idx="11">
                  <c:v>506.35689998721779</c:v>
                </c:pt>
                <c:pt idx="12">
                  <c:v>508.01943170195199</c:v>
                </c:pt>
                <c:pt idx="13">
                  <c:v>509.67865223889714</c:v>
                </c:pt>
                <c:pt idx="14">
                  <c:v>511.33457115522481</c:v>
                </c:pt>
                <c:pt idx="15">
                  <c:v>512.98719796020657</c:v>
                </c:pt>
                <c:pt idx="16">
                  <c:v>514.63654211552978</c:v>
                </c:pt>
                <c:pt idx="17">
                  <c:v>516.28261303561032</c:v>
                </c:pt>
                <c:pt idx="18">
                  <c:v>517.92542008790315</c:v>
                </c:pt>
                <c:pt idx="19">
                  <c:v>519.56497259321031</c:v>
                </c:pt>
                <c:pt idx="20">
                  <c:v>521.20127982598581</c:v>
                </c:pt>
                <c:pt idx="21">
                  <c:v>522.83435102287797</c:v>
                </c:pt>
                <c:pt idx="22">
                  <c:v>524.46419539105443</c:v>
                </c:pt>
                <c:pt idx="23">
                  <c:v>526.09082209983433</c:v>
                </c:pt>
                <c:pt idx="24">
                  <c:v>527.71424027253886</c:v>
                </c:pt>
                <c:pt idx="25">
                  <c:v>529.33445898679622</c:v>
                </c:pt>
                <c:pt idx="26">
                  <c:v>530.95148727484423</c:v>
                </c:pt>
                <c:pt idx="27">
                  <c:v>532.5653341238301</c:v>
                </c:pt>
                <c:pt idx="28">
                  <c:v>534.17600847610834</c:v>
                </c:pt>
                <c:pt idx="29">
                  <c:v>535.78351922953539</c:v>
                </c:pt>
                <c:pt idx="30">
                  <c:v>537.3878752377625</c:v>
                </c:pt>
                <c:pt idx="31">
                  <c:v>538.98908531052564</c:v>
                </c:pt>
                <c:pt idx="32">
                  <c:v>540.58715821393355</c:v>
                </c:pt>
                <c:pt idx="33">
                  <c:v>542.1821026707529</c:v>
                </c:pt>
                <c:pt idx="34">
                  <c:v>543.77392736069135</c:v>
                </c:pt>
                <c:pt idx="35">
                  <c:v>545.36264092067859</c:v>
                </c:pt>
                <c:pt idx="36">
                  <c:v>546.94825194514419</c:v>
                </c:pt>
                <c:pt idx="37">
                  <c:v>548.53076898629422</c:v>
                </c:pt>
                <c:pt idx="38">
                  <c:v>550.11020055438485</c:v>
                </c:pt>
                <c:pt idx="39">
                  <c:v>551.68655511799398</c:v>
                </c:pt>
                <c:pt idx="40">
                  <c:v>553.2598411042909</c:v>
                </c:pt>
                <c:pt idx="41">
                  <c:v>554.83006689930323</c:v>
                </c:pt>
                <c:pt idx="42">
                  <c:v>556.39724084818215</c:v>
                </c:pt>
                <c:pt idx="43">
                  <c:v>557.96137125546511</c:v>
                </c:pt>
                <c:pt idx="44">
                  <c:v>559.52246638533688</c:v>
                </c:pt>
                <c:pt idx="45">
                  <c:v>561.08053446188785</c:v>
                </c:pt>
                <c:pt idx="46">
                  <c:v>562.63558366937104</c:v>
                </c:pt>
                <c:pt idx="47">
                  <c:v>564.18762215245613</c:v>
                </c:pt>
                <c:pt idx="48">
                  <c:v>565.73665801648224</c:v>
                </c:pt>
                <c:pt idx="49">
                  <c:v>567.28269932770831</c:v>
                </c:pt>
                <c:pt idx="50">
                  <c:v>568.82575411356129</c:v>
                </c:pt>
                <c:pt idx="51">
                  <c:v>570.36583036288289</c:v>
                </c:pt>
                <c:pt idx="52">
                  <c:v>571.90293602617396</c:v>
                </c:pt>
                <c:pt idx="53">
                  <c:v>573.43707901583662</c:v>
                </c:pt>
                <c:pt idx="54">
                  <c:v>574.96826720641548</c:v>
                </c:pt>
                <c:pt idx="55">
                  <c:v>576.49650843483562</c:v>
                </c:pt>
                <c:pt idx="56">
                  <c:v>578.02181050063984</c:v>
                </c:pt>
                <c:pt idx="57">
                  <c:v>579.54418116622332</c:v>
                </c:pt>
                <c:pt idx="58">
                  <c:v>581.06362815706677</c:v>
                </c:pt>
                <c:pt idx="59">
                  <c:v>582.58015916196746</c:v>
                </c:pt>
                <c:pt idx="60">
                  <c:v>584.09378183326862</c:v>
                </c:pt>
                <c:pt idx="61">
                  <c:v>585.60450378708708</c:v>
                </c:pt>
                <c:pt idx="62">
                  <c:v>587.1123326035389</c:v>
                </c:pt>
                <c:pt idx="63">
                  <c:v>588.61727582696346</c:v>
                </c:pt>
                <c:pt idx="64">
                  <c:v>590.11934096614561</c:v>
                </c:pt>
                <c:pt idx="65">
                  <c:v>591.6185354945361</c:v>
                </c:pt>
                <c:pt idx="66">
                  <c:v>593.11486685047055</c:v>
                </c:pt>
                <c:pt idx="67">
                  <c:v>594.60834243738623</c:v>
                </c:pt>
                <c:pt idx="68">
                  <c:v>596.09896962403764</c:v>
                </c:pt>
                <c:pt idx="69">
                  <c:v>597.5867557447101</c:v>
                </c:pt>
                <c:pt idx="70">
                  <c:v>599.07170809943182</c:v>
                </c:pt>
                <c:pt idx="71">
                  <c:v>600.55383395418414</c:v>
                </c:pt>
                <c:pt idx="72">
                  <c:v>602.03314054111058</c:v>
                </c:pt>
                <c:pt idx="73">
                  <c:v>603.50963505872346</c:v>
                </c:pt>
                <c:pt idx="74">
                  <c:v>604.98332467211014</c:v>
                </c:pt>
                <c:pt idx="75">
                  <c:v>606.4542165131362</c:v>
                </c:pt>
                <c:pt idx="76">
                  <c:v>607.92231768064858</c:v>
                </c:pt>
                <c:pt idx="77">
                  <c:v>609.38763524067576</c:v>
                </c:pt>
                <c:pt idx="78">
                  <c:v>610.85017622662735</c:v>
                </c:pt>
                <c:pt idx="79">
                  <c:v>612.30994763949195</c:v>
                </c:pt>
                <c:pt idx="80">
                  <c:v>613.76695644803317</c:v>
                </c:pt>
                <c:pt idx="81">
                  <c:v>615.22120958898449</c:v>
                </c:pt>
                <c:pt idx="82">
                  <c:v>616.67271396724243</c:v>
                </c:pt>
                <c:pt idx="83">
                  <c:v>618.12147645605842</c:v>
                </c:pt>
                <c:pt idx="84">
                  <c:v>619.56750389722924</c:v>
                </c:pt>
                <c:pt idx="85">
                  <c:v>621.01080310128566</c:v>
                </c:pt>
                <c:pt idx="86">
                  <c:v>622.45138084768007</c:v>
                </c:pt>
                <c:pt idx="87">
                  <c:v>623.88924388497253</c:v>
                </c:pt>
                <c:pt idx="88">
                  <c:v>625.32439893101514</c:v>
                </c:pt>
                <c:pt idx="89">
                  <c:v>626.75685267313554</c:v>
                </c:pt>
                <c:pt idx="90">
                  <c:v>628.18661176831893</c:v>
                </c:pt>
                <c:pt idx="91">
                  <c:v>629.61368284338801</c:v>
                </c:pt>
                <c:pt idx="92">
                  <c:v>631.03807249518252</c:v>
                </c:pt>
                <c:pt idx="93">
                  <c:v>632.45978729073704</c:v>
                </c:pt>
                <c:pt idx="94">
                  <c:v>633.87883376745731</c:v>
                </c:pt>
                <c:pt idx="95">
                  <c:v>635.2952184332953</c:v>
                </c:pt>
                <c:pt idx="96">
                  <c:v>636.70894776692342</c:v>
                </c:pt>
                <c:pt idx="97">
                  <c:v>638.12002821790645</c:v>
                </c:pt>
                <c:pt idx="98">
                  <c:v>639.5284662068733</c:v>
                </c:pt>
                <c:pt idx="99">
                  <c:v>640.93426812568691</c:v>
                </c:pt>
                <c:pt idx="100">
                  <c:v>642.33744033761275</c:v>
                </c:pt>
                <c:pt idx="101">
                  <c:v>656.22501920890636</c:v>
                </c:pt>
                <c:pt idx="102">
                  <c:v>669.85369299606509</c:v>
                </c:pt>
                <c:pt idx="103">
                  <c:v>683.22955753335214</c:v>
                </c:pt>
                <c:pt idx="104">
                  <c:v>696.35844368903986</c:v>
                </c:pt>
                <c:pt idx="105">
                  <c:v>709.24593225372757</c:v>
                </c:pt>
                <c:pt idx="106">
                  <c:v>721.89736778189797</c:v>
                </c:pt>
                <c:pt idx="107">
                  <c:v>734.31787147406544</c:v>
                </c:pt>
                <c:pt idx="108">
                  <c:v>746.5123531784451</c:v>
                </c:pt>
                <c:pt idx="109">
                  <c:v>758.48552258356926</c:v>
                </c:pt>
                <c:pt idx="110">
                  <c:v>770.24189966657718</c:v>
                </c:pt>
                <c:pt idx="111">
                  <c:v>781.78582445591894</c:v>
                </c:pt>
                <c:pt idx="112">
                  <c:v>793.12146616185214</c:v>
                </c:pt>
                <c:pt idx="113">
                  <c:v>804.25283172330239</c:v>
                </c:pt>
                <c:pt idx="114">
                  <c:v>815.18377381534003</c:v>
                </c:pt>
                <c:pt idx="115">
                  <c:v>825.91799835764436</c:v>
                </c:pt>
                <c:pt idx="116">
                  <c:v>836.45907156082603</c:v>
                </c:pt>
                <c:pt idx="117">
                  <c:v>846.81042654432497</c:v>
                </c:pt>
                <c:pt idx="118">
                  <c:v>856.9753695567523</c:v>
                </c:pt>
                <c:pt idx="119">
                  <c:v>866.95708582696636</c:v>
                </c:pt>
                <c:pt idx="120">
                  <c:v>876.75864507184144</c:v>
                </c:pt>
                <c:pt idx="121">
                  <c:v>886.38300668457066</c:v>
                </c:pt>
                <c:pt idx="122">
                  <c:v>895.83302462542702</c:v>
                </c:pt>
                <c:pt idx="123">
                  <c:v>905.11145203515821</c:v>
                </c:pt>
                <c:pt idx="124">
                  <c:v>914.22094558960623</c:v>
                </c:pt>
                <c:pt idx="125">
                  <c:v>923.16406961269445</c:v>
                </c:pt>
                <c:pt idx="126">
                  <c:v>931.94329996360796</c:v>
                </c:pt>
                <c:pt idx="127">
                  <c:v>940.56102771278699</c:v>
                </c:pt>
                <c:pt idx="128">
                  <c:v>949.01956262025567</c:v>
                </c:pt>
                <c:pt idx="129">
                  <c:v>957.32113642880074</c:v>
                </c:pt>
                <c:pt idx="130">
                  <c:v>965.46790598359325</c:v>
                </c:pt>
                <c:pt idx="131">
                  <c:v>973.46195618900344</c:v>
                </c:pt>
                <c:pt idx="132">
                  <c:v>981.3053028125828</c:v>
                </c:pt>
                <c:pt idx="133">
                  <c:v>988.99989514547678</c:v>
                </c:pt>
                <c:pt idx="134">
                  <c:v>996.54761852787829</c:v>
                </c:pt>
                <c:pt idx="135">
                  <c:v>1003.9502967475291</c:v>
                </c:pt>
                <c:pt idx="136">
                  <c:v>1011.2096943187261</c:v>
                </c:pt>
                <c:pt idx="137">
                  <c:v>1018.327518648774</c:v>
                </c:pt>
                <c:pt idx="138">
                  <c:v>1025.3054220983631</c:v>
                </c:pt>
                <c:pt idx="139">
                  <c:v>1032.145003941908</c:v>
                </c:pt>
                <c:pt idx="140">
                  <c:v>1038.8478122334909</c:v>
                </c:pt>
                <c:pt idx="141">
                  <c:v>1045.4153455836763</c:v>
                </c:pt>
                <c:pt idx="142">
                  <c:v>1051.8490548521247</c:v>
                </c:pt>
                <c:pt idx="143">
                  <c:v>1058.1503447606165</c:v>
                </c:pt>
                <c:pt idx="144">
                  <c:v>1064.3205754307996</c:v>
                </c:pt>
                <c:pt idx="145">
                  <c:v>1070.3610638507107</c:v>
                </c:pt>
                <c:pt idx="146">
                  <c:v>1076.273085273858</c:v>
                </c:pt>
                <c:pt idx="147">
                  <c:v>1082.0578745544283</c:v>
                </c:pt>
                <c:pt idx="148">
                  <c:v>1087.7166274219628</c:v>
                </c:pt>
                <c:pt idx="149">
                  <c:v>1093.2505016986418</c:v>
                </c:pt>
                <c:pt idx="150">
                  <c:v>1098.6606184621355</c:v>
                </c:pt>
                <c:pt idx="151">
                  <c:v>1103.9480631568088</c:v>
                </c:pt>
                <c:pt idx="152">
                  <c:v>1109.113886655899</c:v>
                </c:pt>
                <c:pt idx="153">
                  <c:v>1114.1591062771474</c:v>
                </c:pt>
                <c:pt idx="154">
                  <c:v>1119.0847067542211</c:v>
                </c:pt>
                <c:pt idx="155">
                  <c:v>1123.8916411661407</c:v>
                </c:pt>
                <c:pt idx="156">
                  <c:v>1128.5808318268073</c:v>
                </c:pt>
                <c:pt idx="157">
                  <c:v>1133.1531711366181</c:v>
                </c:pt>
                <c:pt idx="158">
                  <c:v>1137.6095223980633</c:v>
                </c:pt>
                <c:pt idx="159">
                  <c:v>1141.9507205971008</c:v>
                </c:pt>
                <c:pt idx="160">
                  <c:v>1146.1775731520299</c:v>
                </c:pt>
                <c:pt idx="161">
                  <c:v>1150.2908606315093</c:v>
                </c:pt>
                <c:pt idx="162">
                  <c:v>1154.2913374432981</c:v>
                </c:pt>
                <c:pt idx="163">
                  <c:v>1158.1797324952447</c:v>
                </c:pt>
                <c:pt idx="164">
                  <c:v>1161.956749829995</c:v>
                </c:pt>
                <c:pt idx="165">
                  <c:v>1165.623069234854</c:v>
                </c:pt>
                <c:pt idx="166">
                  <c:v>1169.1793468282008</c:v>
                </c:pt>
                <c:pt idx="167">
                  <c:v>1172.6262156238342</c:v>
                </c:pt>
                <c:pt idx="168">
                  <c:v>1175.9642860746126</c:v>
                </c:pt>
                <c:pt idx="169">
                  <c:v>1179.194146596745</c:v>
                </c:pt>
                <c:pt idx="170">
                  <c:v>1182.3163640761052</c:v>
                </c:pt>
                <c:pt idx="171">
                  <c:v>1185.3314843579496</c:v>
                </c:pt>
                <c:pt idx="172">
                  <c:v>1188.2400327214602</c:v>
                </c:pt>
                <c:pt idx="173">
                  <c:v>1191.0425143405755</c:v>
                </c:pt>
                <c:pt idx="174">
                  <c:v>1193.7394147326381</c:v>
                </c:pt>
                <c:pt idx="175">
                  <c:v>1196.3312001964646</c:v>
                </c:pt>
                <c:pt idx="176">
                  <c:v>1198.8183182415432</c:v>
                </c:pt>
                <c:pt idx="177">
                  <c:v>1201.2011980101861</c:v>
                </c:pt>
                <c:pt idx="178">
                  <c:v>1203.4802506946032</c:v>
                </c:pt>
                <c:pt idx="179">
                  <c:v>1205.6558699510349</c:v>
                </c:pt>
                <c:pt idx="180">
                  <c:v>1207.7284323132706</c:v>
                </c:pt>
                <c:pt idx="181">
                  <c:v>1209.6982976081031</c:v>
                </c:pt>
                <c:pt idx="182">
                  <c:v>1211.5658093755105</c:v>
                </c:pt>
                <c:pt idx="183">
                  <c:v>1213.3312952966328</c:v>
                </c:pt>
                <c:pt idx="184">
                  <c:v>1214.9950676328936</c:v>
                </c:pt>
                <c:pt idx="185">
                  <c:v>1216.557423679928</c:v>
                </c:pt>
                <c:pt idx="186">
                  <c:v>1218.0186462402798</c:v>
                </c:pt>
                <c:pt idx="187">
                  <c:v>1219.3790041191219</c:v>
                </c:pt>
                <c:pt idx="188">
                  <c:v>1220.6387526475135</c:v>
                </c:pt>
                <c:pt idx="189">
                  <c:v>1221.7981342378964</c:v>
                </c:pt>
                <c:pt idx="190">
                  <c:v>1222.8573789766181</c:v>
                </c:pt>
                <c:pt idx="191">
                  <c:v>1223.8167052582141</c:v>
                </c:pt>
                <c:pt idx="192">
                  <c:v>1224.6763204659267</c:v>
                </c:pt>
                <c:pt idx="193">
                  <c:v>1225.4364217024279</c:v>
                </c:pt>
                <c:pt idx="194">
                  <c:v>1226.0971965739193</c:v>
                </c:pt>
                <c:pt idx="195">
                  <c:v>1226.6588240296385</c:v>
                </c:pt>
                <c:pt idx="196">
                  <c:v>1227.1214752573133</c:v>
                </c:pt>
                <c:pt idx="197">
                  <c:v>1227.4853146332819</c:v>
                </c:pt>
                <c:pt idx="198">
                  <c:v>1227.750500723886</c:v>
                </c:pt>
                <c:pt idx="199">
                  <c:v>1227.9171873324642</c:v>
                </c:pt>
                <c:pt idx="200">
                  <c:v>1227.9855245839581</c:v>
                </c:pt>
                <c:pt idx="201">
                  <c:v>1227.9556600369833</c:v>
                </c:pt>
                <c:pt idx="202">
                  <c:v>1227.8277398114001</c:v>
                </c:pt>
                <c:pt idx="203">
                  <c:v>1227.6019097181263</c:v>
                </c:pt>
                <c:pt idx="204">
                  <c:v>1227.2783163773106</c:v>
                </c:pt>
                <c:pt idx="205">
                  <c:v>1226.8571083110821</c:v>
                </c:pt>
                <c:pt idx="206">
                  <c:v>1226.3384369979228</c:v>
                </c:pt>
                <c:pt idx="207">
                  <c:v>1225.7224578771666</c:v>
                </c:pt>
                <c:pt idx="208">
                  <c:v>1225.0093312940735</c:v>
                </c:pt>
                <c:pt idx="209">
                  <c:v>1224.199223378163</c:v>
                </c:pt>
                <c:pt idx="210">
                  <c:v>1223.2923068498314</c:v>
                </c:pt>
                <c:pt idx="211">
                  <c:v>1222.2887617525403</c:v>
                </c:pt>
                <c:pt idx="212">
                  <c:v>1221.1887761099074</c:v>
                </c:pt>
                <c:pt idx="213">
                  <c:v>1219.9925465087806</c:v>
                </c:pt>
                <c:pt idx="214">
                  <c:v>1218.7002786107525</c:v>
                </c:pt>
                <c:pt idx="215">
                  <c:v>1217.3121875956169</c:v>
                </c:pt>
                <c:pt idx="216">
                  <c:v>1215.8284985409532</c:v>
                </c:pt>
                <c:pt idx="217">
                  <c:v>1214.2494467424394</c:v>
                </c:pt>
                <c:pt idx="218">
                  <c:v>1212.5752779796569</c:v>
                </c:pt>
                <c:pt idx="219">
                  <c:v>1210.806248732129</c:v>
                </c:pt>
                <c:pt idx="220">
                  <c:v>1208.9426263501884</c:v>
                </c:pt>
                <c:pt idx="221">
                  <c:v>1206.984689185015</c:v>
                </c:pt>
                <c:pt idx="222">
                  <c:v>1204.9327266818877</c:v>
                </c:pt>
                <c:pt idx="223">
                  <c:v>1202.7870394403624</c:v>
                </c:pt>
                <c:pt idx="224">
                  <c:v>1200.547939244746</c:v>
                </c:pt>
                <c:pt idx="225">
                  <c:v>1198.2157490679117</c:v>
                </c:pt>
                <c:pt idx="226">
                  <c:v>1195.7908030511753</c:v>
                </c:pt>
                <c:pt idx="227">
                  <c:v>1193.2734464626678</c:v>
                </c:pt>
                <c:pt idx="228">
                  <c:v>1190.6640356363639</c:v>
                </c:pt>
                <c:pt idx="229">
                  <c:v>1187.9629378936888</c:v>
                </c:pt>
                <c:pt idx="230">
                  <c:v>1185.1705314494091</c:v>
                </c:pt>
                <c:pt idx="231">
                  <c:v>1182.287205303317</c:v>
                </c:pt>
                <c:pt idx="232">
                  <c:v>1179.3133591190578</c:v>
                </c:pt>
                <c:pt idx="233">
                  <c:v>1176.2494030912919</c:v>
                </c:pt>
                <c:pt idx="234">
                  <c:v>1173.0957578022646</c:v>
                </c:pt>
                <c:pt idx="235">
                  <c:v>1169.8528540687362</c:v>
                </c:pt>
                <c:pt idx="236">
                  <c:v>1166.5211327801321</c:v>
                </c:pt>
                <c:pt idx="237">
                  <c:v>1163.1010447286876</c:v>
                </c:pt>
                <c:pt idx="238">
                  <c:v>1159.5930504322866</c:v>
                </c:pt>
                <c:pt idx="239">
                  <c:v>1155.997619950633</c:v>
                </c:pt>
                <c:pt idx="240">
                  <c:v>1152.3152326953348</c:v>
                </c:pt>
                <c:pt idx="241">
                  <c:v>1148.5463772344385</c:v>
                </c:pt>
                <c:pt idx="242">
                  <c:v>1144.6915510919025</c:v>
                </c:pt>
                <c:pt idx="243">
                  <c:v>1140.7512605424677</c:v>
                </c:pt>
                <c:pt idx="244">
                  <c:v>1136.7260204023496</c:v>
                </c:pt>
                <c:pt idx="245">
                  <c:v>1132.6163538161493</c:v>
                </c:pt>
                <c:pt idx="246">
                  <c:v>1128.4227920403544</c:v>
                </c:pt>
                <c:pt idx="247">
                  <c:v>1124.145874223781</c:v>
                </c:pt>
                <c:pt idx="248">
                  <c:v>1119.7861471852893</c:v>
                </c:pt>
                <c:pt idx="249">
                  <c:v>1115.3441651890864</c:v>
                </c:pt>
                <c:pt idx="250">
                  <c:v>1110.8204897179151</c:v>
                </c:pt>
                <c:pt idx="251">
                  <c:v>1106.2156892444161</c:v>
                </c:pt>
                <c:pt idx="252">
                  <c:v>1101.5303390009353</c:v>
                </c:pt>
                <c:pt idx="253">
                  <c:v>1096.7650207480365</c:v>
                </c:pt>
                <c:pt idx="254">
                  <c:v>1091.920322541974</c:v>
                </c:pt>
                <c:pt idx="255">
                  <c:v>1086.9968385013631</c:v>
                </c:pt>
                <c:pt idx="256">
                  <c:v>1081.9951685732829</c:v>
                </c:pt>
                <c:pt idx="257">
                  <c:v>1076.9159182990336</c:v>
                </c:pt>
                <c:pt idx="258">
                  <c:v>1071.7596985797668</c:v>
                </c:pt>
                <c:pt idx="259">
                  <c:v>1066.5271254421928</c:v>
                </c:pt>
                <c:pt idx="260">
                  <c:v>1061.2188198045699</c:v>
                </c:pt>
                <c:pt idx="261">
                  <c:v>1055.8354072431673</c:v>
                </c:pt>
                <c:pt idx="262">
                  <c:v>1050.3775177593889</c:v>
                </c:pt>
                <c:pt idx="263">
                  <c:v>1044.8457855477386</c:v>
                </c:pt>
                <c:pt idx="264">
                  <c:v>1039.2408487648022</c:v>
                </c:pt>
                <c:pt idx="265">
                  <c:v>1033.563349299412</c:v>
                </c:pt>
                <c:pt idx="266">
                  <c:v>1027.8139325441575</c:v>
                </c:pt>
                <c:pt idx="267">
                  <c:v>1021.993247168396</c:v>
                </c:pt>
                <c:pt idx="268">
                  <c:v>1016.1019448929151</c:v>
                </c:pt>
                <c:pt idx="269">
                  <c:v>1010.140680266389</c:v>
                </c:pt>
                <c:pt idx="270">
                  <c:v>1004.1101104437681</c:v>
                </c:pt>
                <c:pt idx="271">
                  <c:v>998.01089496673296</c:v>
                </c:pt>
                <c:pt idx="272">
                  <c:v>991.84369554634065</c:v>
                </c:pt>
                <c:pt idx="273">
                  <c:v>985.60917584798403</c:v>
                </c:pt>
                <c:pt idx="274">
                  <c:v>979.30800127877876</c:v>
                </c:pt>
                <c:pt idx="275">
                  <c:v>972.94083877748994</c:v>
                </c:pt>
                <c:pt idx="276">
                  <c:v>966.50835660710118</c:v>
                </c:pt>
                <c:pt idx="277">
                  <c:v>960.01122415012617</c:v>
                </c:pt>
                <c:pt idx="278">
                  <c:v>953.45011170675753</c:v>
                </c:pt>
                <c:pt idx="279">
                  <c:v>946.82569029593958</c:v>
                </c:pt>
                <c:pt idx="280">
                  <c:v>940.13863145945061</c:v>
                </c:pt>
                <c:pt idx="281">
                  <c:v>933.38960706907176</c:v>
                </c:pt>
                <c:pt idx="282">
                  <c:v>926.57928913691603</c:v>
                </c:pt>
                <c:pt idx="283">
                  <c:v>919.70834962898607</c:v>
                </c:pt>
                <c:pt idx="284">
                  <c:v>912.77746028202353</c:v>
                </c:pt>
                <c:pt idx="285">
                  <c:v>905.78729242370912</c:v>
                </c:pt>
                <c:pt idx="286">
                  <c:v>898.73851679626637</c:v>
                </c:pt>
                <c:pt idx="287">
                  <c:v>891.63180338351867</c:v>
                </c:pt>
                <c:pt idx="288">
                  <c:v>884.46782124144397</c:v>
                </c:pt>
                <c:pt idx="289">
                  <c:v>877.2472383322671</c:v>
                </c:pt>
                <c:pt idx="290">
                  <c:v>869.97072136212455</c:v>
                </c:pt>
                <c:pt idx="291">
                  <c:v>862.63893562233397</c:v>
                </c:pt>
                <c:pt idx="292">
                  <c:v>855.25254483429433</c:v>
                </c:pt>
                <c:pt idx="293">
                  <c:v>847.81221099804031</c:v>
                </c:pt>
                <c:pt idx="294">
                  <c:v>840.31859424446952</c:v>
                </c:pt>
                <c:pt idx="295">
                  <c:v>832.77235269125674</c:v>
                </c:pt>
                <c:pt idx="296">
                  <c:v>825.1741423024672</c:v>
                </c:pt>
                <c:pt idx="297">
                  <c:v>817.52461675187556</c:v>
                </c:pt>
                <c:pt idx="298">
                  <c:v>809.82442728999467</c:v>
                </c:pt>
                <c:pt idx="299">
                  <c:v>802.07422261481406</c:v>
                </c:pt>
                <c:pt idx="300">
                  <c:v>794.27464874624525</c:v>
                </c:pt>
                <c:pt idx="301">
                  <c:v>786.42634890426712</c:v>
                </c:pt>
                <c:pt idx="302">
                  <c:v>778.52996339076208</c:v>
                </c:pt>
                <c:pt idx="303">
                  <c:v>770.58612947503036</c:v>
                </c:pt>
                <c:pt idx="304">
                  <c:v>762.59548128296672</c:v>
                </c:pt>
                <c:pt idx="305">
                  <c:v>754.55864968988089</c:v>
                </c:pt>
                <c:pt idx="306">
                  <c:v>746.47626221694179</c:v>
                </c:pt>
                <c:pt idx="307">
                  <c:v>738.34894293122034</c:v>
                </c:pt>
                <c:pt idx="308">
                  <c:v>730.17731234930568</c:v>
                </c:pt>
                <c:pt idx="309">
                  <c:v>721.96198734446614</c:v>
                </c:pt>
                <c:pt idx="310">
                  <c:v>713.70358105732385</c:v>
                </c:pt>
                <c:pt idx="311">
                  <c:v>705.4027028100104</c:v>
                </c:pt>
                <c:pt idx="312">
                  <c:v>697.05995802376833</c:v>
                </c:pt>
                <c:pt idx="313">
                  <c:v>688.67594813996209</c:v>
                </c:pt>
                <c:pt idx="314">
                  <c:v>680.25127054445852</c:v>
                </c:pt>
                <c:pt idx="315">
                  <c:v>671.78651849533799</c:v>
                </c:pt>
                <c:pt idx="316">
                  <c:v>663.28228105389326</c:v>
                </c:pt>
                <c:pt idx="317">
                  <c:v>654.73914301887214</c:v>
                </c:pt>
                <c:pt idx="318">
                  <c:v>646.15768486392028</c:v>
                </c:pt>
                <c:pt idx="319">
                  <c:v>637.53848267817625</c:v>
                </c:pt>
                <c:pt idx="320">
                  <c:v>628.88210810997293</c:v>
                </c:pt>
                <c:pt idx="321">
                  <c:v>620.18912831359512</c:v>
                </c:pt>
                <c:pt idx="322">
                  <c:v>611.46010589904483</c:v>
                </c:pt>
                <c:pt idx="323">
                  <c:v>602.6955988847634</c:v>
                </c:pt>
                <c:pt idx="324">
                  <c:v>593.89616065325845</c:v>
                </c:pt>
                <c:pt idx="325">
                  <c:v>585.06233990958424</c:v>
                </c:pt>
                <c:pt idx="326">
                  <c:v>576.19468064262219</c:v>
                </c:pt>
                <c:pt idx="327">
                  <c:v>567.29372208910763</c:v>
                </c:pt>
                <c:pt idx="328">
                  <c:v>558.35999870034971</c:v>
                </c:pt>
                <c:pt idx="329">
                  <c:v>549.39404011158911</c:v>
                </c:pt>
                <c:pt idx="330">
                  <c:v>540.39637111393915</c:v>
                </c:pt>
                <c:pt idx="331">
                  <c:v>531.36751162885503</c:v>
                </c:pt>
                <c:pt idx="332">
                  <c:v>522.30797668507569</c:v>
                </c:pt>
                <c:pt idx="333">
                  <c:v>513.21827639798335</c:v>
                </c:pt>
                <c:pt idx="334">
                  <c:v>504.09891595132376</c:v>
                </c:pt>
                <c:pt idx="335">
                  <c:v>494.95039558123278</c:v>
                </c:pt>
                <c:pt idx="336">
                  <c:v>485.77321056251293</c:v>
                </c:pt>
                <c:pt idx="337">
                  <c:v>476.56785119710423</c:v>
                </c:pt>
                <c:pt idx="338">
                  <c:v>467.33480280469411</c:v>
                </c:pt>
                <c:pt idx="339">
                  <c:v>458.07454571541069</c:v>
                </c:pt>
                <c:pt idx="340">
                  <c:v>448.78755526454461</c:v>
                </c:pt>
                <c:pt idx="341">
                  <c:v>439.47430178924458</c:v>
                </c:pt>
                <c:pt idx="342">
                  <c:v>430.1352506271316</c:v>
                </c:pt>
                <c:pt idx="343">
                  <c:v>420.7708621167784</c:v>
                </c:pt>
                <c:pt idx="344">
                  <c:v>411.38159159999969</c:v>
                </c:pt>
                <c:pt idx="345">
                  <c:v>401.96788942590035</c:v>
                </c:pt>
                <c:pt idx="346">
                  <c:v>392.53020095662816</c:v>
                </c:pt>
                <c:pt idx="347">
                  <c:v>383.06896657477938</c:v>
                </c:pt>
                <c:pt idx="348">
                  <c:v>373.58462169240448</c:v>
                </c:pt>
                <c:pt idx="349">
                  <c:v>364.07759676156348</c:v>
                </c:pt>
                <c:pt idx="350">
                  <c:v>354.54831728637998</c:v>
                </c:pt>
                <c:pt idx="351">
                  <c:v>344.99720383654346</c:v>
                </c:pt>
                <c:pt idx="352">
                  <c:v>335.42467206221096</c:v>
                </c:pt>
                <c:pt idx="353">
                  <c:v>325.83113271025911</c:v>
                </c:pt>
                <c:pt idx="354">
                  <c:v>316.21699164183843</c:v>
                </c:pt>
                <c:pt idx="355">
                  <c:v>306.58264985118245</c:v>
                </c:pt>
                <c:pt idx="356">
                  <c:v>296.92850348562519</c:v>
                </c:pt>
                <c:pt idx="357">
                  <c:v>287.25494386678116</c:v>
                </c:pt>
                <c:pt idx="358">
                  <c:v>277.5623575128422</c:v>
                </c:pt>
                <c:pt idx="359">
                  <c:v>267.85112616194738</c:v>
                </c:pt>
                <c:pt idx="360">
                  <c:v>258.12162679658195</c:v>
                </c:pt>
                <c:pt idx="361">
                  <c:v>248.37423166896264</c:v>
                </c:pt>
                <c:pt idx="362">
                  <c:v>238.60930832736699</c:v>
                </c:pt>
                <c:pt idx="363">
                  <c:v>228.82721964336608</c:v>
                </c:pt>
                <c:pt idx="364">
                  <c:v>219.02832383991947</c:v>
                </c:pt>
                <c:pt idx="365">
                  <c:v>209.2129745202931</c:v>
                </c:pt>
                <c:pt idx="366">
                  <c:v>199.38152069776143</c:v>
                </c:pt>
                <c:pt idx="367">
                  <c:v>189.53430682605534</c:v>
                </c:pt>
                <c:pt idx="368">
                  <c:v>179.67167283051924</c:v>
                </c:pt>
                <c:pt idx="369">
                  <c:v>169.7939541399403</c:v>
                </c:pt>
                <c:pt idx="370">
                  <c:v>159.90148171901492</c:v>
                </c:pt>
                <c:pt idx="371">
                  <c:v>149.99458210141717</c:v>
                </c:pt>
                <c:pt idx="372">
                  <c:v>140.07357742343547</c:v>
                </c:pt>
                <c:pt idx="373">
                  <c:v>130.13878545814458</c:v>
                </c:pt>
                <c:pt idx="374">
                  <c:v>120.19051965008018</c:v>
                </c:pt>
                <c:pt idx="375">
                  <c:v>110.22908915038481</c:v>
                </c:pt>
                <c:pt idx="376">
                  <c:v>100.25479885239449</c:v>
                </c:pt>
                <c:pt idx="377">
                  <c:v>90.267949427635813</c:v>
                </c:pt>
                <c:pt idx="378">
                  <c:v>80.268837362204749</c:v>
                </c:pt>
                <c:pt idx="379">
                  <c:v>70.257754993498494</c:v>
                </c:pt>
                <c:pt idx="380">
                  <c:v>60.234990547272922</c:v>
                </c:pt>
                <c:pt idx="381">
                  <c:v>50.20082817499879</c:v>
                </c:pt>
                <c:pt idx="382">
                  <c:v>40.15554799149065</c:v>
                </c:pt>
                <c:pt idx="383">
                  <c:v>30.099426112783135</c:v>
                </c:pt>
                <c:pt idx="384">
                  <c:v>20.03273469422998</c:v>
                </c:pt>
                <c:pt idx="385">
                  <c:v>9.9557419688020143</c:v>
                </c:pt>
                <c:pt idx="386">
                  <c:v>-0.13128771443906828</c:v>
                </c:pt>
                <c:pt idx="387">
                  <c:v>-0.14137970182060872</c:v>
                </c:pt>
                <c:pt idx="388">
                  <c:v>-0.15147169884918055</c:v>
                </c:pt>
                <c:pt idx="389">
                  <c:v>-0.16156370552452931</c:v>
                </c:pt>
                <c:pt idx="390">
                  <c:v>-0.1716557218464006</c:v>
                </c:pt>
                <c:pt idx="391">
                  <c:v>-0.18174774781453992</c:v>
                </c:pt>
                <c:pt idx="392">
                  <c:v>-0.19183978342869287</c:v>
                </c:pt>
                <c:pt idx="393">
                  <c:v>-0.20193182868860501</c:v>
                </c:pt>
                <c:pt idx="394">
                  <c:v>-0.21202388359402188</c:v>
                </c:pt>
                <c:pt idx="395">
                  <c:v>-0.22211594814468907</c:v>
                </c:pt>
                <c:pt idx="396">
                  <c:v>-0.23220802234035215</c:v>
                </c:pt>
                <c:pt idx="397">
                  <c:v>-0.2423001061807567</c:v>
                </c:pt>
                <c:pt idx="398">
                  <c:v>-0.2523921996656483</c:v>
                </c:pt>
                <c:pt idx="399">
                  <c:v>-0.26248430279477253</c:v>
                </c:pt>
                <c:pt idx="400">
                  <c:v>-0.27257641556787504</c:v>
                </c:pt>
                <c:pt idx="401">
                  <c:v>-0.28266853798470137</c:v>
                </c:pt>
                <c:pt idx="402">
                  <c:v>-0.29276067004499712</c:v>
                </c:pt>
                <c:pt idx="403">
                  <c:v>-0.30285281174850787</c:v>
                </c:pt>
                <c:pt idx="404">
                  <c:v>-0.31294496309497921</c:v>
                </c:pt>
                <c:pt idx="405">
                  <c:v>-0.3230371240841568</c:v>
                </c:pt>
                <c:pt idx="406">
                  <c:v>-0.33312929471578623</c:v>
                </c:pt>
                <c:pt idx="407">
                  <c:v>-0.34322147498961314</c:v>
                </c:pt>
                <c:pt idx="408">
                  <c:v>-0.35331366490538313</c:v>
                </c:pt>
                <c:pt idx="409">
                  <c:v>-0.36340586446284184</c:v>
                </c:pt>
                <c:pt idx="410">
                  <c:v>-0.37349807366173488</c:v>
                </c:pt>
                <c:pt idx="411">
                  <c:v>-0.38359029250180787</c:v>
                </c:pt>
                <c:pt idx="412">
                  <c:v>-0.39368252098280643</c:v>
                </c:pt>
                <c:pt idx="413">
                  <c:v>-0.40377475910447624</c:v>
                </c:pt>
                <c:pt idx="414">
                  <c:v>-0.41386700686656291</c:v>
                </c:pt>
                <c:pt idx="415">
                  <c:v>-0.42395926426881214</c:v>
                </c:pt>
                <c:pt idx="416">
                  <c:v>-0.43405153131096952</c:v>
                </c:pt>
                <c:pt idx="417">
                  <c:v>-0.44414380799278069</c:v>
                </c:pt>
                <c:pt idx="418">
                  <c:v>-0.45423609431399137</c:v>
                </c:pt>
                <c:pt idx="419">
                  <c:v>-0.46432839027434719</c:v>
                </c:pt>
                <c:pt idx="420">
                  <c:v>-0.47442069587359381</c:v>
                </c:pt>
                <c:pt idx="421">
                  <c:v>-0.48451301111147688</c:v>
                </c:pt>
                <c:pt idx="422">
                  <c:v>-0.49460533598774209</c:v>
                </c:pt>
                <c:pt idx="423">
                  <c:v>-0.5046976705021351</c:v>
                </c:pt>
                <c:pt idx="424">
                  <c:v>-0.51479001465440166</c:v>
                </c:pt>
                <c:pt idx="425">
                  <c:v>-0.52488236844428737</c:v>
                </c:pt>
                <c:pt idx="426">
                  <c:v>-0.53497473187153799</c:v>
                </c:pt>
                <c:pt idx="427">
                  <c:v>-0.54506710493589916</c:v>
                </c:pt>
                <c:pt idx="428">
                  <c:v>-0.55515948763711653</c:v>
                </c:pt>
                <c:pt idx="429">
                  <c:v>-0.56525187997493587</c:v>
                </c:pt>
                <c:pt idx="430">
                  <c:v>-0.57534428194910281</c:v>
                </c:pt>
                <c:pt idx="431">
                  <c:v>-0.58543669355936312</c:v>
                </c:pt>
                <c:pt idx="432">
                  <c:v>-0.59552911480546256</c:v>
                </c:pt>
                <c:pt idx="433">
                  <c:v>-0.60562154568714677</c:v>
                </c:pt>
                <c:pt idx="434">
                  <c:v>-0.6157139862041614</c:v>
                </c:pt>
                <c:pt idx="435">
                  <c:v>-0.62580643635625233</c:v>
                </c:pt>
                <c:pt idx="436">
                  <c:v>-0.63589889614316519</c:v>
                </c:pt>
                <c:pt idx="437">
                  <c:v>-0.64599136556464565</c:v>
                </c:pt>
                <c:pt idx="438">
                  <c:v>-0.65608384462043956</c:v>
                </c:pt>
                <c:pt idx="439">
                  <c:v>-0.66617633331029258</c:v>
                </c:pt>
                <c:pt idx="440">
                  <c:v>-0.67626883163395046</c:v>
                </c:pt>
                <c:pt idx="441">
                  <c:v>-0.68636133959115897</c:v>
                </c:pt>
                <c:pt idx="442">
                  <c:v>-0.69645385718166375</c:v>
                </c:pt>
                <c:pt idx="443">
                  <c:v>-0.70654638440521067</c:v>
                </c:pt>
                <c:pt idx="444">
                  <c:v>-0.71663892126154549</c:v>
                </c:pt>
                <c:pt idx="445">
                  <c:v>-0.72673146775041386</c:v>
                </c:pt>
                <c:pt idx="446">
                  <c:v>-0.73682402387156165</c:v>
                </c:pt>
                <c:pt idx="447">
                  <c:v>-0.74691658962473462</c:v>
                </c:pt>
                <c:pt idx="448">
                  <c:v>-0.75700916500967841</c:v>
                </c:pt>
                <c:pt idx="449">
                  <c:v>-0.7671017500261389</c:v>
                </c:pt>
                <c:pt idx="450">
                  <c:v>-0.77719434467386184</c:v>
                </c:pt>
                <c:pt idx="451">
                  <c:v>-0.78728694895259299</c:v>
                </c:pt>
                <c:pt idx="452">
                  <c:v>-0.79737956286207823</c:v>
                </c:pt>
                <c:pt idx="453">
                  <c:v>-0.80747218640206331</c:v>
                </c:pt>
                <c:pt idx="454">
                  <c:v>-0.81756481957229399</c:v>
                </c:pt>
                <c:pt idx="455">
                  <c:v>-0.82765746237251603</c:v>
                </c:pt>
                <c:pt idx="456">
                  <c:v>-0.83775011480247519</c:v>
                </c:pt>
                <c:pt idx="457">
                  <c:v>-0.84784277686191734</c:v>
                </c:pt>
                <c:pt idx="458">
                  <c:v>-0.85793544855058834</c:v>
                </c:pt>
                <c:pt idx="459">
                  <c:v>-0.86802812986823397</c:v>
                </c:pt>
                <c:pt idx="460">
                  <c:v>-0.87812082081459997</c:v>
                </c:pt>
                <c:pt idx="461">
                  <c:v>-0.88821352138943221</c:v>
                </c:pt>
                <c:pt idx="462">
                  <c:v>-0.89830623159247658</c:v>
                </c:pt>
                <c:pt idx="463">
                  <c:v>-0.90839895142347882</c:v>
                </c:pt>
                <c:pt idx="464">
                  <c:v>-0.91849168088218469</c:v>
                </c:pt>
                <c:pt idx="465">
                  <c:v>-0.92858441996834018</c:v>
                </c:pt>
                <c:pt idx="466">
                  <c:v>-0.93867716868169104</c:v>
                </c:pt>
                <c:pt idx="467">
                  <c:v>-0.94876992702198304</c:v>
                </c:pt>
                <c:pt idx="468">
                  <c:v>-0.95886269498896215</c:v>
                </c:pt>
                <c:pt idx="469">
                  <c:v>-0.96895547258237413</c:v>
                </c:pt>
                <c:pt idx="470">
                  <c:v>-0.97904825980196486</c:v>
                </c:pt>
                <c:pt idx="471">
                  <c:v>-0.9891410566474802</c:v>
                </c:pt>
                <c:pt idx="472">
                  <c:v>-0.99923386311866602</c:v>
                </c:pt>
                <c:pt idx="473">
                  <c:v>-1.0093266792152682</c:v>
                </c:pt>
                <c:pt idx="474">
                  <c:v>-1.0194195049370325</c:v>
                </c:pt>
                <c:pt idx="475">
                  <c:v>-1.029512340283705</c:v>
                </c:pt>
                <c:pt idx="476">
                  <c:v>-1.0396051852550312</c:v>
                </c:pt>
                <c:pt idx="477">
                  <c:v>-1.0496980398507574</c:v>
                </c:pt>
                <c:pt idx="478">
                  <c:v>-1.0597909040706293</c:v>
                </c:pt>
                <c:pt idx="479">
                  <c:v>-1.0698837779143926</c:v>
                </c:pt>
                <c:pt idx="480">
                  <c:v>-1.0799766613817934</c:v>
                </c:pt>
                <c:pt idx="481">
                  <c:v>-1.0900695544725776</c:v>
                </c:pt>
                <c:pt idx="482">
                  <c:v>-1.100162457186491</c:v>
                </c:pt>
                <c:pt idx="483">
                  <c:v>-1.1102553695232795</c:v>
                </c:pt>
                <c:pt idx="484">
                  <c:v>-1.1203482914826892</c:v>
                </c:pt>
                <c:pt idx="485">
                  <c:v>-1.1304412230644658</c:v>
                </c:pt>
                <c:pt idx="486">
                  <c:v>-1.1405341642683553</c:v>
                </c:pt>
                <c:pt idx="487">
                  <c:v>-1.1506271150941036</c:v>
                </c:pt>
                <c:pt idx="488">
                  <c:v>-1.1607200755414566</c:v>
                </c:pt>
                <c:pt idx="489">
                  <c:v>-1.1708130456101602</c:v>
                </c:pt>
                <c:pt idx="490">
                  <c:v>-1.1809060252999604</c:v>
                </c:pt>
                <c:pt idx="491">
                  <c:v>-1.1909990146106029</c:v>
                </c:pt>
                <c:pt idx="492">
                  <c:v>-1.2010920135418339</c:v>
                </c:pt>
                <c:pt idx="493">
                  <c:v>-1.2111850220933993</c:v>
                </c:pt>
                <c:pt idx="494">
                  <c:v>-1.2212780402650449</c:v>
                </c:pt>
                <c:pt idx="495">
                  <c:v>-1.2313710680565166</c:v>
                </c:pt>
                <c:pt idx="496">
                  <c:v>-1.2414641054675606</c:v>
                </c:pt>
                <c:pt idx="497">
                  <c:v>-1.2515571524979228</c:v>
                </c:pt>
                <c:pt idx="498">
                  <c:v>-1.2616502091473489</c:v>
                </c:pt>
                <c:pt idx="499">
                  <c:v>-1.2717432754155851</c:v>
                </c:pt>
                <c:pt idx="500">
                  <c:v>-1.2818363513023772</c:v>
                </c:pt>
                <c:pt idx="501">
                  <c:v>-1.2919294368074712</c:v>
                </c:pt>
                <c:pt idx="502">
                  <c:v>-1.3020225319306133</c:v>
                </c:pt>
                <c:pt idx="503">
                  <c:v>-1.3121156366715494</c:v>
                </c:pt>
                <c:pt idx="504">
                  <c:v>-1.3222087510300253</c:v>
                </c:pt>
                <c:pt idx="505">
                  <c:v>-1.3323018750057871</c:v>
                </c:pt>
                <c:pt idx="506">
                  <c:v>-1.3423950085985807</c:v>
                </c:pt>
                <c:pt idx="507">
                  <c:v>-1.3524881518081522</c:v>
                </c:pt>
                <c:pt idx="508">
                  <c:v>-1.3625813046342474</c:v>
                </c:pt>
                <c:pt idx="509">
                  <c:v>-1.3726744670766124</c:v>
                </c:pt>
                <c:pt idx="510">
                  <c:v>-1.3827676391349932</c:v>
                </c:pt>
                <c:pt idx="511">
                  <c:v>-1.3928608208091358</c:v>
                </c:pt>
                <c:pt idx="512">
                  <c:v>-1.4029540120987862</c:v>
                </c:pt>
                <c:pt idx="513">
                  <c:v>-1.4130472130036904</c:v>
                </c:pt>
                <c:pt idx="514">
                  <c:v>-1.4231404235235945</c:v>
                </c:pt>
                <c:pt idx="515">
                  <c:v>-1.4332336436582445</c:v>
                </c:pt>
                <c:pt idx="516">
                  <c:v>-1.4433268734073863</c:v>
                </c:pt>
                <c:pt idx="517">
                  <c:v>-1.453420112770766</c:v>
                </c:pt>
                <c:pt idx="518">
                  <c:v>-1.4635133617481297</c:v>
                </c:pt>
                <c:pt idx="519">
                  <c:v>-1.4736066203392235</c:v>
                </c:pt>
                <c:pt idx="520">
                  <c:v>-1.4836998885437933</c:v>
                </c:pt>
                <c:pt idx="521">
                  <c:v>-1.4937931663615851</c:v>
                </c:pt>
                <c:pt idx="522">
                  <c:v>-1.5038864537923449</c:v>
                </c:pt>
                <c:pt idx="523">
                  <c:v>-1.5139797508358188</c:v>
                </c:pt>
                <c:pt idx="524">
                  <c:v>-1.5240730574917529</c:v>
                </c:pt>
                <c:pt idx="525">
                  <c:v>-1.5341663737598934</c:v>
                </c:pt>
                <c:pt idx="526">
                  <c:v>-1.5442596996399862</c:v>
                </c:pt>
                <c:pt idx="527">
                  <c:v>-1.5543530351317774</c:v>
                </c:pt>
                <c:pt idx="528">
                  <c:v>-1.5644463802350128</c:v>
                </c:pt>
                <c:pt idx="529">
                  <c:v>-1.5745397349494388</c:v>
                </c:pt>
                <c:pt idx="530">
                  <c:v>-1.5846330992748014</c:v>
                </c:pt>
                <c:pt idx="531">
                  <c:v>-1.5947264732108468</c:v>
                </c:pt>
                <c:pt idx="532">
                  <c:v>-1.6048198567573209</c:v>
                </c:pt>
                <c:pt idx="533">
                  <c:v>-1.6149132499139698</c:v>
                </c:pt>
                <c:pt idx="534">
                  <c:v>-1.6250066526805396</c:v>
                </c:pt>
                <c:pt idx="535">
                  <c:v>-1.6351000650567762</c:v>
                </c:pt>
                <c:pt idx="536">
                  <c:v>-1.6451934870424261</c:v>
                </c:pt>
                <c:pt idx="537">
                  <c:v>-1.655286918637235</c:v>
                </c:pt>
                <c:pt idx="538">
                  <c:v>-1.6653803598409493</c:v>
                </c:pt>
                <c:pt idx="539">
                  <c:v>-1.6754738106533151</c:v>
                </c:pt>
                <c:pt idx="540">
                  <c:v>-1.6855672710740783</c:v>
                </c:pt>
                <c:pt idx="541">
                  <c:v>-1.6956607411029851</c:v>
                </c:pt>
                <c:pt idx="542">
                  <c:v>-1.7057542207397818</c:v>
                </c:pt>
                <c:pt idx="543">
                  <c:v>-1.7158477099842142</c:v>
                </c:pt>
                <c:pt idx="544">
                  <c:v>-1.7259412088360286</c:v>
                </c:pt>
                <c:pt idx="545">
                  <c:v>-1.7360347172949713</c:v>
                </c:pt>
                <c:pt idx="546">
                  <c:v>-1.7461282353607881</c:v>
                </c:pt>
                <c:pt idx="547">
                  <c:v>-1.7562217630332253</c:v>
                </c:pt>
                <c:pt idx="548">
                  <c:v>-1.7663153003120291</c:v>
                </c:pt>
                <c:pt idx="549">
                  <c:v>-1.7764088471969455</c:v>
                </c:pt>
                <c:pt idx="550">
                  <c:v>-1.7865024036877208</c:v>
                </c:pt>
                <c:pt idx="551">
                  <c:v>-1.7965959697841012</c:v>
                </c:pt>
                <c:pt idx="552">
                  <c:v>-1.8066895454858325</c:v>
                </c:pt>
                <c:pt idx="553">
                  <c:v>-1.8167831307926612</c:v>
                </c:pt>
                <c:pt idx="554">
                  <c:v>-1.8268767257043332</c:v>
                </c:pt>
                <c:pt idx="555">
                  <c:v>-1.8369703302205951</c:v>
                </c:pt>
                <c:pt idx="556">
                  <c:v>-1.8470639443411927</c:v>
                </c:pt>
                <c:pt idx="557">
                  <c:v>-1.8571575680658723</c:v>
                </c:pt>
                <c:pt idx="558">
                  <c:v>-1.8672512013943801</c:v>
                </c:pt>
                <c:pt idx="559">
                  <c:v>-1.877344844326462</c:v>
                </c:pt>
                <c:pt idx="560">
                  <c:v>-1.8874384968618645</c:v>
                </c:pt>
                <c:pt idx="561">
                  <c:v>-1.8975321590003338</c:v>
                </c:pt>
                <c:pt idx="562">
                  <c:v>-1.9076258307416158</c:v>
                </c:pt>
                <c:pt idx="563">
                  <c:v>-1.9177195120854571</c:v>
                </c:pt>
                <c:pt idx="564">
                  <c:v>-1.9278132030316035</c:v>
                </c:pt>
                <c:pt idx="565">
                  <c:v>-1.9379069035798016</c:v>
                </c:pt>
                <c:pt idx="566">
                  <c:v>-1.9480006137297972</c:v>
                </c:pt>
                <c:pt idx="567">
                  <c:v>-1.9580943334813368</c:v>
                </c:pt>
                <c:pt idx="568">
                  <c:v>-1.9681880628341666</c:v>
                </c:pt>
                <c:pt idx="569">
                  <c:v>-1.9782818017880326</c:v>
                </c:pt>
                <c:pt idx="570">
                  <c:v>-1.9883755503426812</c:v>
                </c:pt>
                <c:pt idx="571">
                  <c:v>-1.9984693084978586</c:v>
                </c:pt>
                <c:pt idx="572">
                  <c:v>-2.0085630762533109</c:v>
                </c:pt>
                <c:pt idx="573">
                  <c:v>-2.0186568536087846</c:v>
                </c:pt>
                <c:pt idx="574">
                  <c:v>-2.0287506405640259</c:v>
                </c:pt>
                <c:pt idx="575">
                  <c:v>-2.0388444371187808</c:v>
                </c:pt>
                <c:pt idx="576">
                  <c:v>-2.0489382432727958</c:v>
                </c:pt>
                <c:pt idx="577">
                  <c:v>-2.0590320590258169</c:v>
                </c:pt>
                <c:pt idx="578">
                  <c:v>-2.0691258843775904</c:v>
                </c:pt>
                <c:pt idx="579">
                  <c:v>-2.0792197193278628</c:v>
                </c:pt>
                <c:pt idx="580">
                  <c:v>-2.08931356387638</c:v>
                </c:pt>
                <c:pt idx="581">
                  <c:v>-2.0994074180228885</c:v>
                </c:pt>
                <c:pt idx="582">
                  <c:v>-2.1095012817671348</c:v>
                </c:pt>
                <c:pt idx="583">
                  <c:v>-2.1195951551088648</c:v>
                </c:pt>
                <c:pt idx="584">
                  <c:v>-2.1296890380478248</c:v>
                </c:pt>
                <c:pt idx="585">
                  <c:v>-2.139782930583761</c:v>
                </c:pt>
                <c:pt idx="586">
                  <c:v>-2.1498768327164197</c:v>
                </c:pt>
                <c:pt idx="587">
                  <c:v>-2.1599707444455474</c:v>
                </c:pt>
                <c:pt idx="588">
                  <c:v>-2.1700646657708904</c:v>
                </c:pt>
                <c:pt idx="589">
                  <c:v>-2.1801585966921948</c:v>
                </c:pt>
                <c:pt idx="590">
                  <c:v>-2.190252537209207</c:v>
                </c:pt>
                <c:pt idx="591">
                  <c:v>-2.2003464873216734</c:v>
                </c:pt>
                <c:pt idx="592">
                  <c:v>-2.2104404470293404</c:v>
                </c:pt>
                <c:pt idx="593">
                  <c:v>-2.220534416331954</c:v>
                </c:pt>
                <c:pt idx="594">
                  <c:v>-2.2306283952292607</c:v>
                </c:pt>
                <c:pt idx="595">
                  <c:v>-2.2407223837210064</c:v>
                </c:pt>
                <c:pt idx="596">
                  <c:v>-2.250816381806938</c:v>
                </c:pt>
                <c:pt idx="597">
                  <c:v>-2.2609103894868015</c:v>
                </c:pt>
                <c:pt idx="598">
                  <c:v>-2.2710044067603432</c:v>
                </c:pt>
                <c:pt idx="599">
                  <c:v>-2.2810984336273097</c:v>
                </c:pt>
                <c:pt idx="600">
                  <c:v>-2.2911924700874469</c:v>
                </c:pt>
                <c:pt idx="601">
                  <c:v>-2.3012865161405016</c:v>
                </c:pt>
                <c:pt idx="602">
                  <c:v>-2.3113805717862199</c:v>
                </c:pt>
                <c:pt idx="603">
                  <c:v>-2.3214746370243482</c:v>
                </c:pt>
                <c:pt idx="604">
                  <c:v>-2.3315687118546329</c:v>
                </c:pt>
                <c:pt idx="605">
                  <c:v>-2.3416627962768204</c:v>
                </c:pt>
                <c:pt idx="606">
                  <c:v>-2.3517568902906567</c:v>
                </c:pt>
                <c:pt idx="607">
                  <c:v>-2.3618509938958883</c:v>
                </c:pt>
                <c:pt idx="608">
                  <c:v>-2.3719451070922619</c:v>
                </c:pt>
                <c:pt idx="609">
                  <c:v>-2.3820392298795237</c:v>
                </c:pt>
                <c:pt idx="610">
                  <c:v>-2.3921333622574199</c:v>
                </c:pt>
                <c:pt idx="611">
                  <c:v>-2.4022275042256971</c:v>
                </c:pt>
                <c:pt idx="612">
                  <c:v>-2.4123216557841012</c:v>
                </c:pt>
                <c:pt idx="613">
                  <c:v>-2.4224158169323791</c:v>
                </c:pt>
                <c:pt idx="614">
                  <c:v>-2.4325099876702772</c:v>
                </c:pt>
                <c:pt idx="615">
                  <c:v>-2.4426041679975414</c:v>
                </c:pt>
                <c:pt idx="616">
                  <c:v>-2.4526983579139188</c:v>
                </c:pt>
                <c:pt idx="617">
                  <c:v>-2.4627925574191551</c:v>
                </c:pt>
                <c:pt idx="618">
                  <c:v>-2.472886766512997</c:v>
                </c:pt>
                <c:pt idx="619">
                  <c:v>-2.4829809851951912</c:v>
                </c:pt>
                <c:pt idx="620">
                  <c:v>-2.4930752134654837</c:v>
                </c:pt>
                <c:pt idx="621">
                  <c:v>-2.5031694513236209</c:v>
                </c:pt>
                <c:pt idx="622">
                  <c:v>-2.5132636987693493</c:v>
                </c:pt>
                <c:pt idx="623">
                  <c:v>-2.5233579558024153</c:v>
                </c:pt>
                <c:pt idx="624">
                  <c:v>-2.5334522224225653</c:v>
                </c:pt>
                <c:pt idx="625">
                  <c:v>-2.5435464986295462</c:v>
                </c:pt>
                <c:pt idx="626">
                  <c:v>-2.5536407844231039</c:v>
                </c:pt>
                <c:pt idx="627">
                  <c:v>-2.563735079802985</c:v>
                </c:pt>
                <c:pt idx="628">
                  <c:v>-2.5738293847689357</c:v>
                </c:pt>
                <c:pt idx="629">
                  <c:v>-2.5839236993207026</c:v>
                </c:pt>
                <c:pt idx="630">
                  <c:v>-2.5940180234580326</c:v>
                </c:pt>
                <c:pt idx="631">
                  <c:v>-2.6041123571806715</c:v>
                </c:pt>
                <c:pt idx="632">
                  <c:v>-2.6142067004883662</c:v>
                </c:pt>
                <c:pt idx="633">
                  <c:v>-2.6243010533808628</c:v>
                </c:pt>
                <c:pt idx="634">
                  <c:v>-2.6343954158579082</c:v>
                </c:pt>
                <c:pt idx="635">
                  <c:v>-2.6444897879192482</c:v>
                </c:pt>
                <c:pt idx="636">
                  <c:v>-2.6545841695646297</c:v>
                </c:pt>
                <c:pt idx="637">
                  <c:v>-2.6646785607937993</c:v>
                </c:pt>
                <c:pt idx="638">
                  <c:v>-2.6747729616065032</c:v>
                </c:pt>
                <c:pt idx="639">
                  <c:v>-2.684867372002488</c:v>
                </c:pt>
                <c:pt idx="640">
                  <c:v>-2.6949617919815001</c:v>
                </c:pt>
                <c:pt idx="641">
                  <c:v>-2.7050562215432863</c:v>
                </c:pt>
                <c:pt idx="642">
                  <c:v>-2.7151506606875926</c:v>
                </c:pt>
                <c:pt idx="643">
                  <c:v>-2.7252451094141659</c:v>
                </c:pt>
                <c:pt idx="644">
                  <c:v>-2.7353395677227521</c:v>
                </c:pt>
                <c:pt idx="645">
                  <c:v>-2.7454340356130982</c:v>
                </c:pt>
                <c:pt idx="646">
                  <c:v>-2.7555285130849509</c:v>
                </c:pt>
                <c:pt idx="647">
                  <c:v>-2.7656230001380564</c:v>
                </c:pt>
                <c:pt idx="648">
                  <c:v>-2.7757174967721614</c:v>
                </c:pt>
                <c:pt idx="649">
                  <c:v>-2.7858120029870119</c:v>
                </c:pt>
                <c:pt idx="650">
                  <c:v>-2.7959065187823549</c:v>
                </c:pt>
                <c:pt idx="651">
                  <c:v>-2.8060010441579371</c:v>
                </c:pt>
                <c:pt idx="652">
                  <c:v>-2.8160955791135045</c:v>
                </c:pt>
                <c:pt idx="653">
                  <c:v>-2.8261901236488041</c:v>
                </c:pt>
                <c:pt idx="654">
                  <c:v>-2.8362846777635817</c:v>
                </c:pt>
                <c:pt idx="655">
                  <c:v>-2.8463792414575848</c:v>
                </c:pt>
                <c:pt idx="656">
                  <c:v>-2.8564738147305593</c:v>
                </c:pt>
                <c:pt idx="657">
                  <c:v>-2.866568397582252</c:v>
                </c:pt>
                <c:pt idx="658">
                  <c:v>-2.8766629900124094</c:v>
                </c:pt>
                <c:pt idx="659">
                  <c:v>-2.886757592020778</c:v>
                </c:pt>
                <c:pt idx="660">
                  <c:v>-2.8968522036071045</c:v>
                </c:pt>
                <c:pt idx="661">
                  <c:v>-2.906946824771135</c:v>
                </c:pt>
                <c:pt idx="662">
                  <c:v>-2.9170414555126167</c:v>
                </c:pt>
                <c:pt idx="663">
                  <c:v>-2.9271360958312957</c:v>
                </c:pt>
                <c:pt idx="664">
                  <c:v>-2.9372307457269189</c:v>
                </c:pt>
                <c:pt idx="665">
                  <c:v>-2.9473254051992326</c:v>
                </c:pt>
                <c:pt idx="666">
                  <c:v>-2.9574200742479837</c:v>
                </c:pt>
                <c:pt idx="667">
                  <c:v>-2.9675147528729182</c:v>
                </c:pt>
                <c:pt idx="668">
                  <c:v>-2.9776094410737834</c:v>
                </c:pt>
                <c:pt idx="669">
                  <c:v>-2.9877041388503254</c:v>
                </c:pt>
                <c:pt idx="670">
                  <c:v>-2.9977988462022909</c:v>
                </c:pt>
                <c:pt idx="671">
                  <c:v>-3.0078935631294268</c:v>
                </c:pt>
                <c:pt idx="672">
                  <c:v>-3.0179882896314791</c:v>
                </c:pt>
                <c:pt idx="673">
                  <c:v>-3.0280830257081952</c:v>
                </c:pt>
                <c:pt idx="674">
                  <c:v>-3.038177771359321</c:v>
                </c:pt>
                <c:pt idx="675">
                  <c:v>-3.0482725265846033</c:v>
                </c:pt>
                <c:pt idx="676">
                  <c:v>-3.0583672913837892</c:v>
                </c:pt>
                <c:pt idx="677">
                  <c:v>-3.0684620657566248</c:v>
                </c:pt>
                <c:pt idx="678">
                  <c:v>-3.0785568497028568</c:v>
                </c:pt>
                <c:pt idx="679">
                  <c:v>-3.088651643222232</c:v>
                </c:pt>
                <c:pt idx="680">
                  <c:v>-3.0987464463144967</c:v>
                </c:pt>
                <c:pt idx="681">
                  <c:v>-3.1088412589793979</c:v>
                </c:pt>
                <c:pt idx="682">
                  <c:v>-3.118936081216682</c:v>
                </c:pt>
                <c:pt idx="683">
                  <c:v>-3.1290309130260958</c:v>
                </c:pt>
                <c:pt idx="684">
                  <c:v>-3.1391257544073858</c:v>
                </c:pt>
                <c:pt idx="685">
                  <c:v>-3.1492206053602985</c:v>
                </c:pt>
                <c:pt idx="686">
                  <c:v>-3.159315465884581</c:v>
                </c:pt>
                <c:pt idx="687">
                  <c:v>-3.1694103359799795</c:v>
                </c:pt>
                <c:pt idx="688">
                  <c:v>-3.1795052156462411</c:v>
                </c:pt>
                <c:pt idx="689">
                  <c:v>-3.189600104883112</c:v>
                </c:pt>
                <c:pt idx="690">
                  <c:v>-3.1996950036903393</c:v>
                </c:pt>
                <c:pt idx="691">
                  <c:v>-3.2097899120676696</c:v>
                </c:pt>
                <c:pt idx="692">
                  <c:v>-3.2198848300148493</c:v>
                </c:pt>
                <c:pt idx="693">
                  <c:v>-3.2299797575316251</c:v>
                </c:pt>
                <c:pt idx="694">
                  <c:v>-3.2400746946177441</c:v>
                </c:pt>
                <c:pt idx="695">
                  <c:v>-3.2501696412729526</c:v>
                </c:pt>
                <c:pt idx="696">
                  <c:v>-3.2602645974969975</c:v>
                </c:pt>
                <c:pt idx="697">
                  <c:v>-3.2703595632896252</c:v>
                </c:pt>
                <c:pt idx="698">
                  <c:v>-3.2804545386505826</c:v>
                </c:pt>
                <c:pt idx="699">
                  <c:v>-3.2905495235796165</c:v>
                </c:pt>
                <c:pt idx="700">
                  <c:v>-3.3006445180764734</c:v>
                </c:pt>
                <c:pt idx="701">
                  <c:v>-3.3107395221409002</c:v>
                </c:pt>
                <c:pt idx="702">
                  <c:v>-3.3208345357726436</c:v>
                </c:pt>
                <c:pt idx="703">
                  <c:v>-3.3309295589714503</c:v>
                </c:pt>
                <c:pt idx="704">
                  <c:v>-3.3410245917370669</c:v>
                </c:pt>
                <c:pt idx="705">
                  <c:v>-3.35111963406924</c:v>
                </c:pt>
                <c:pt idx="706">
                  <c:v>-3.3612146859677163</c:v>
                </c:pt>
                <c:pt idx="707">
                  <c:v>-3.3713097474322429</c:v>
                </c:pt>
                <c:pt idx="708">
                  <c:v>-3.3814048184625665</c:v>
                </c:pt>
                <c:pt idx="709">
                  <c:v>-3.3914998990584335</c:v>
                </c:pt>
                <c:pt idx="710">
                  <c:v>-3.4015949892195909</c:v>
                </c:pt>
                <c:pt idx="711">
                  <c:v>-3.4116900889457855</c:v>
                </c:pt>
                <c:pt idx="712">
                  <c:v>-3.4217851982367642</c:v>
                </c:pt>
                <c:pt idx="713">
                  <c:v>-3.4318803170922734</c:v>
                </c:pt>
                <c:pt idx="714">
                  <c:v>-3.4419754455120599</c:v>
                </c:pt>
                <c:pt idx="715">
                  <c:v>-3.4520705834958707</c:v>
                </c:pt>
                <c:pt idx="716">
                  <c:v>-3.4621657310434522</c:v>
                </c:pt>
                <c:pt idx="717">
                  <c:v>-3.4722608881545511</c:v>
                </c:pt>
                <c:pt idx="718">
                  <c:v>-3.482356054828915</c:v>
                </c:pt>
                <c:pt idx="719">
                  <c:v>-3.4924512310662896</c:v>
                </c:pt>
                <c:pt idx="720">
                  <c:v>-3.5025464168664224</c:v>
                </c:pt>
                <c:pt idx="721">
                  <c:v>-3.5126416122290598</c:v>
                </c:pt>
                <c:pt idx="722">
                  <c:v>-3.522736817153949</c:v>
                </c:pt>
                <c:pt idx="723">
                  <c:v>-3.5328320316408366</c:v>
                </c:pt>
                <c:pt idx="724">
                  <c:v>-3.5429272556894693</c:v>
                </c:pt>
                <c:pt idx="725">
                  <c:v>-3.5530224892995941</c:v>
                </c:pt>
                <c:pt idx="726">
                  <c:v>-3.5631177324709573</c:v>
                </c:pt>
                <c:pt idx="727">
                  <c:v>-3.5732129852033063</c:v>
                </c:pt>
                <c:pt idx="728">
                  <c:v>-3.5833082474963875</c:v>
                </c:pt>
                <c:pt idx="729">
                  <c:v>-3.5934035193499478</c:v>
                </c:pt>
                <c:pt idx="730">
                  <c:v>-3.6034988007637341</c:v>
                </c:pt>
                <c:pt idx="731">
                  <c:v>-3.6135940917374931</c:v>
                </c:pt>
                <c:pt idx="732">
                  <c:v>-3.6236893922709719</c:v>
                </c:pt>
                <c:pt idx="733">
                  <c:v>-3.6337847023639172</c:v>
                </c:pt>
                <c:pt idx="734">
                  <c:v>-3.6438800220160759</c:v>
                </c:pt>
                <c:pt idx="735">
                  <c:v>-3.6539753512271944</c:v>
                </c:pt>
                <c:pt idx="736">
                  <c:v>-3.6640706899970201</c:v>
                </c:pt>
                <c:pt idx="737">
                  <c:v>-3.6741660383252994</c:v>
                </c:pt>
                <c:pt idx="738">
                  <c:v>-3.6842613962117796</c:v>
                </c:pt>
                <c:pt idx="739">
                  <c:v>-3.6943567636562071</c:v>
                </c:pt>
                <c:pt idx="740">
                  <c:v>-3.7044521406583293</c:v>
                </c:pt>
                <c:pt idx="741">
                  <c:v>-3.7145475272178925</c:v>
                </c:pt>
                <c:pt idx="742">
                  <c:v>-3.7246429233346436</c:v>
                </c:pt>
                <c:pt idx="743">
                  <c:v>-3.73473832900833</c:v>
                </c:pt>
                <c:pt idx="744">
                  <c:v>-3.7448337442386981</c:v>
                </c:pt>
                <c:pt idx="745">
                  <c:v>-3.7549291690254947</c:v>
                </c:pt>
                <c:pt idx="746">
                  <c:v>-3.7650246033684671</c:v>
                </c:pt>
                <c:pt idx="747">
                  <c:v>-3.7751200472673618</c:v>
                </c:pt>
                <c:pt idx="748">
                  <c:v>-3.7852155007219257</c:v>
                </c:pt>
                <c:pt idx="749">
                  <c:v>-3.795310963731906</c:v>
                </c:pt>
                <c:pt idx="750">
                  <c:v>-3.8054064362970492</c:v>
                </c:pt>
                <c:pt idx="751">
                  <c:v>-3.8155019184171026</c:v>
                </c:pt>
                <c:pt idx="752">
                  <c:v>-3.8255974100918126</c:v>
                </c:pt>
                <c:pt idx="753">
                  <c:v>-3.8356929113209266</c:v>
                </c:pt>
                <c:pt idx="754">
                  <c:v>-3.8457884221041914</c:v>
                </c:pt>
                <c:pt idx="755">
                  <c:v>-3.8558839424413538</c:v>
                </c:pt>
                <c:pt idx="756">
                  <c:v>-3.8659794723321608</c:v>
                </c:pt>
                <c:pt idx="757">
                  <c:v>-3.8760750117763592</c:v>
                </c:pt>
                <c:pt idx="758">
                  <c:v>-3.8861705607736958</c:v>
                </c:pt>
                <c:pt idx="759">
                  <c:v>-3.8962661193239176</c:v>
                </c:pt>
                <c:pt idx="760">
                  <c:v>-3.9063616874267719</c:v>
                </c:pt>
                <c:pt idx="761">
                  <c:v>-3.9164572650820051</c:v>
                </c:pt>
                <c:pt idx="762">
                  <c:v>-3.9265528522893645</c:v>
                </c:pt>
                <c:pt idx="763">
                  <c:v>-3.9366484490485969</c:v>
                </c:pt>
                <c:pt idx="764">
                  <c:v>-3.9467440553594493</c:v>
                </c:pt>
                <c:pt idx="765">
                  <c:v>-3.9568396712216685</c:v>
                </c:pt>
                <c:pt idx="766">
                  <c:v>-3.9669352966350013</c:v>
                </c:pt>
                <c:pt idx="767">
                  <c:v>-3.9770309315991952</c:v>
                </c:pt>
                <c:pt idx="768">
                  <c:v>-3.9871265761139969</c:v>
                </c:pt>
                <c:pt idx="769">
                  <c:v>-3.9972222301791533</c:v>
                </c:pt>
                <c:pt idx="770">
                  <c:v>-4.0073178937944114</c:v>
                </c:pt>
                <c:pt idx="771">
                  <c:v>-4.0174135669595179</c:v>
                </c:pt>
                <c:pt idx="772">
                  <c:v>-4.0275092496742202</c:v>
                </c:pt>
                <c:pt idx="773">
                  <c:v>-4.0376049419382651</c:v>
                </c:pt>
                <c:pt idx="774">
                  <c:v>-4.0477006437513996</c:v>
                </c:pt>
                <c:pt idx="775">
                  <c:v>-4.0577963551133704</c:v>
                </c:pt>
                <c:pt idx="776">
                  <c:v>-4.0678920760239254</c:v>
                </c:pt>
                <c:pt idx="777">
                  <c:v>-4.0779878064828106</c:v>
                </c:pt>
                <c:pt idx="778">
                  <c:v>-4.0880835464897736</c:v>
                </c:pt>
                <c:pt idx="779">
                  <c:v>-4.0981792960445613</c:v>
                </c:pt>
                <c:pt idx="780">
                  <c:v>-4.1082750551469198</c:v>
                </c:pt>
                <c:pt idx="781">
                  <c:v>-4.1183708237965977</c:v>
                </c:pt>
                <c:pt idx="782">
                  <c:v>-4.1284666019933409</c:v>
                </c:pt>
                <c:pt idx="783">
                  <c:v>-4.1385623897368964</c:v>
                </c:pt>
                <c:pt idx="784">
                  <c:v>-4.1486581870270118</c:v>
                </c:pt>
                <c:pt idx="785">
                  <c:v>-4.1587539938634333</c:v>
                </c:pt>
                <c:pt idx="786">
                  <c:v>-4.1688498102459084</c:v>
                </c:pt>
                <c:pt idx="787">
                  <c:v>-4.1789456361741841</c:v>
                </c:pt>
                <c:pt idx="788">
                  <c:v>-4.1890414716480082</c:v>
                </c:pt>
                <c:pt idx="789">
                  <c:v>-4.1991373166671266</c:v>
                </c:pt>
                <c:pt idx="790">
                  <c:v>-4.2092331712312872</c:v>
                </c:pt>
                <c:pt idx="791">
                  <c:v>-4.2193290353402366</c:v>
                </c:pt>
                <c:pt idx="792">
                  <c:v>-4.2294249089937219</c:v>
                </c:pt>
                <c:pt idx="793">
                  <c:v>-4.2395207921914899</c:v>
                </c:pt>
                <c:pt idx="794">
                  <c:v>-4.2496166849332875</c:v>
                </c:pt>
                <c:pt idx="795">
                  <c:v>-4.2597125872188624</c:v>
                </c:pt>
                <c:pt idx="796">
                  <c:v>-4.2698084990479614</c:v>
                </c:pt>
                <c:pt idx="797">
                  <c:v>-4.2799044204203316</c:v>
                </c:pt>
                <c:pt idx="798">
                  <c:v>-4.2900003513357197</c:v>
                </c:pt>
                <c:pt idx="799">
                  <c:v>-4.3000962917938734</c:v>
                </c:pt>
                <c:pt idx="800">
                  <c:v>-4.3101922417945397</c:v>
                </c:pt>
                <c:pt idx="801">
                  <c:v>-4.3202882013374655</c:v>
                </c:pt>
                <c:pt idx="802">
                  <c:v>-4.3303841704223975</c:v>
                </c:pt>
                <c:pt idx="803">
                  <c:v>-4.3404801490490836</c:v>
                </c:pt>
                <c:pt idx="804">
                  <c:v>-4.3505761372172698</c:v>
                </c:pt>
                <c:pt idx="805">
                  <c:v>-4.3606721349267037</c:v>
                </c:pt>
                <c:pt idx="806">
                  <c:v>-4.3707681421771332</c:v>
                </c:pt>
                <c:pt idx="807">
                  <c:v>-4.3808641589683042</c:v>
                </c:pt>
                <c:pt idx="808">
                  <c:v>-4.3909601852999645</c:v>
                </c:pt>
                <c:pt idx="809">
                  <c:v>-4.4010562211718609</c:v>
                </c:pt>
                <c:pt idx="810">
                  <c:v>-4.4111522665837404</c:v>
                </c:pt>
                <c:pt idx="811">
                  <c:v>-4.4212483215353506</c:v>
                </c:pt>
                <c:pt idx="812">
                  <c:v>-4.4313443860264385</c:v>
                </c:pt>
                <c:pt idx="813">
                  <c:v>-4.441440460056751</c:v>
                </c:pt>
                <c:pt idx="814">
                  <c:v>-4.4515365436260357</c:v>
                </c:pt>
                <c:pt idx="815">
                  <c:v>-4.4616326367340395</c:v>
                </c:pt>
                <c:pt idx="816">
                  <c:v>-4.4717287393805094</c:v>
                </c:pt>
                <c:pt idx="817">
                  <c:v>-4.4818248515651922</c:v>
                </c:pt>
                <c:pt idx="818">
                  <c:v>-4.4919209732878356</c:v>
                </c:pt>
                <c:pt idx="819">
                  <c:v>-4.5020171045481865</c:v>
                </c:pt>
                <c:pt idx="820">
                  <c:v>-4.5121132453459918</c:v>
                </c:pt>
                <c:pt idx="821">
                  <c:v>-4.5222093956809992</c:v>
                </c:pt>
                <c:pt idx="822">
                  <c:v>-4.5323055555529557</c:v>
                </c:pt>
                <c:pt idx="823">
                  <c:v>-4.542401724961608</c:v>
                </c:pt>
                <c:pt idx="824">
                  <c:v>-4.5524979039067039</c:v>
                </c:pt>
                <c:pt idx="825">
                  <c:v>-4.5625940923879904</c:v>
                </c:pt>
                <c:pt idx="826">
                  <c:v>-4.5726902904052142</c:v>
                </c:pt>
                <c:pt idx="827">
                  <c:v>-4.5827864979581232</c:v>
                </c:pt>
                <c:pt idx="828">
                  <c:v>-4.5928827150464642</c:v>
                </c:pt>
                <c:pt idx="829">
                  <c:v>-4.602978941669984</c:v>
                </c:pt>
                <c:pt idx="830">
                  <c:v>-4.6130751778284305</c:v>
                </c:pt>
                <c:pt idx="831">
                  <c:v>-4.6231714235215504</c:v>
                </c:pt>
                <c:pt idx="832">
                  <c:v>-4.6332676787490907</c:v>
                </c:pt>
                <c:pt idx="833">
                  <c:v>-4.6433639435107992</c:v>
                </c:pt>
                <c:pt idx="834">
                  <c:v>-4.6534602178064226</c:v>
                </c:pt>
                <c:pt idx="835">
                  <c:v>-4.6635565016357088</c:v>
                </c:pt>
                <c:pt idx="836">
                  <c:v>-4.6736527949984046</c:v>
                </c:pt>
                <c:pt idx="837">
                  <c:v>-4.6837490978942569</c:v>
                </c:pt>
                <c:pt idx="838">
                  <c:v>-4.6938454103230134</c:v>
                </c:pt>
                <c:pt idx="839">
                  <c:v>-4.703941732284421</c:v>
                </c:pt>
                <c:pt idx="840">
                  <c:v>-4.7140380637782275</c:v>
                </c:pt>
                <c:pt idx="841">
                  <c:v>-4.7241344048041798</c:v>
                </c:pt>
                <c:pt idx="842">
                  <c:v>-4.7342307553620246</c:v>
                </c:pt>
                <c:pt idx="843">
                  <c:v>-4.7443271154515099</c:v>
                </c:pt>
                <c:pt idx="844">
                  <c:v>-4.7544234850723823</c:v>
                </c:pt>
                <c:pt idx="845">
                  <c:v>-4.7645198642243898</c:v>
                </c:pt>
                <c:pt idx="846">
                  <c:v>-4.7746162529072791</c:v>
                </c:pt>
                <c:pt idx="847">
                  <c:v>-4.7847126511207971</c:v>
                </c:pt>
                <c:pt idx="848">
                  <c:v>-4.7948090588646917</c:v>
                </c:pt>
                <c:pt idx="849">
                  <c:v>-4.8049054761387096</c:v>
                </c:pt>
                <c:pt idx="850">
                  <c:v>-4.8150019029425986</c:v>
                </c:pt>
                <c:pt idx="851">
                  <c:v>-4.8250983392761064</c:v>
                </c:pt>
                <c:pt idx="852">
                  <c:v>-4.8351947851389792</c:v>
                </c:pt>
                <c:pt idx="853">
                  <c:v>-4.8452912405309645</c:v>
                </c:pt>
                <c:pt idx="854">
                  <c:v>-4.8553877054518102</c:v>
                </c:pt>
                <c:pt idx="855">
                  <c:v>-4.8654841799012631</c:v>
                </c:pt>
                <c:pt idx="856">
                  <c:v>-4.8755806638790711</c:v>
                </c:pt>
                <c:pt idx="857">
                  <c:v>-4.88567715738498</c:v>
                </c:pt>
                <c:pt idx="858">
                  <c:v>-4.8957736604187385</c:v>
                </c:pt>
                <c:pt idx="859">
                  <c:v>-4.9058701729800935</c:v>
                </c:pt>
                <c:pt idx="860">
                  <c:v>-4.9159666950687919</c:v>
                </c:pt>
                <c:pt idx="861">
                  <c:v>-4.9260632266845814</c:v>
                </c:pt>
                <c:pt idx="862">
                  <c:v>-4.9361597678272098</c:v>
                </c:pt>
                <c:pt idx="863">
                  <c:v>-4.9462563184964239</c:v>
                </c:pt>
                <c:pt idx="864">
                  <c:v>-4.9563528786919706</c:v>
                </c:pt>
                <c:pt idx="865">
                  <c:v>-4.9664494484135977</c:v>
                </c:pt>
                <c:pt idx="866">
                  <c:v>-4.976546027661052</c:v>
                </c:pt>
                <c:pt idx="867">
                  <c:v>-4.9866426164340814</c:v>
                </c:pt>
                <c:pt idx="868">
                  <c:v>-4.9967392147324334</c:v>
                </c:pt>
                <c:pt idx="869">
                  <c:v>-5.0068358225558551</c:v>
                </c:pt>
                <c:pt idx="870">
                  <c:v>-5.0169324399040933</c:v>
                </c:pt>
                <c:pt idx="871">
                  <c:v>-5.0270290667768958</c:v>
                </c:pt>
                <c:pt idx="872">
                  <c:v>-5.0371257031740102</c:v>
                </c:pt>
                <c:pt idx="873">
                  <c:v>-5.0472223490951835</c:v>
                </c:pt>
                <c:pt idx="874">
                  <c:v>-5.0573190045401635</c:v>
                </c:pt>
                <c:pt idx="875">
                  <c:v>-5.0674156695086969</c:v>
                </c:pt>
                <c:pt idx="876">
                  <c:v>-5.0775123440005316</c:v>
                </c:pt>
                <c:pt idx="877">
                  <c:v>-5.0876090280154145</c:v>
                </c:pt>
                <c:pt idx="878">
                  <c:v>-5.0977057215530932</c:v>
                </c:pt>
                <c:pt idx="879">
                  <c:v>-5.1078024246133147</c:v>
                </c:pt>
                <c:pt idx="880">
                  <c:v>-5.1178991371958267</c:v>
                </c:pt>
                <c:pt idx="881">
                  <c:v>-5.1279958593003769</c:v>
                </c:pt>
                <c:pt idx="882">
                  <c:v>-5.1380925909267123</c:v>
                </c:pt>
                <c:pt idx="883">
                  <c:v>-5.1481893320745806</c:v>
                </c:pt>
                <c:pt idx="884">
                  <c:v>-5.1582860827437287</c:v>
                </c:pt>
                <c:pt idx="885">
                  <c:v>-5.1683828429339043</c:v>
                </c:pt>
                <c:pt idx="886">
                  <c:v>-5.1784796126448542</c:v>
                </c:pt>
                <c:pt idx="887">
                  <c:v>-5.1885763918763264</c:v>
                </c:pt>
                <c:pt idx="888">
                  <c:v>-5.1986731806280684</c:v>
                </c:pt>
                <c:pt idx="889">
                  <c:v>-5.2087699788998272</c:v>
                </c:pt>
                <c:pt idx="890">
                  <c:v>-5.2188667866913505</c:v>
                </c:pt>
                <c:pt idx="891">
                  <c:v>-5.2289636040023861</c:v>
                </c:pt>
                <c:pt idx="892">
                  <c:v>-5.2390604308326809</c:v>
                </c:pt>
                <c:pt idx="893">
                  <c:v>-5.2491572671819826</c:v>
                </c:pt>
                <c:pt idx="894">
                  <c:v>-5.2592541130500381</c:v>
                </c:pt>
                <c:pt idx="895">
                  <c:v>-5.2693509684365951</c:v>
                </c:pt>
                <c:pt idx="896">
                  <c:v>-5.2794478333414014</c:v>
                </c:pt>
                <c:pt idx="897">
                  <c:v>-5.2895447077642039</c:v>
                </c:pt>
                <c:pt idx="898">
                  <c:v>-5.2996415917047504</c:v>
                </c:pt>
                <c:pt idx="899">
                  <c:v>-5.3097384851627876</c:v>
                </c:pt>
                <c:pt idx="900">
                  <c:v>-5.3198353881380633</c:v>
                </c:pt>
                <c:pt idx="901">
                  <c:v>-5.3299323006303254</c:v>
                </c:pt>
                <c:pt idx="902">
                  <c:v>-5.3400292226393216</c:v>
                </c:pt>
                <c:pt idx="903">
                  <c:v>-5.3501261541647986</c:v>
                </c:pt>
                <c:pt idx="904">
                  <c:v>-5.3602230952065044</c:v>
                </c:pt>
                <c:pt idx="905">
                  <c:v>-5.3703200457641858</c:v>
                </c:pt>
                <c:pt idx="906">
                  <c:v>-5.3804170058375913</c:v>
                </c:pt>
                <c:pt idx="907">
                  <c:v>-5.3905139754264679</c:v>
                </c:pt>
                <c:pt idx="908">
                  <c:v>-5.4006109545305625</c:v>
                </c:pt>
                <c:pt idx="909">
                  <c:v>-5.4107079431496228</c:v>
                </c:pt>
                <c:pt idx="910">
                  <c:v>-5.4208049412833965</c:v>
                </c:pt>
                <c:pt idx="911">
                  <c:v>-5.4309019489316315</c:v>
                </c:pt>
                <c:pt idx="912">
                  <c:v>-5.4409989660940745</c:v>
                </c:pt>
                <c:pt idx="913">
                  <c:v>-5.4510959927704734</c:v>
                </c:pt>
                <c:pt idx="914">
                  <c:v>-5.4611930289605759</c:v>
                </c:pt>
                <c:pt idx="915">
                  <c:v>-5.4712900746641298</c:v>
                </c:pt>
                <c:pt idx="916">
                  <c:v>-5.4813871298808818</c:v>
                </c:pt>
                <c:pt idx="917">
                  <c:v>-5.4914841946105799</c:v>
                </c:pt>
                <c:pt idx="918">
                  <c:v>-5.5015812688529708</c:v>
                </c:pt>
                <c:pt idx="919">
                  <c:v>-5.5116783526078033</c:v>
                </c:pt>
                <c:pt idx="920">
                  <c:v>-5.5217754458748241</c:v>
                </c:pt>
                <c:pt idx="921">
                  <c:v>-5.531872548653781</c:v>
                </c:pt>
                <c:pt idx="922">
                  <c:v>-5.5419696609444209</c:v>
                </c:pt>
                <c:pt idx="923">
                  <c:v>-5.5520667827464925</c:v>
                </c:pt>
                <c:pt idx="924">
                  <c:v>-5.5621639140597425</c:v>
                </c:pt>
                <c:pt idx="925">
                  <c:v>-5.5722610548839189</c:v>
                </c:pt>
                <c:pt idx="926">
                  <c:v>-5.5823582052187684</c:v>
                </c:pt>
                <c:pt idx="927">
                  <c:v>-5.5924553650640387</c:v>
                </c:pt>
                <c:pt idx="928">
                  <c:v>-5.6025525344194786</c:v>
                </c:pt>
                <c:pt idx="929">
                  <c:v>-5.6126497132848341</c:v>
                </c:pt>
                <c:pt idx="930">
                  <c:v>-5.6227469016598537</c:v>
                </c:pt>
                <c:pt idx="931">
                  <c:v>-5.6328440995442852</c:v>
                </c:pt>
                <c:pt idx="932">
                  <c:v>-5.6429413069378755</c:v>
                </c:pt>
                <c:pt idx="933">
                  <c:v>-5.6530385238403724</c:v>
                </c:pt>
                <c:pt idx="934">
                  <c:v>-5.6631357502515236</c:v>
                </c:pt>
                <c:pt idx="935">
                  <c:v>-5.673232986171076</c:v>
                </c:pt>
                <c:pt idx="936">
                  <c:v>-5.6833302315987781</c:v>
                </c:pt>
                <c:pt idx="937">
                  <c:v>-5.693427486534377</c:v>
                </c:pt>
                <c:pt idx="938">
                  <c:v>-5.7035247509776204</c:v>
                </c:pt>
                <c:pt idx="939">
                  <c:v>-5.7136220249282559</c:v>
                </c:pt>
                <c:pt idx="940">
                  <c:v>-5.7237193083860314</c:v>
                </c:pt>
                <c:pt idx="941">
                  <c:v>-5.7338166013506937</c:v>
                </c:pt>
                <c:pt idx="942">
                  <c:v>-5.7439139038219906</c:v>
                </c:pt>
                <c:pt idx="943">
                  <c:v>-5.7540112157996699</c:v>
                </c:pt>
                <c:pt idx="944">
                  <c:v>-5.7641085372834793</c:v>
                </c:pt>
                <c:pt idx="945">
                  <c:v>-5.7742058682731665</c:v>
                </c:pt>
                <c:pt idx="946">
                  <c:v>-5.7843032087684794</c:v>
                </c:pt>
                <c:pt idx="947">
                  <c:v>-5.7944005587691647</c:v>
                </c:pt>
                <c:pt idx="948">
                  <c:v>-5.8044979182749712</c:v>
                </c:pt>
                <c:pt idx="949">
                  <c:v>-5.8145952872856457</c:v>
                </c:pt>
                <c:pt idx="950">
                  <c:v>-5.8246926658009359</c:v>
                </c:pt>
                <c:pt idx="951">
                  <c:v>-5.8347900538205897</c:v>
                </c:pt>
                <c:pt idx="952">
                  <c:v>-5.8448874513443547</c:v>
                </c:pt>
                <c:pt idx="953">
                  <c:v>-5.8549848583719779</c:v>
                </c:pt>
                <c:pt idx="954">
                  <c:v>-5.8650822749032079</c:v>
                </c:pt>
                <c:pt idx="955">
                  <c:v>-5.8751797009377915</c:v>
                </c:pt>
                <c:pt idx="956">
                  <c:v>-5.8852771364754775</c:v>
                </c:pt>
                <c:pt idx="957">
                  <c:v>-5.8953745815160126</c:v>
                </c:pt>
                <c:pt idx="958">
                  <c:v>-5.9054720360591446</c:v>
                </c:pt>
                <c:pt idx="959">
                  <c:v>-5.9155695001046213</c:v>
                </c:pt>
                <c:pt idx="960">
                  <c:v>-5.9256669736521905</c:v>
                </c:pt>
                <c:pt idx="961">
                  <c:v>-5.9357644567015999</c:v>
                </c:pt>
                <c:pt idx="962">
                  <c:v>-5.9458619492525964</c:v>
                </c:pt>
                <c:pt idx="963">
                  <c:v>-5.9559594513049285</c:v>
                </c:pt>
                <c:pt idx="964">
                  <c:v>-5.9660569628583442</c:v>
                </c:pt>
                <c:pt idx="965">
                  <c:v>-5.9761544839125902</c:v>
                </c:pt>
                <c:pt idx="966">
                  <c:v>-5.9862520144674143</c:v>
                </c:pt>
                <c:pt idx="967">
                  <c:v>-5.9963495545225651</c:v>
                </c:pt>
                <c:pt idx="968">
                  <c:v>-6.0064471040777896</c:v>
                </c:pt>
                <c:pt idx="969">
                  <c:v>-6.0165446631328354</c:v>
                </c:pt>
                <c:pt idx="970">
                  <c:v>-6.0266422316874504</c:v>
                </c:pt>
                <c:pt idx="971">
                  <c:v>-6.0367398097413822</c:v>
                </c:pt>
                <c:pt idx="972">
                  <c:v>-6.0468373972943787</c:v>
                </c:pt>
                <c:pt idx="973">
                  <c:v>-6.0569349943461877</c:v>
                </c:pt>
                <c:pt idx="974">
                  <c:v>-6.0670326008965567</c:v>
                </c:pt>
                <c:pt idx="975">
                  <c:v>-6.0771302169452337</c:v>
                </c:pt>
                <c:pt idx="976">
                  <c:v>-6.0872278424919664</c:v>
                </c:pt>
                <c:pt idx="977">
                  <c:v>-6.0973254775365024</c:v>
                </c:pt>
                <c:pt idx="978">
                  <c:v>-6.1074231220785897</c:v>
                </c:pt>
                <c:pt idx="979">
                  <c:v>-6.117520776117976</c:v>
                </c:pt>
                <c:pt idx="980">
                  <c:v>-6.127618439654408</c:v>
                </c:pt>
                <c:pt idx="981">
                  <c:v>-6.1377161126876345</c:v>
                </c:pt>
                <c:pt idx="982">
                  <c:v>-6.1478137952174032</c:v>
                </c:pt>
                <c:pt idx="983">
                  <c:v>-6.1579114872434619</c:v>
                </c:pt>
                <c:pt idx="984">
                  <c:v>-6.1680091887655584</c:v>
                </c:pt>
                <c:pt idx="985">
                  <c:v>-6.1781068997834394</c:v>
                </c:pt>
                <c:pt idx="986">
                  <c:v>-6.1882046202968537</c:v>
                </c:pt>
                <c:pt idx="987">
                  <c:v>-6.198302350305549</c:v>
                </c:pt>
                <c:pt idx="988">
                  <c:v>-6.208400089809273</c:v>
                </c:pt>
                <c:pt idx="989">
                  <c:v>-6.2184978388077736</c:v>
                </c:pt>
                <c:pt idx="990">
                  <c:v>-6.2285955973007976</c:v>
                </c:pt>
                <c:pt idx="991">
                  <c:v>-6.2386933652880936</c:v>
                </c:pt>
                <c:pt idx="992">
                  <c:v>-6.2487911427694094</c:v>
                </c:pt>
                <c:pt idx="993">
                  <c:v>-6.2588889297444927</c:v>
                </c:pt>
                <c:pt idx="994">
                  <c:v>-6.2689867262130914</c:v>
                </c:pt>
                <c:pt idx="995">
                  <c:v>-6.2790845321749531</c:v>
                </c:pt>
                <c:pt idx="996">
                  <c:v>-6.2891823476298256</c:v>
                </c:pt>
                <c:pt idx="997">
                  <c:v>-6.2992801725774576</c:v>
                </c:pt>
                <c:pt idx="998">
                  <c:v>-6.309378007017596</c:v>
                </c:pt>
                <c:pt idx="999">
                  <c:v>-6.3194758509499884</c:v>
                </c:pt>
                <c:pt idx="1000">
                  <c:v>-6.3295737043743827</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32.800100000000178</c:v>
                </c:pt>
                <c:pt idx="388">
                  <c:v>32.800200000000181</c:v>
                </c:pt>
                <c:pt idx="389">
                  <c:v>32.800300000000185</c:v>
                </c:pt>
                <c:pt idx="390">
                  <c:v>32.800400000000188</c:v>
                </c:pt>
                <c:pt idx="391">
                  <c:v>32.800500000000191</c:v>
                </c:pt>
                <c:pt idx="392">
                  <c:v>32.800600000000195</c:v>
                </c:pt>
                <c:pt idx="393">
                  <c:v>32.800700000000198</c:v>
                </c:pt>
                <c:pt idx="394">
                  <c:v>32.800800000000201</c:v>
                </c:pt>
                <c:pt idx="395">
                  <c:v>32.800900000000205</c:v>
                </c:pt>
                <c:pt idx="396">
                  <c:v>32.801000000000208</c:v>
                </c:pt>
                <c:pt idx="397">
                  <c:v>32.801100000000211</c:v>
                </c:pt>
                <c:pt idx="398">
                  <c:v>32.801200000000215</c:v>
                </c:pt>
                <c:pt idx="399">
                  <c:v>32.801300000000218</c:v>
                </c:pt>
                <c:pt idx="400">
                  <c:v>32.801400000000221</c:v>
                </c:pt>
                <c:pt idx="401">
                  <c:v>32.801500000000225</c:v>
                </c:pt>
                <c:pt idx="402">
                  <c:v>32.801600000000228</c:v>
                </c:pt>
                <c:pt idx="403">
                  <c:v>32.801700000000231</c:v>
                </c:pt>
                <c:pt idx="404">
                  <c:v>32.801800000000235</c:v>
                </c:pt>
                <c:pt idx="405">
                  <c:v>32.801900000000238</c:v>
                </c:pt>
                <c:pt idx="406">
                  <c:v>32.802000000000241</c:v>
                </c:pt>
                <c:pt idx="407">
                  <c:v>32.802100000000245</c:v>
                </c:pt>
                <c:pt idx="408">
                  <c:v>32.802200000000248</c:v>
                </c:pt>
                <c:pt idx="409">
                  <c:v>32.802300000000251</c:v>
                </c:pt>
                <c:pt idx="410">
                  <c:v>32.802400000000254</c:v>
                </c:pt>
                <c:pt idx="411">
                  <c:v>32.802500000000258</c:v>
                </c:pt>
                <c:pt idx="412">
                  <c:v>32.802600000000261</c:v>
                </c:pt>
                <c:pt idx="413">
                  <c:v>32.802700000000264</c:v>
                </c:pt>
                <c:pt idx="414">
                  <c:v>32.802800000000268</c:v>
                </c:pt>
                <c:pt idx="415">
                  <c:v>32.802900000000271</c:v>
                </c:pt>
                <c:pt idx="416">
                  <c:v>32.803000000000274</c:v>
                </c:pt>
                <c:pt idx="417">
                  <c:v>32.803100000000278</c:v>
                </c:pt>
                <c:pt idx="418">
                  <c:v>32.803200000000281</c:v>
                </c:pt>
                <c:pt idx="419">
                  <c:v>32.803300000000284</c:v>
                </c:pt>
                <c:pt idx="420">
                  <c:v>32.803400000000288</c:v>
                </c:pt>
                <c:pt idx="421">
                  <c:v>32.803500000000291</c:v>
                </c:pt>
                <c:pt idx="422">
                  <c:v>32.803600000000294</c:v>
                </c:pt>
                <c:pt idx="423">
                  <c:v>32.803700000000298</c:v>
                </c:pt>
                <c:pt idx="424">
                  <c:v>32.803800000000301</c:v>
                </c:pt>
                <c:pt idx="425">
                  <c:v>32.803900000000304</c:v>
                </c:pt>
                <c:pt idx="426">
                  <c:v>32.804000000000308</c:v>
                </c:pt>
                <c:pt idx="427">
                  <c:v>32.804100000000311</c:v>
                </c:pt>
                <c:pt idx="428">
                  <c:v>32.804200000000314</c:v>
                </c:pt>
                <c:pt idx="429">
                  <c:v>32.804300000000318</c:v>
                </c:pt>
                <c:pt idx="430">
                  <c:v>32.804400000000321</c:v>
                </c:pt>
                <c:pt idx="431">
                  <c:v>32.804500000000324</c:v>
                </c:pt>
                <c:pt idx="432">
                  <c:v>32.804600000000327</c:v>
                </c:pt>
                <c:pt idx="433">
                  <c:v>32.804700000000331</c:v>
                </c:pt>
                <c:pt idx="434">
                  <c:v>32.804800000000334</c:v>
                </c:pt>
                <c:pt idx="435">
                  <c:v>32.804900000000337</c:v>
                </c:pt>
                <c:pt idx="436">
                  <c:v>32.805000000000341</c:v>
                </c:pt>
                <c:pt idx="437">
                  <c:v>32.805100000000344</c:v>
                </c:pt>
                <c:pt idx="438">
                  <c:v>32.805200000000347</c:v>
                </c:pt>
                <c:pt idx="439">
                  <c:v>32.805300000000351</c:v>
                </c:pt>
                <c:pt idx="440">
                  <c:v>32.805400000000354</c:v>
                </c:pt>
                <c:pt idx="441">
                  <c:v>32.805500000000357</c:v>
                </c:pt>
                <c:pt idx="442">
                  <c:v>32.805600000000361</c:v>
                </c:pt>
                <c:pt idx="443">
                  <c:v>32.805700000000364</c:v>
                </c:pt>
                <c:pt idx="444">
                  <c:v>32.805800000000367</c:v>
                </c:pt>
                <c:pt idx="445">
                  <c:v>32.805900000000371</c:v>
                </c:pt>
                <c:pt idx="446">
                  <c:v>32.806000000000374</c:v>
                </c:pt>
                <c:pt idx="447">
                  <c:v>32.806100000000377</c:v>
                </c:pt>
                <c:pt idx="448">
                  <c:v>32.806200000000381</c:v>
                </c:pt>
                <c:pt idx="449">
                  <c:v>32.806300000000384</c:v>
                </c:pt>
                <c:pt idx="450">
                  <c:v>32.806400000000387</c:v>
                </c:pt>
                <c:pt idx="451">
                  <c:v>32.806500000000391</c:v>
                </c:pt>
                <c:pt idx="452">
                  <c:v>32.806600000000394</c:v>
                </c:pt>
                <c:pt idx="453">
                  <c:v>32.806700000000397</c:v>
                </c:pt>
                <c:pt idx="454">
                  <c:v>32.806800000000401</c:v>
                </c:pt>
                <c:pt idx="455">
                  <c:v>32.806900000000404</c:v>
                </c:pt>
                <c:pt idx="456">
                  <c:v>32.807000000000407</c:v>
                </c:pt>
                <c:pt idx="457">
                  <c:v>32.80710000000041</c:v>
                </c:pt>
                <c:pt idx="458">
                  <c:v>32.807200000000414</c:v>
                </c:pt>
                <c:pt idx="459">
                  <c:v>32.807300000000417</c:v>
                </c:pt>
                <c:pt idx="460">
                  <c:v>32.80740000000042</c:v>
                </c:pt>
                <c:pt idx="461">
                  <c:v>32.807500000000424</c:v>
                </c:pt>
                <c:pt idx="462">
                  <c:v>32.807600000000427</c:v>
                </c:pt>
                <c:pt idx="463">
                  <c:v>32.80770000000043</c:v>
                </c:pt>
                <c:pt idx="464">
                  <c:v>32.807800000000434</c:v>
                </c:pt>
                <c:pt idx="465">
                  <c:v>32.807900000000437</c:v>
                </c:pt>
                <c:pt idx="466">
                  <c:v>32.80800000000044</c:v>
                </c:pt>
                <c:pt idx="467">
                  <c:v>32.808100000000444</c:v>
                </c:pt>
                <c:pt idx="468">
                  <c:v>32.808200000000447</c:v>
                </c:pt>
                <c:pt idx="469">
                  <c:v>32.80830000000045</c:v>
                </c:pt>
                <c:pt idx="470">
                  <c:v>32.808400000000454</c:v>
                </c:pt>
                <c:pt idx="471">
                  <c:v>32.808500000000457</c:v>
                </c:pt>
                <c:pt idx="472">
                  <c:v>32.80860000000046</c:v>
                </c:pt>
                <c:pt idx="473">
                  <c:v>32.808700000000464</c:v>
                </c:pt>
                <c:pt idx="474">
                  <c:v>32.808800000000467</c:v>
                </c:pt>
                <c:pt idx="475">
                  <c:v>32.80890000000047</c:v>
                </c:pt>
                <c:pt idx="476">
                  <c:v>32.809000000000474</c:v>
                </c:pt>
                <c:pt idx="477">
                  <c:v>32.809100000000477</c:v>
                </c:pt>
                <c:pt idx="478">
                  <c:v>32.80920000000048</c:v>
                </c:pt>
                <c:pt idx="479">
                  <c:v>32.809300000000484</c:v>
                </c:pt>
                <c:pt idx="480">
                  <c:v>32.809400000000487</c:v>
                </c:pt>
                <c:pt idx="481">
                  <c:v>32.80950000000049</c:v>
                </c:pt>
                <c:pt idx="482">
                  <c:v>32.809600000000493</c:v>
                </c:pt>
                <c:pt idx="483">
                  <c:v>32.809700000000497</c:v>
                </c:pt>
                <c:pt idx="484">
                  <c:v>32.8098000000005</c:v>
                </c:pt>
                <c:pt idx="485">
                  <c:v>32.809900000000503</c:v>
                </c:pt>
                <c:pt idx="486">
                  <c:v>32.810000000000507</c:v>
                </c:pt>
                <c:pt idx="487">
                  <c:v>32.81010000000051</c:v>
                </c:pt>
                <c:pt idx="488">
                  <c:v>32.810200000000513</c:v>
                </c:pt>
                <c:pt idx="489">
                  <c:v>32.810300000000517</c:v>
                </c:pt>
                <c:pt idx="490">
                  <c:v>32.81040000000052</c:v>
                </c:pt>
                <c:pt idx="491">
                  <c:v>32.810500000000523</c:v>
                </c:pt>
                <c:pt idx="492">
                  <c:v>32.810600000000527</c:v>
                </c:pt>
                <c:pt idx="493">
                  <c:v>32.81070000000053</c:v>
                </c:pt>
                <c:pt idx="494">
                  <c:v>32.810800000000533</c:v>
                </c:pt>
                <c:pt idx="495">
                  <c:v>32.810900000000537</c:v>
                </c:pt>
                <c:pt idx="496">
                  <c:v>32.81100000000054</c:v>
                </c:pt>
                <c:pt idx="497">
                  <c:v>32.811100000000543</c:v>
                </c:pt>
                <c:pt idx="498">
                  <c:v>32.811200000000547</c:v>
                </c:pt>
                <c:pt idx="499">
                  <c:v>32.81130000000055</c:v>
                </c:pt>
                <c:pt idx="500">
                  <c:v>32.811400000000553</c:v>
                </c:pt>
                <c:pt idx="501">
                  <c:v>32.811500000000557</c:v>
                </c:pt>
                <c:pt idx="502">
                  <c:v>32.81160000000056</c:v>
                </c:pt>
                <c:pt idx="503">
                  <c:v>32.811700000000563</c:v>
                </c:pt>
                <c:pt idx="504">
                  <c:v>32.811800000000567</c:v>
                </c:pt>
                <c:pt idx="505">
                  <c:v>32.81190000000057</c:v>
                </c:pt>
                <c:pt idx="506">
                  <c:v>32.812000000000573</c:v>
                </c:pt>
                <c:pt idx="507">
                  <c:v>32.812100000000576</c:v>
                </c:pt>
                <c:pt idx="508">
                  <c:v>32.81220000000058</c:v>
                </c:pt>
                <c:pt idx="509">
                  <c:v>32.812300000000583</c:v>
                </c:pt>
                <c:pt idx="510">
                  <c:v>32.812400000000586</c:v>
                </c:pt>
                <c:pt idx="511">
                  <c:v>32.81250000000059</c:v>
                </c:pt>
                <c:pt idx="512">
                  <c:v>32.812600000000593</c:v>
                </c:pt>
                <c:pt idx="513">
                  <c:v>32.812700000000596</c:v>
                </c:pt>
                <c:pt idx="514">
                  <c:v>32.8128000000006</c:v>
                </c:pt>
                <c:pt idx="515">
                  <c:v>32.812900000000603</c:v>
                </c:pt>
                <c:pt idx="516">
                  <c:v>32.813000000000606</c:v>
                </c:pt>
                <c:pt idx="517">
                  <c:v>32.81310000000061</c:v>
                </c:pt>
                <c:pt idx="518">
                  <c:v>32.813200000000613</c:v>
                </c:pt>
                <c:pt idx="519">
                  <c:v>32.813300000000616</c:v>
                </c:pt>
                <c:pt idx="520">
                  <c:v>32.81340000000062</c:v>
                </c:pt>
                <c:pt idx="521">
                  <c:v>32.813500000000623</c:v>
                </c:pt>
                <c:pt idx="522">
                  <c:v>32.813600000000626</c:v>
                </c:pt>
                <c:pt idx="523">
                  <c:v>32.81370000000063</c:v>
                </c:pt>
                <c:pt idx="524">
                  <c:v>32.813800000000633</c:v>
                </c:pt>
                <c:pt idx="525">
                  <c:v>32.813900000000636</c:v>
                </c:pt>
                <c:pt idx="526">
                  <c:v>32.81400000000064</c:v>
                </c:pt>
                <c:pt idx="527">
                  <c:v>32.814100000000643</c:v>
                </c:pt>
                <c:pt idx="528">
                  <c:v>32.814200000000646</c:v>
                </c:pt>
                <c:pt idx="529">
                  <c:v>32.81430000000065</c:v>
                </c:pt>
                <c:pt idx="530">
                  <c:v>32.814400000000653</c:v>
                </c:pt>
                <c:pt idx="531">
                  <c:v>32.814500000000656</c:v>
                </c:pt>
                <c:pt idx="532">
                  <c:v>32.814600000000659</c:v>
                </c:pt>
                <c:pt idx="533">
                  <c:v>32.814700000000663</c:v>
                </c:pt>
                <c:pt idx="534">
                  <c:v>32.814800000000666</c:v>
                </c:pt>
                <c:pt idx="535">
                  <c:v>32.814900000000669</c:v>
                </c:pt>
                <c:pt idx="536">
                  <c:v>32.815000000000673</c:v>
                </c:pt>
                <c:pt idx="537">
                  <c:v>32.815100000000676</c:v>
                </c:pt>
                <c:pt idx="538">
                  <c:v>32.815200000000679</c:v>
                </c:pt>
                <c:pt idx="539">
                  <c:v>32.815300000000683</c:v>
                </c:pt>
                <c:pt idx="540">
                  <c:v>32.815400000000686</c:v>
                </c:pt>
                <c:pt idx="541">
                  <c:v>32.815500000000689</c:v>
                </c:pt>
                <c:pt idx="542">
                  <c:v>32.815600000000693</c:v>
                </c:pt>
                <c:pt idx="543">
                  <c:v>32.815700000000696</c:v>
                </c:pt>
                <c:pt idx="544">
                  <c:v>32.815800000000699</c:v>
                </c:pt>
                <c:pt idx="545">
                  <c:v>32.815900000000703</c:v>
                </c:pt>
                <c:pt idx="546">
                  <c:v>32.816000000000706</c:v>
                </c:pt>
                <c:pt idx="547">
                  <c:v>32.816100000000709</c:v>
                </c:pt>
                <c:pt idx="548">
                  <c:v>32.816200000000713</c:v>
                </c:pt>
                <c:pt idx="549">
                  <c:v>32.816300000000716</c:v>
                </c:pt>
                <c:pt idx="550">
                  <c:v>32.816400000000719</c:v>
                </c:pt>
                <c:pt idx="551">
                  <c:v>32.816500000000723</c:v>
                </c:pt>
                <c:pt idx="552">
                  <c:v>32.816600000000726</c:v>
                </c:pt>
                <c:pt idx="553">
                  <c:v>32.816700000000729</c:v>
                </c:pt>
                <c:pt idx="554">
                  <c:v>32.816800000000732</c:v>
                </c:pt>
                <c:pt idx="555">
                  <c:v>32.816900000000736</c:v>
                </c:pt>
                <c:pt idx="556">
                  <c:v>32.817000000000739</c:v>
                </c:pt>
                <c:pt idx="557">
                  <c:v>32.817100000000742</c:v>
                </c:pt>
                <c:pt idx="558">
                  <c:v>32.817200000000746</c:v>
                </c:pt>
                <c:pt idx="559">
                  <c:v>32.817300000000749</c:v>
                </c:pt>
                <c:pt idx="560">
                  <c:v>32.817400000000752</c:v>
                </c:pt>
                <c:pt idx="561">
                  <c:v>32.817500000000756</c:v>
                </c:pt>
                <c:pt idx="562">
                  <c:v>32.817600000000759</c:v>
                </c:pt>
                <c:pt idx="563">
                  <c:v>32.817700000000762</c:v>
                </c:pt>
                <c:pt idx="564">
                  <c:v>32.817800000000766</c:v>
                </c:pt>
                <c:pt idx="565">
                  <c:v>32.817900000000769</c:v>
                </c:pt>
                <c:pt idx="566">
                  <c:v>32.818000000000772</c:v>
                </c:pt>
                <c:pt idx="567">
                  <c:v>32.818100000000776</c:v>
                </c:pt>
                <c:pt idx="568">
                  <c:v>32.818200000000779</c:v>
                </c:pt>
                <c:pt idx="569">
                  <c:v>32.818300000000782</c:v>
                </c:pt>
                <c:pt idx="570">
                  <c:v>32.818400000000786</c:v>
                </c:pt>
                <c:pt idx="571">
                  <c:v>32.818500000000789</c:v>
                </c:pt>
                <c:pt idx="572">
                  <c:v>32.818600000000792</c:v>
                </c:pt>
                <c:pt idx="573">
                  <c:v>32.818700000000796</c:v>
                </c:pt>
                <c:pt idx="574">
                  <c:v>32.818800000000799</c:v>
                </c:pt>
                <c:pt idx="575">
                  <c:v>32.818900000000802</c:v>
                </c:pt>
                <c:pt idx="576">
                  <c:v>32.819000000000806</c:v>
                </c:pt>
                <c:pt idx="577">
                  <c:v>32.819100000000809</c:v>
                </c:pt>
                <c:pt idx="578">
                  <c:v>32.819200000000812</c:v>
                </c:pt>
                <c:pt idx="579">
                  <c:v>32.819300000000815</c:v>
                </c:pt>
                <c:pt idx="580">
                  <c:v>32.819400000000819</c:v>
                </c:pt>
                <c:pt idx="581">
                  <c:v>32.819500000000822</c:v>
                </c:pt>
                <c:pt idx="582">
                  <c:v>32.819600000000825</c:v>
                </c:pt>
                <c:pt idx="583">
                  <c:v>32.819700000000829</c:v>
                </c:pt>
                <c:pt idx="584">
                  <c:v>32.819800000000832</c:v>
                </c:pt>
                <c:pt idx="585">
                  <c:v>32.819900000000835</c:v>
                </c:pt>
                <c:pt idx="586">
                  <c:v>32.820000000000839</c:v>
                </c:pt>
                <c:pt idx="587">
                  <c:v>32.820100000000842</c:v>
                </c:pt>
                <c:pt idx="588">
                  <c:v>32.820200000000845</c:v>
                </c:pt>
                <c:pt idx="589">
                  <c:v>32.820300000000849</c:v>
                </c:pt>
                <c:pt idx="590">
                  <c:v>32.820400000000852</c:v>
                </c:pt>
                <c:pt idx="591">
                  <c:v>32.820500000000855</c:v>
                </c:pt>
                <c:pt idx="592">
                  <c:v>32.820600000000859</c:v>
                </c:pt>
                <c:pt idx="593">
                  <c:v>32.820700000000862</c:v>
                </c:pt>
                <c:pt idx="594">
                  <c:v>32.820800000000865</c:v>
                </c:pt>
                <c:pt idx="595">
                  <c:v>32.820900000000869</c:v>
                </c:pt>
                <c:pt idx="596">
                  <c:v>32.821000000000872</c:v>
                </c:pt>
                <c:pt idx="597">
                  <c:v>32.821100000000875</c:v>
                </c:pt>
                <c:pt idx="598">
                  <c:v>32.821200000000879</c:v>
                </c:pt>
                <c:pt idx="599">
                  <c:v>32.821300000000882</c:v>
                </c:pt>
                <c:pt idx="600">
                  <c:v>32.821400000000885</c:v>
                </c:pt>
                <c:pt idx="601">
                  <c:v>32.821500000000889</c:v>
                </c:pt>
                <c:pt idx="602">
                  <c:v>32.821600000000892</c:v>
                </c:pt>
                <c:pt idx="603">
                  <c:v>32.821700000000895</c:v>
                </c:pt>
                <c:pt idx="604">
                  <c:v>32.821800000000898</c:v>
                </c:pt>
                <c:pt idx="605">
                  <c:v>32.821900000000902</c:v>
                </c:pt>
                <c:pt idx="606">
                  <c:v>32.822000000000905</c:v>
                </c:pt>
                <c:pt idx="607">
                  <c:v>32.822100000000908</c:v>
                </c:pt>
                <c:pt idx="608">
                  <c:v>32.822200000000912</c:v>
                </c:pt>
                <c:pt idx="609">
                  <c:v>32.822300000000915</c:v>
                </c:pt>
                <c:pt idx="610">
                  <c:v>32.822400000000918</c:v>
                </c:pt>
                <c:pt idx="611">
                  <c:v>32.822500000000922</c:v>
                </c:pt>
                <c:pt idx="612">
                  <c:v>32.822600000000925</c:v>
                </c:pt>
                <c:pt idx="613">
                  <c:v>32.822700000000928</c:v>
                </c:pt>
                <c:pt idx="614">
                  <c:v>32.822800000000932</c:v>
                </c:pt>
                <c:pt idx="615">
                  <c:v>32.822900000000935</c:v>
                </c:pt>
                <c:pt idx="616">
                  <c:v>32.823000000000938</c:v>
                </c:pt>
                <c:pt idx="617">
                  <c:v>32.823100000000942</c:v>
                </c:pt>
                <c:pt idx="618">
                  <c:v>32.823200000000945</c:v>
                </c:pt>
                <c:pt idx="619">
                  <c:v>32.823300000000948</c:v>
                </c:pt>
                <c:pt idx="620">
                  <c:v>32.823400000000952</c:v>
                </c:pt>
                <c:pt idx="621">
                  <c:v>32.823500000000955</c:v>
                </c:pt>
                <c:pt idx="622">
                  <c:v>32.823600000000958</c:v>
                </c:pt>
                <c:pt idx="623">
                  <c:v>32.823700000000962</c:v>
                </c:pt>
                <c:pt idx="624">
                  <c:v>32.823800000000965</c:v>
                </c:pt>
                <c:pt idx="625">
                  <c:v>32.823900000000968</c:v>
                </c:pt>
                <c:pt idx="626">
                  <c:v>32.824000000000972</c:v>
                </c:pt>
                <c:pt idx="627">
                  <c:v>32.824100000000975</c:v>
                </c:pt>
                <c:pt idx="628">
                  <c:v>32.824200000000978</c:v>
                </c:pt>
                <c:pt idx="629">
                  <c:v>32.824300000000981</c:v>
                </c:pt>
                <c:pt idx="630">
                  <c:v>32.824400000000985</c:v>
                </c:pt>
                <c:pt idx="631">
                  <c:v>32.824500000000988</c:v>
                </c:pt>
                <c:pt idx="632">
                  <c:v>32.824600000000991</c:v>
                </c:pt>
                <c:pt idx="633">
                  <c:v>32.824700000000995</c:v>
                </c:pt>
                <c:pt idx="634">
                  <c:v>32.824800000000998</c:v>
                </c:pt>
                <c:pt idx="635">
                  <c:v>32.824900000001001</c:v>
                </c:pt>
                <c:pt idx="636">
                  <c:v>32.825000000001005</c:v>
                </c:pt>
                <c:pt idx="637">
                  <c:v>32.825100000001008</c:v>
                </c:pt>
                <c:pt idx="638">
                  <c:v>32.825200000001011</c:v>
                </c:pt>
                <c:pt idx="639">
                  <c:v>32.825300000001015</c:v>
                </c:pt>
                <c:pt idx="640">
                  <c:v>32.825400000001018</c:v>
                </c:pt>
                <c:pt idx="641">
                  <c:v>32.825500000001021</c:v>
                </c:pt>
                <c:pt idx="642">
                  <c:v>32.825600000001025</c:v>
                </c:pt>
                <c:pt idx="643">
                  <c:v>32.825700000001028</c:v>
                </c:pt>
                <c:pt idx="644">
                  <c:v>32.825800000001031</c:v>
                </c:pt>
                <c:pt idx="645">
                  <c:v>32.825900000001035</c:v>
                </c:pt>
                <c:pt idx="646">
                  <c:v>32.826000000001038</c:v>
                </c:pt>
                <c:pt idx="647">
                  <c:v>32.826100000001041</c:v>
                </c:pt>
                <c:pt idx="648">
                  <c:v>32.826200000001045</c:v>
                </c:pt>
                <c:pt idx="649">
                  <c:v>32.826300000001048</c:v>
                </c:pt>
                <c:pt idx="650">
                  <c:v>32.826400000001051</c:v>
                </c:pt>
                <c:pt idx="651">
                  <c:v>32.826500000001055</c:v>
                </c:pt>
                <c:pt idx="652">
                  <c:v>32.826600000001058</c:v>
                </c:pt>
                <c:pt idx="653">
                  <c:v>32.826700000001061</c:v>
                </c:pt>
                <c:pt idx="654">
                  <c:v>32.826800000001064</c:v>
                </c:pt>
                <c:pt idx="655">
                  <c:v>32.826900000001068</c:v>
                </c:pt>
                <c:pt idx="656">
                  <c:v>32.827000000001071</c:v>
                </c:pt>
                <c:pt idx="657">
                  <c:v>32.827100000001074</c:v>
                </c:pt>
                <c:pt idx="658">
                  <c:v>32.827200000001078</c:v>
                </c:pt>
                <c:pt idx="659">
                  <c:v>32.827300000001081</c:v>
                </c:pt>
                <c:pt idx="660">
                  <c:v>32.827400000001084</c:v>
                </c:pt>
                <c:pt idx="661">
                  <c:v>32.827500000001088</c:v>
                </c:pt>
                <c:pt idx="662">
                  <c:v>32.827600000001091</c:v>
                </c:pt>
                <c:pt idx="663">
                  <c:v>32.827700000001094</c:v>
                </c:pt>
                <c:pt idx="664">
                  <c:v>32.827800000001098</c:v>
                </c:pt>
                <c:pt idx="665">
                  <c:v>32.827900000001101</c:v>
                </c:pt>
                <c:pt idx="666">
                  <c:v>32.828000000001104</c:v>
                </c:pt>
                <c:pt idx="667">
                  <c:v>32.828100000001108</c:v>
                </c:pt>
                <c:pt idx="668">
                  <c:v>32.828200000001111</c:v>
                </c:pt>
                <c:pt idx="669">
                  <c:v>32.828300000001114</c:v>
                </c:pt>
                <c:pt idx="670">
                  <c:v>32.828400000001118</c:v>
                </c:pt>
                <c:pt idx="671">
                  <c:v>32.828500000001121</c:v>
                </c:pt>
                <c:pt idx="672">
                  <c:v>32.828600000001124</c:v>
                </c:pt>
                <c:pt idx="673">
                  <c:v>32.828700000001128</c:v>
                </c:pt>
                <c:pt idx="674">
                  <c:v>32.828800000001131</c:v>
                </c:pt>
                <c:pt idx="675">
                  <c:v>32.828900000001134</c:v>
                </c:pt>
                <c:pt idx="676">
                  <c:v>32.829000000001137</c:v>
                </c:pt>
                <c:pt idx="677">
                  <c:v>32.829100000001141</c:v>
                </c:pt>
                <c:pt idx="678">
                  <c:v>32.829200000001144</c:v>
                </c:pt>
                <c:pt idx="679">
                  <c:v>32.829300000001147</c:v>
                </c:pt>
                <c:pt idx="680">
                  <c:v>32.829400000001151</c:v>
                </c:pt>
                <c:pt idx="681">
                  <c:v>32.829500000001154</c:v>
                </c:pt>
                <c:pt idx="682">
                  <c:v>32.829600000001157</c:v>
                </c:pt>
                <c:pt idx="683">
                  <c:v>32.829700000001161</c:v>
                </c:pt>
                <c:pt idx="684">
                  <c:v>32.829800000001164</c:v>
                </c:pt>
                <c:pt idx="685">
                  <c:v>32.829900000001167</c:v>
                </c:pt>
                <c:pt idx="686">
                  <c:v>32.830000000001171</c:v>
                </c:pt>
                <c:pt idx="687">
                  <c:v>32.830100000001174</c:v>
                </c:pt>
                <c:pt idx="688">
                  <c:v>32.830200000001177</c:v>
                </c:pt>
                <c:pt idx="689">
                  <c:v>32.830300000001181</c:v>
                </c:pt>
                <c:pt idx="690">
                  <c:v>32.830400000001184</c:v>
                </c:pt>
                <c:pt idx="691">
                  <c:v>32.830500000001187</c:v>
                </c:pt>
                <c:pt idx="692">
                  <c:v>32.830600000001191</c:v>
                </c:pt>
                <c:pt idx="693">
                  <c:v>32.830700000001194</c:v>
                </c:pt>
                <c:pt idx="694">
                  <c:v>32.830800000001197</c:v>
                </c:pt>
                <c:pt idx="695">
                  <c:v>32.830900000001201</c:v>
                </c:pt>
                <c:pt idx="696">
                  <c:v>32.831000000001204</c:v>
                </c:pt>
                <c:pt idx="697">
                  <c:v>32.831100000001207</c:v>
                </c:pt>
                <c:pt idx="698">
                  <c:v>32.831200000001211</c:v>
                </c:pt>
                <c:pt idx="699">
                  <c:v>32.831300000001214</c:v>
                </c:pt>
                <c:pt idx="700">
                  <c:v>32.831400000001217</c:v>
                </c:pt>
                <c:pt idx="701">
                  <c:v>32.83150000000122</c:v>
                </c:pt>
                <c:pt idx="702">
                  <c:v>32.831600000001224</c:v>
                </c:pt>
                <c:pt idx="703">
                  <c:v>32.831700000001227</c:v>
                </c:pt>
                <c:pt idx="704">
                  <c:v>32.83180000000123</c:v>
                </c:pt>
                <c:pt idx="705">
                  <c:v>32.831900000001234</c:v>
                </c:pt>
                <c:pt idx="706">
                  <c:v>32.832000000001237</c:v>
                </c:pt>
                <c:pt idx="707">
                  <c:v>32.83210000000124</c:v>
                </c:pt>
                <c:pt idx="708">
                  <c:v>32.832200000001244</c:v>
                </c:pt>
                <c:pt idx="709">
                  <c:v>32.832300000001247</c:v>
                </c:pt>
                <c:pt idx="710">
                  <c:v>32.83240000000125</c:v>
                </c:pt>
                <c:pt idx="711">
                  <c:v>32.832500000001254</c:v>
                </c:pt>
                <c:pt idx="712">
                  <c:v>32.832600000001257</c:v>
                </c:pt>
                <c:pt idx="713">
                  <c:v>32.83270000000126</c:v>
                </c:pt>
                <c:pt idx="714">
                  <c:v>32.832800000001264</c:v>
                </c:pt>
                <c:pt idx="715">
                  <c:v>32.832900000001267</c:v>
                </c:pt>
                <c:pt idx="716">
                  <c:v>32.83300000000127</c:v>
                </c:pt>
                <c:pt idx="717">
                  <c:v>32.833100000001274</c:v>
                </c:pt>
                <c:pt idx="718">
                  <c:v>32.833200000001277</c:v>
                </c:pt>
                <c:pt idx="719">
                  <c:v>32.83330000000128</c:v>
                </c:pt>
                <c:pt idx="720">
                  <c:v>32.833400000001284</c:v>
                </c:pt>
                <c:pt idx="721">
                  <c:v>32.833500000001287</c:v>
                </c:pt>
                <c:pt idx="722">
                  <c:v>32.83360000000129</c:v>
                </c:pt>
                <c:pt idx="723">
                  <c:v>32.833700000001294</c:v>
                </c:pt>
                <c:pt idx="724">
                  <c:v>32.833800000001297</c:v>
                </c:pt>
                <c:pt idx="725">
                  <c:v>32.8339000000013</c:v>
                </c:pt>
                <c:pt idx="726">
                  <c:v>32.834000000001303</c:v>
                </c:pt>
                <c:pt idx="727">
                  <c:v>32.834100000001307</c:v>
                </c:pt>
                <c:pt idx="728">
                  <c:v>32.83420000000131</c:v>
                </c:pt>
                <c:pt idx="729">
                  <c:v>32.834300000001313</c:v>
                </c:pt>
                <c:pt idx="730">
                  <c:v>32.834400000001317</c:v>
                </c:pt>
                <c:pt idx="731">
                  <c:v>32.83450000000132</c:v>
                </c:pt>
                <c:pt idx="732">
                  <c:v>32.834600000001323</c:v>
                </c:pt>
                <c:pt idx="733">
                  <c:v>32.834700000001327</c:v>
                </c:pt>
                <c:pt idx="734">
                  <c:v>32.83480000000133</c:v>
                </c:pt>
                <c:pt idx="735">
                  <c:v>32.834900000001333</c:v>
                </c:pt>
                <c:pt idx="736">
                  <c:v>32.835000000001337</c:v>
                </c:pt>
                <c:pt idx="737">
                  <c:v>32.83510000000134</c:v>
                </c:pt>
                <c:pt idx="738">
                  <c:v>32.835200000001343</c:v>
                </c:pt>
                <c:pt idx="739">
                  <c:v>32.835300000001347</c:v>
                </c:pt>
                <c:pt idx="740">
                  <c:v>32.83540000000135</c:v>
                </c:pt>
                <c:pt idx="741">
                  <c:v>32.835500000001353</c:v>
                </c:pt>
                <c:pt idx="742">
                  <c:v>32.835600000001357</c:v>
                </c:pt>
                <c:pt idx="743">
                  <c:v>32.83570000000136</c:v>
                </c:pt>
                <c:pt idx="744">
                  <c:v>32.835800000001363</c:v>
                </c:pt>
                <c:pt idx="745">
                  <c:v>32.835900000001367</c:v>
                </c:pt>
                <c:pt idx="746">
                  <c:v>32.83600000000137</c:v>
                </c:pt>
                <c:pt idx="747">
                  <c:v>32.836100000001373</c:v>
                </c:pt>
                <c:pt idx="748">
                  <c:v>32.836200000001377</c:v>
                </c:pt>
                <c:pt idx="749">
                  <c:v>32.83630000000138</c:v>
                </c:pt>
                <c:pt idx="750">
                  <c:v>32.836400000001383</c:v>
                </c:pt>
                <c:pt idx="751">
                  <c:v>32.836500000001386</c:v>
                </c:pt>
                <c:pt idx="752">
                  <c:v>32.83660000000139</c:v>
                </c:pt>
                <c:pt idx="753">
                  <c:v>32.836700000001393</c:v>
                </c:pt>
                <c:pt idx="754">
                  <c:v>32.836800000001396</c:v>
                </c:pt>
                <c:pt idx="755">
                  <c:v>32.8369000000014</c:v>
                </c:pt>
                <c:pt idx="756">
                  <c:v>32.837000000001403</c:v>
                </c:pt>
                <c:pt idx="757">
                  <c:v>32.837100000001406</c:v>
                </c:pt>
                <c:pt idx="758">
                  <c:v>32.83720000000141</c:v>
                </c:pt>
                <c:pt idx="759">
                  <c:v>32.837300000001413</c:v>
                </c:pt>
                <c:pt idx="760">
                  <c:v>32.837400000001416</c:v>
                </c:pt>
                <c:pt idx="761">
                  <c:v>32.83750000000142</c:v>
                </c:pt>
                <c:pt idx="762">
                  <c:v>32.837600000001423</c:v>
                </c:pt>
                <c:pt idx="763">
                  <c:v>32.837700000001426</c:v>
                </c:pt>
                <c:pt idx="764">
                  <c:v>32.83780000000143</c:v>
                </c:pt>
                <c:pt idx="765">
                  <c:v>32.837900000001433</c:v>
                </c:pt>
                <c:pt idx="766">
                  <c:v>32.838000000001436</c:v>
                </c:pt>
                <c:pt idx="767">
                  <c:v>32.83810000000144</c:v>
                </c:pt>
                <c:pt idx="768">
                  <c:v>32.838200000001443</c:v>
                </c:pt>
                <c:pt idx="769">
                  <c:v>32.838300000001446</c:v>
                </c:pt>
                <c:pt idx="770">
                  <c:v>32.83840000000145</c:v>
                </c:pt>
                <c:pt idx="771">
                  <c:v>32.838500000001453</c:v>
                </c:pt>
                <c:pt idx="772">
                  <c:v>32.838600000001456</c:v>
                </c:pt>
                <c:pt idx="773">
                  <c:v>32.83870000000146</c:v>
                </c:pt>
                <c:pt idx="774">
                  <c:v>32.838800000001463</c:v>
                </c:pt>
                <c:pt idx="775">
                  <c:v>32.838900000001466</c:v>
                </c:pt>
                <c:pt idx="776">
                  <c:v>32.839000000001469</c:v>
                </c:pt>
                <c:pt idx="777">
                  <c:v>32.839100000001473</c:v>
                </c:pt>
                <c:pt idx="778">
                  <c:v>32.839200000001476</c:v>
                </c:pt>
                <c:pt idx="779">
                  <c:v>32.839300000001479</c:v>
                </c:pt>
                <c:pt idx="780">
                  <c:v>32.839400000001483</c:v>
                </c:pt>
                <c:pt idx="781">
                  <c:v>32.839500000001486</c:v>
                </c:pt>
                <c:pt idx="782">
                  <c:v>32.839600000001489</c:v>
                </c:pt>
                <c:pt idx="783">
                  <c:v>32.839700000001493</c:v>
                </c:pt>
                <c:pt idx="784">
                  <c:v>32.839800000001496</c:v>
                </c:pt>
                <c:pt idx="785">
                  <c:v>32.839900000001499</c:v>
                </c:pt>
                <c:pt idx="786">
                  <c:v>32.840000000001503</c:v>
                </c:pt>
                <c:pt idx="787">
                  <c:v>32.840100000001506</c:v>
                </c:pt>
                <c:pt idx="788">
                  <c:v>32.840200000001509</c:v>
                </c:pt>
                <c:pt idx="789">
                  <c:v>32.840300000001513</c:v>
                </c:pt>
                <c:pt idx="790">
                  <c:v>32.840400000001516</c:v>
                </c:pt>
                <c:pt idx="791">
                  <c:v>32.840500000001519</c:v>
                </c:pt>
                <c:pt idx="792">
                  <c:v>32.840600000001523</c:v>
                </c:pt>
                <c:pt idx="793">
                  <c:v>32.840700000001526</c:v>
                </c:pt>
                <c:pt idx="794">
                  <c:v>32.840800000001529</c:v>
                </c:pt>
                <c:pt idx="795">
                  <c:v>32.840900000001533</c:v>
                </c:pt>
                <c:pt idx="796">
                  <c:v>32.841000000001536</c:v>
                </c:pt>
                <c:pt idx="797">
                  <c:v>32.841100000001539</c:v>
                </c:pt>
                <c:pt idx="798">
                  <c:v>32.841200000001542</c:v>
                </c:pt>
                <c:pt idx="799">
                  <c:v>32.841300000001546</c:v>
                </c:pt>
                <c:pt idx="800">
                  <c:v>32.841400000001549</c:v>
                </c:pt>
                <c:pt idx="801">
                  <c:v>32.841500000001552</c:v>
                </c:pt>
                <c:pt idx="802">
                  <c:v>32.841600000001556</c:v>
                </c:pt>
                <c:pt idx="803">
                  <c:v>32.841700000001559</c:v>
                </c:pt>
                <c:pt idx="804">
                  <c:v>32.841800000001562</c:v>
                </c:pt>
                <c:pt idx="805">
                  <c:v>32.841900000001566</c:v>
                </c:pt>
                <c:pt idx="806">
                  <c:v>32.842000000001569</c:v>
                </c:pt>
                <c:pt idx="807">
                  <c:v>32.842100000001572</c:v>
                </c:pt>
                <c:pt idx="808">
                  <c:v>32.842200000001576</c:v>
                </c:pt>
                <c:pt idx="809">
                  <c:v>32.842300000001579</c:v>
                </c:pt>
                <c:pt idx="810">
                  <c:v>32.842400000001582</c:v>
                </c:pt>
                <c:pt idx="811">
                  <c:v>32.842500000001586</c:v>
                </c:pt>
                <c:pt idx="812">
                  <c:v>32.842600000001589</c:v>
                </c:pt>
                <c:pt idx="813">
                  <c:v>32.842700000001592</c:v>
                </c:pt>
                <c:pt idx="814">
                  <c:v>32.842800000001596</c:v>
                </c:pt>
                <c:pt idx="815">
                  <c:v>32.842900000001599</c:v>
                </c:pt>
                <c:pt idx="816">
                  <c:v>32.843000000001602</c:v>
                </c:pt>
                <c:pt idx="817">
                  <c:v>32.843100000001606</c:v>
                </c:pt>
                <c:pt idx="818">
                  <c:v>32.843200000001609</c:v>
                </c:pt>
                <c:pt idx="819">
                  <c:v>32.843300000001612</c:v>
                </c:pt>
                <c:pt idx="820">
                  <c:v>32.843400000001616</c:v>
                </c:pt>
                <c:pt idx="821">
                  <c:v>32.843500000001619</c:v>
                </c:pt>
                <c:pt idx="822">
                  <c:v>32.843600000001622</c:v>
                </c:pt>
                <c:pt idx="823">
                  <c:v>32.843700000001625</c:v>
                </c:pt>
                <c:pt idx="824">
                  <c:v>32.843800000001629</c:v>
                </c:pt>
                <c:pt idx="825">
                  <c:v>32.843900000001632</c:v>
                </c:pt>
                <c:pt idx="826">
                  <c:v>32.844000000001635</c:v>
                </c:pt>
                <c:pt idx="827">
                  <c:v>32.844100000001639</c:v>
                </c:pt>
                <c:pt idx="828">
                  <c:v>32.844200000001642</c:v>
                </c:pt>
                <c:pt idx="829">
                  <c:v>32.844300000001645</c:v>
                </c:pt>
                <c:pt idx="830">
                  <c:v>32.844400000001649</c:v>
                </c:pt>
                <c:pt idx="831">
                  <c:v>32.844500000001652</c:v>
                </c:pt>
                <c:pt idx="832">
                  <c:v>32.844600000001655</c:v>
                </c:pt>
                <c:pt idx="833">
                  <c:v>32.844700000001659</c:v>
                </c:pt>
                <c:pt idx="834">
                  <c:v>32.844800000001662</c:v>
                </c:pt>
                <c:pt idx="835">
                  <c:v>32.844900000001665</c:v>
                </c:pt>
                <c:pt idx="836">
                  <c:v>32.845000000001669</c:v>
                </c:pt>
                <c:pt idx="837">
                  <c:v>32.845100000001672</c:v>
                </c:pt>
                <c:pt idx="838">
                  <c:v>32.845200000001675</c:v>
                </c:pt>
                <c:pt idx="839">
                  <c:v>32.845300000001679</c:v>
                </c:pt>
                <c:pt idx="840">
                  <c:v>32.845400000001682</c:v>
                </c:pt>
                <c:pt idx="841">
                  <c:v>32.845500000001685</c:v>
                </c:pt>
                <c:pt idx="842">
                  <c:v>32.845600000001689</c:v>
                </c:pt>
                <c:pt idx="843">
                  <c:v>32.845700000001692</c:v>
                </c:pt>
                <c:pt idx="844">
                  <c:v>32.845800000001695</c:v>
                </c:pt>
                <c:pt idx="845">
                  <c:v>32.845900000001699</c:v>
                </c:pt>
                <c:pt idx="846">
                  <c:v>32.846000000001702</c:v>
                </c:pt>
                <c:pt idx="847">
                  <c:v>32.846100000001705</c:v>
                </c:pt>
                <c:pt idx="848">
                  <c:v>32.846200000001708</c:v>
                </c:pt>
                <c:pt idx="849">
                  <c:v>32.846300000001712</c:v>
                </c:pt>
                <c:pt idx="850">
                  <c:v>32.846400000001715</c:v>
                </c:pt>
                <c:pt idx="851">
                  <c:v>32.846500000001718</c:v>
                </c:pt>
                <c:pt idx="852">
                  <c:v>32.846600000001722</c:v>
                </c:pt>
                <c:pt idx="853">
                  <c:v>32.846700000001725</c:v>
                </c:pt>
                <c:pt idx="854">
                  <c:v>32.846800000001728</c:v>
                </c:pt>
                <c:pt idx="855">
                  <c:v>32.846900000001732</c:v>
                </c:pt>
                <c:pt idx="856">
                  <c:v>32.847000000001735</c:v>
                </c:pt>
                <c:pt idx="857">
                  <c:v>32.847100000001738</c:v>
                </c:pt>
                <c:pt idx="858">
                  <c:v>32.847200000001742</c:v>
                </c:pt>
                <c:pt idx="859">
                  <c:v>32.847300000001745</c:v>
                </c:pt>
                <c:pt idx="860">
                  <c:v>32.847400000001748</c:v>
                </c:pt>
                <c:pt idx="861">
                  <c:v>32.847500000001752</c:v>
                </c:pt>
                <c:pt idx="862">
                  <c:v>32.847600000001755</c:v>
                </c:pt>
                <c:pt idx="863">
                  <c:v>32.847700000001758</c:v>
                </c:pt>
                <c:pt idx="864">
                  <c:v>32.847800000001762</c:v>
                </c:pt>
                <c:pt idx="865">
                  <c:v>32.847900000001765</c:v>
                </c:pt>
                <c:pt idx="866">
                  <c:v>32.848000000001768</c:v>
                </c:pt>
                <c:pt idx="867">
                  <c:v>32.848100000001772</c:v>
                </c:pt>
                <c:pt idx="868">
                  <c:v>32.848200000001775</c:v>
                </c:pt>
                <c:pt idx="869">
                  <c:v>32.848300000001778</c:v>
                </c:pt>
                <c:pt idx="870">
                  <c:v>32.848400000001782</c:v>
                </c:pt>
                <c:pt idx="871">
                  <c:v>32.848500000001785</c:v>
                </c:pt>
                <c:pt idx="872">
                  <c:v>32.848600000001788</c:v>
                </c:pt>
                <c:pt idx="873">
                  <c:v>32.848700000001791</c:v>
                </c:pt>
                <c:pt idx="874">
                  <c:v>32.848800000001795</c:v>
                </c:pt>
                <c:pt idx="875">
                  <c:v>32.848900000001798</c:v>
                </c:pt>
                <c:pt idx="876">
                  <c:v>32.849000000001801</c:v>
                </c:pt>
                <c:pt idx="877">
                  <c:v>32.849100000001805</c:v>
                </c:pt>
                <c:pt idx="878">
                  <c:v>32.849200000001808</c:v>
                </c:pt>
                <c:pt idx="879">
                  <c:v>32.849300000001811</c:v>
                </c:pt>
                <c:pt idx="880">
                  <c:v>32.849400000001815</c:v>
                </c:pt>
                <c:pt idx="881">
                  <c:v>32.849500000001818</c:v>
                </c:pt>
                <c:pt idx="882">
                  <c:v>32.849600000001821</c:v>
                </c:pt>
                <c:pt idx="883">
                  <c:v>32.849700000001825</c:v>
                </c:pt>
                <c:pt idx="884">
                  <c:v>32.849800000001828</c:v>
                </c:pt>
                <c:pt idx="885">
                  <c:v>32.849900000001831</c:v>
                </c:pt>
                <c:pt idx="886">
                  <c:v>32.850000000001835</c:v>
                </c:pt>
                <c:pt idx="887">
                  <c:v>32.850100000001838</c:v>
                </c:pt>
                <c:pt idx="888">
                  <c:v>32.850200000001841</c:v>
                </c:pt>
                <c:pt idx="889">
                  <c:v>32.850300000001845</c:v>
                </c:pt>
                <c:pt idx="890">
                  <c:v>32.850400000001848</c:v>
                </c:pt>
                <c:pt idx="891">
                  <c:v>32.850500000001851</c:v>
                </c:pt>
                <c:pt idx="892">
                  <c:v>32.850600000001855</c:v>
                </c:pt>
                <c:pt idx="893">
                  <c:v>32.850700000001858</c:v>
                </c:pt>
                <c:pt idx="894">
                  <c:v>32.850800000001861</c:v>
                </c:pt>
                <c:pt idx="895">
                  <c:v>32.850900000001864</c:v>
                </c:pt>
                <c:pt idx="896">
                  <c:v>32.851000000001868</c:v>
                </c:pt>
                <c:pt idx="897">
                  <c:v>32.851100000001871</c:v>
                </c:pt>
                <c:pt idx="898">
                  <c:v>32.851200000001874</c:v>
                </c:pt>
                <c:pt idx="899">
                  <c:v>32.851300000001878</c:v>
                </c:pt>
                <c:pt idx="900">
                  <c:v>32.851400000001881</c:v>
                </c:pt>
                <c:pt idx="901">
                  <c:v>32.851500000001884</c:v>
                </c:pt>
                <c:pt idx="902">
                  <c:v>32.851600000001888</c:v>
                </c:pt>
                <c:pt idx="903">
                  <c:v>32.851700000001891</c:v>
                </c:pt>
                <c:pt idx="904">
                  <c:v>32.851800000001894</c:v>
                </c:pt>
                <c:pt idx="905">
                  <c:v>32.851900000001898</c:v>
                </c:pt>
                <c:pt idx="906">
                  <c:v>32.852000000001901</c:v>
                </c:pt>
                <c:pt idx="907">
                  <c:v>32.852100000001904</c:v>
                </c:pt>
                <c:pt idx="908">
                  <c:v>32.852200000001908</c:v>
                </c:pt>
                <c:pt idx="909">
                  <c:v>32.852300000001911</c:v>
                </c:pt>
                <c:pt idx="910">
                  <c:v>32.852400000001914</c:v>
                </c:pt>
                <c:pt idx="911">
                  <c:v>32.852500000001918</c:v>
                </c:pt>
                <c:pt idx="912">
                  <c:v>32.852600000001921</c:v>
                </c:pt>
                <c:pt idx="913">
                  <c:v>32.852700000001924</c:v>
                </c:pt>
                <c:pt idx="914">
                  <c:v>32.852800000001928</c:v>
                </c:pt>
                <c:pt idx="915">
                  <c:v>32.852900000001931</c:v>
                </c:pt>
                <c:pt idx="916">
                  <c:v>32.853000000001934</c:v>
                </c:pt>
                <c:pt idx="917">
                  <c:v>32.853100000001938</c:v>
                </c:pt>
                <c:pt idx="918">
                  <c:v>32.853200000001941</c:v>
                </c:pt>
                <c:pt idx="919">
                  <c:v>32.853300000001944</c:v>
                </c:pt>
                <c:pt idx="920">
                  <c:v>32.853400000001947</c:v>
                </c:pt>
                <c:pt idx="921">
                  <c:v>32.853500000001951</c:v>
                </c:pt>
                <c:pt idx="922">
                  <c:v>32.853600000001954</c:v>
                </c:pt>
                <c:pt idx="923">
                  <c:v>32.853700000001957</c:v>
                </c:pt>
                <c:pt idx="924">
                  <c:v>32.853800000001961</c:v>
                </c:pt>
                <c:pt idx="925">
                  <c:v>32.853900000001964</c:v>
                </c:pt>
                <c:pt idx="926">
                  <c:v>32.854000000001967</c:v>
                </c:pt>
                <c:pt idx="927">
                  <c:v>32.854100000001971</c:v>
                </c:pt>
                <c:pt idx="928">
                  <c:v>32.854200000001974</c:v>
                </c:pt>
                <c:pt idx="929">
                  <c:v>32.854300000001977</c:v>
                </c:pt>
                <c:pt idx="930">
                  <c:v>32.854400000001981</c:v>
                </c:pt>
                <c:pt idx="931">
                  <c:v>32.854500000001984</c:v>
                </c:pt>
                <c:pt idx="932">
                  <c:v>32.854600000001987</c:v>
                </c:pt>
                <c:pt idx="933">
                  <c:v>32.854700000001991</c:v>
                </c:pt>
                <c:pt idx="934">
                  <c:v>32.854800000001994</c:v>
                </c:pt>
                <c:pt idx="935">
                  <c:v>32.854900000001997</c:v>
                </c:pt>
                <c:pt idx="936">
                  <c:v>32.855000000002001</c:v>
                </c:pt>
                <c:pt idx="937">
                  <c:v>32.855100000002004</c:v>
                </c:pt>
                <c:pt idx="938">
                  <c:v>32.855200000002007</c:v>
                </c:pt>
                <c:pt idx="939">
                  <c:v>32.855300000002011</c:v>
                </c:pt>
                <c:pt idx="940">
                  <c:v>32.855400000002014</c:v>
                </c:pt>
                <c:pt idx="941">
                  <c:v>32.855500000002017</c:v>
                </c:pt>
                <c:pt idx="942">
                  <c:v>32.855600000002021</c:v>
                </c:pt>
                <c:pt idx="943">
                  <c:v>32.855700000002024</c:v>
                </c:pt>
                <c:pt idx="944">
                  <c:v>32.855800000002027</c:v>
                </c:pt>
                <c:pt idx="945">
                  <c:v>32.85590000000203</c:v>
                </c:pt>
                <c:pt idx="946">
                  <c:v>32.856000000002034</c:v>
                </c:pt>
                <c:pt idx="947">
                  <c:v>32.856100000002037</c:v>
                </c:pt>
                <c:pt idx="948">
                  <c:v>32.85620000000204</c:v>
                </c:pt>
                <c:pt idx="949">
                  <c:v>32.856300000002044</c:v>
                </c:pt>
                <c:pt idx="950">
                  <c:v>32.856400000002047</c:v>
                </c:pt>
                <c:pt idx="951">
                  <c:v>32.85650000000205</c:v>
                </c:pt>
                <c:pt idx="952">
                  <c:v>32.856600000002054</c:v>
                </c:pt>
                <c:pt idx="953">
                  <c:v>32.856700000002057</c:v>
                </c:pt>
                <c:pt idx="954">
                  <c:v>32.85680000000206</c:v>
                </c:pt>
                <c:pt idx="955">
                  <c:v>32.856900000002064</c:v>
                </c:pt>
                <c:pt idx="956">
                  <c:v>32.857000000002067</c:v>
                </c:pt>
                <c:pt idx="957">
                  <c:v>32.85710000000207</c:v>
                </c:pt>
                <c:pt idx="958">
                  <c:v>32.857200000002074</c:v>
                </c:pt>
                <c:pt idx="959">
                  <c:v>32.857300000002077</c:v>
                </c:pt>
                <c:pt idx="960">
                  <c:v>32.85740000000208</c:v>
                </c:pt>
                <c:pt idx="961">
                  <c:v>32.857500000002084</c:v>
                </c:pt>
                <c:pt idx="962">
                  <c:v>32.857600000002087</c:v>
                </c:pt>
                <c:pt idx="963">
                  <c:v>32.85770000000209</c:v>
                </c:pt>
                <c:pt idx="964">
                  <c:v>32.857800000002094</c:v>
                </c:pt>
                <c:pt idx="965">
                  <c:v>32.857900000002097</c:v>
                </c:pt>
                <c:pt idx="966">
                  <c:v>32.8580000000021</c:v>
                </c:pt>
                <c:pt idx="967">
                  <c:v>32.858100000002104</c:v>
                </c:pt>
                <c:pt idx="968">
                  <c:v>32.858200000002107</c:v>
                </c:pt>
                <c:pt idx="969">
                  <c:v>32.85830000000211</c:v>
                </c:pt>
                <c:pt idx="970">
                  <c:v>32.858400000002113</c:v>
                </c:pt>
                <c:pt idx="971">
                  <c:v>32.858500000002117</c:v>
                </c:pt>
                <c:pt idx="972">
                  <c:v>32.85860000000212</c:v>
                </c:pt>
                <c:pt idx="973">
                  <c:v>32.858700000002123</c:v>
                </c:pt>
                <c:pt idx="974">
                  <c:v>32.858800000002127</c:v>
                </c:pt>
                <c:pt idx="975">
                  <c:v>32.85890000000213</c:v>
                </c:pt>
                <c:pt idx="976">
                  <c:v>32.859000000002133</c:v>
                </c:pt>
                <c:pt idx="977">
                  <c:v>32.859100000002137</c:v>
                </c:pt>
                <c:pt idx="978">
                  <c:v>32.85920000000214</c:v>
                </c:pt>
                <c:pt idx="979">
                  <c:v>32.859300000002143</c:v>
                </c:pt>
                <c:pt idx="980">
                  <c:v>32.859400000002147</c:v>
                </c:pt>
                <c:pt idx="981">
                  <c:v>32.85950000000215</c:v>
                </c:pt>
                <c:pt idx="982">
                  <c:v>32.859600000002153</c:v>
                </c:pt>
                <c:pt idx="983">
                  <c:v>32.859700000002157</c:v>
                </c:pt>
                <c:pt idx="984">
                  <c:v>32.85980000000216</c:v>
                </c:pt>
                <c:pt idx="985">
                  <c:v>32.859900000002163</c:v>
                </c:pt>
                <c:pt idx="986">
                  <c:v>32.860000000002167</c:v>
                </c:pt>
                <c:pt idx="987">
                  <c:v>32.86010000000217</c:v>
                </c:pt>
                <c:pt idx="988">
                  <c:v>32.860200000002173</c:v>
                </c:pt>
                <c:pt idx="989">
                  <c:v>32.860300000002177</c:v>
                </c:pt>
                <c:pt idx="990">
                  <c:v>32.86040000000218</c:v>
                </c:pt>
                <c:pt idx="991">
                  <c:v>32.860500000002183</c:v>
                </c:pt>
                <c:pt idx="992">
                  <c:v>32.860600000002187</c:v>
                </c:pt>
                <c:pt idx="993">
                  <c:v>32.86070000000219</c:v>
                </c:pt>
                <c:pt idx="994">
                  <c:v>32.860800000002193</c:v>
                </c:pt>
                <c:pt idx="995">
                  <c:v>32.860900000002196</c:v>
                </c:pt>
                <c:pt idx="996">
                  <c:v>32.8610000000022</c:v>
                </c:pt>
                <c:pt idx="997">
                  <c:v>32.861100000002203</c:v>
                </c:pt>
                <c:pt idx="998">
                  <c:v>32.861200000002206</c:v>
                </c:pt>
                <c:pt idx="999">
                  <c:v>32.86130000000221</c:v>
                </c:pt>
                <c:pt idx="1000">
                  <c:v>32.861400000002213</c:v>
                </c:pt>
              </c:numCache>
            </c:numRef>
          </c:xVal>
          <c:yVal>
            <c:numRef>
              <c:f>Calculs!$K$4:$K$1004</c:f>
              <c:numCache>
                <c:formatCode>0.00</c:formatCode>
                <c:ptCount val="1001"/>
                <c:pt idx="0">
                  <c:v>487.84771914632313</c:v>
                </c:pt>
                <c:pt idx="1">
                  <c:v>489.54732190650287</c:v>
                </c:pt>
                <c:pt idx="2">
                  <c:v>491.24350442757247</c:v>
                </c:pt>
                <c:pt idx="3">
                  <c:v>492.9362768983674</c:v>
                </c:pt>
                <c:pt idx="4">
                  <c:v>494.62564945413732</c:v>
                </c:pt>
                <c:pt idx="5">
                  <c:v>496.31163217692148</c:v>
                </c:pt>
                <c:pt idx="6">
                  <c:v>497.99423509592071</c:v>
                </c:pt>
                <c:pt idx="7">
                  <c:v>499.67346818786632</c:v>
                </c:pt>
                <c:pt idx="8">
                  <c:v>501.34934137738554</c:v>
                </c:pt>
                <c:pt idx="9">
                  <c:v>503.02186453736397</c:v>
                </c:pt>
                <c:pt idx="10">
                  <c:v>504.69104748930471</c:v>
                </c:pt>
                <c:pt idx="11">
                  <c:v>506.35689998721779</c:v>
                </c:pt>
                <c:pt idx="12">
                  <c:v>508.01943170195199</c:v>
                </c:pt>
                <c:pt idx="13">
                  <c:v>509.67865223889714</c:v>
                </c:pt>
                <c:pt idx="14">
                  <c:v>511.33457115522481</c:v>
                </c:pt>
                <c:pt idx="15">
                  <c:v>512.98719796020657</c:v>
                </c:pt>
                <c:pt idx="16">
                  <c:v>514.63654211552978</c:v>
                </c:pt>
                <c:pt idx="17">
                  <c:v>516.28261303561032</c:v>
                </c:pt>
                <c:pt idx="18">
                  <c:v>517.92542008790315</c:v>
                </c:pt>
                <c:pt idx="19">
                  <c:v>519.56497259321031</c:v>
                </c:pt>
                <c:pt idx="20">
                  <c:v>521.20127982598581</c:v>
                </c:pt>
                <c:pt idx="21">
                  <c:v>522.83435102287797</c:v>
                </c:pt>
                <c:pt idx="22">
                  <c:v>524.46419539105443</c:v>
                </c:pt>
                <c:pt idx="23">
                  <c:v>526.09082209983433</c:v>
                </c:pt>
                <c:pt idx="24">
                  <c:v>527.71424027253886</c:v>
                </c:pt>
                <c:pt idx="25">
                  <c:v>529.33445898679622</c:v>
                </c:pt>
                <c:pt idx="26">
                  <c:v>530.95148727484423</c:v>
                </c:pt>
                <c:pt idx="27">
                  <c:v>532.5653341238301</c:v>
                </c:pt>
                <c:pt idx="28">
                  <c:v>534.17600847610834</c:v>
                </c:pt>
                <c:pt idx="29">
                  <c:v>535.78351922953539</c:v>
                </c:pt>
                <c:pt idx="30">
                  <c:v>537.3878752377625</c:v>
                </c:pt>
                <c:pt idx="31">
                  <c:v>538.98908531052564</c:v>
                </c:pt>
                <c:pt idx="32">
                  <c:v>540.58715821393355</c:v>
                </c:pt>
                <c:pt idx="33">
                  <c:v>542.1821026707529</c:v>
                </c:pt>
                <c:pt idx="34">
                  <c:v>543.77392736069135</c:v>
                </c:pt>
                <c:pt idx="35">
                  <c:v>545.36264092067859</c:v>
                </c:pt>
                <c:pt idx="36">
                  <c:v>546.94825194514419</c:v>
                </c:pt>
                <c:pt idx="37">
                  <c:v>548.53076898629422</c:v>
                </c:pt>
                <c:pt idx="38">
                  <c:v>550.11020055438485</c:v>
                </c:pt>
                <c:pt idx="39">
                  <c:v>551.68655511799398</c:v>
                </c:pt>
                <c:pt idx="40">
                  <c:v>553.2598411042909</c:v>
                </c:pt>
                <c:pt idx="41">
                  <c:v>554.83006689930323</c:v>
                </c:pt>
                <c:pt idx="42">
                  <c:v>556.39724084818215</c:v>
                </c:pt>
                <c:pt idx="43">
                  <c:v>557.96137125546511</c:v>
                </c:pt>
                <c:pt idx="44">
                  <c:v>559.52246638533688</c:v>
                </c:pt>
                <c:pt idx="45">
                  <c:v>561.08053446188785</c:v>
                </c:pt>
                <c:pt idx="46">
                  <c:v>562.63558366937104</c:v>
                </c:pt>
                <c:pt idx="47">
                  <c:v>564.18762215245613</c:v>
                </c:pt>
                <c:pt idx="48">
                  <c:v>565.73665801648224</c:v>
                </c:pt>
                <c:pt idx="49">
                  <c:v>567.28269932770831</c:v>
                </c:pt>
                <c:pt idx="50">
                  <c:v>568.82575411356129</c:v>
                </c:pt>
                <c:pt idx="51">
                  <c:v>570.36583036288289</c:v>
                </c:pt>
                <c:pt idx="52">
                  <c:v>571.90293602617396</c:v>
                </c:pt>
                <c:pt idx="53">
                  <c:v>573.43707901583662</c:v>
                </c:pt>
                <c:pt idx="54">
                  <c:v>574.96826720641548</c:v>
                </c:pt>
                <c:pt idx="55">
                  <c:v>576.49650843483562</c:v>
                </c:pt>
                <c:pt idx="56">
                  <c:v>578.02181050063984</c:v>
                </c:pt>
                <c:pt idx="57">
                  <c:v>579.54418116622332</c:v>
                </c:pt>
                <c:pt idx="58">
                  <c:v>581.06362815706677</c:v>
                </c:pt>
                <c:pt idx="59">
                  <c:v>582.58015916196746</c:v>
                </c:pt>
                <c:pt idx="60">
                  <c:v>584.09378183326862</c:v>
                </c:pt>
                <c:pt idx="61">
                  <c:v>585.60450378708708</c:v>
                </c:pt>
                <c:pt idx="62">
                  <c:v>587.1123326035389</c:v>
                </c:pt>
                <c:pt idx="63">
                  <c:v>588.61727582696346</c:v>
                </c:pt>
                <c:pt idx="64">
                  <c:v>590.11934096614561</c:v>
                </c:pt>
                <c:pt idx="65">
                  <c:v>591.6185354945361</c:v>
                </c:pt>
                <c:pt idx="66">
                  <c:v>593.11486685047055</c:v>
                </c:pt>
                <c:pt idx="67">
                  <c:v>594.60834243738623</c:v>
                </c:pt>
                <c:pt idx="68">
                  <c:v>596.09896962403764</c:v>
                </c:pt>
                <c:pt idx="69">
                  <c:v>597.5867557447101</c:v>
                </c:pt>
                <c:pt idx="70">
                  <c:v>599.07170809943182</c:v>
                </c:pt>
                <c:pt idx="71">
                  <c:v>600.55383395418414</c:v>
                </c:pt>
                <c:pt idx="72">
                  <c:v>602.03314054111058</c:v>
                </c:pt>
                <c:pt idx="73">
                  <c:v>603.50963505872346</c:v>
                </c:pt>
                <c:pt idx="74">
                  <c:v>604.98332467211014</c:v>
                </c:pt>
                <c:pt idx="75">
                  <c:v>606.4542165131362</c:v>
                </c:pt>
                <c:pt idx="76">
                  <c:v>607.92231768064858</c:v>
                </c:pt>
                <c:pt idx="77">
                  <c:v>609.38763524067576</c:v>
                </c:pt>
                <c:pt idx="78">
                  <c:v>610.85017622662735</c:v>
                </c:pt>
                <c:pt idx="79">
                  <c:v>612.30994763949195</c:v>
                </c:pt>
                <c:pt idx="80">
                  <c:v>613.76695644803317</c:v>
                </c:pt>
                <c:pt idx="81">
                  <c:v>615.22120958898449</c:v>
                </c:pt>
                <c:pt idx="82">
                  <c:v>616.67271396724243</c:v>
                </c:pt>
                <c:pt idx="83">
                  <c:v>618.12147645605842</c:v>
                </c:pt>
                <c:pt idx="84">
                  <c:v>619.56750389722924</c:v>
                </c:pt>
                <c:pt idx="85">
                  <c:v>621.01080310128566</c:v>
                </c:pt>
                <c:pt idx="86">
                  <c:v>622.45138084768007</c:v>
                </c:pt>
                <c:pt idx="87">
                  <c:v>623.88924388497253</c:v>
                </c:pt>
                <c:pt idx="88">
                  <c:v>625.32439893101514</c:v>
                </c:pt>
                <c:pt idx="89">
                  <c:v>626.75685267313554</c:v>
                </c:pt>
                <c:pt idx="90">
                  <c:v>628.18661176831893</c:v>
                </c:pt>
                <c:pt idx="91">
                  <c:v>629.61368284338801</c:v>
                </c:pt>
                <c:pt idx="92">
                  <c:v>631.03807249518252</c:v>
                </c:pt>
                <c:pt idx="93">
                  <c:v>632.45978729073704</c:v>
                </c:pt>
                <c:pt idx="94">
                  <c:v>633.87883376745731</c:v>
                </c:pt>
                <c:pt idx="95">
                  <c:v>635.2952184332953</c:v>
                </c:pt>
                <c:pt idx="96">
                  <c:v>636.70894776692342</c:v>
                </c:pt>
                <c:pt idx="97">
                  <c:v>638.12002821790645</c:v>
                </c:pt>
                <c:pt idx="98">
                  <c:v>639.5284662068733</c:v>
                </c:pt>
                <c:pt idx="99">
                  <c:v>640.93426812568691</c:v>
                </c:pt>
                <c:pt idx="100">
                  <c:v>642.33744033761275</c:v>
                </c:pt>
                <c:pt idx="101">
                  <c:v>656.22501920890636</c:v>
                </c:pt>
                <c:pt idx="102">
                  <c:v>669.85369299606509</c:v>
                </c:pt>
                <c:pt idx="103">
                  <c:v>683.22955753335214</c:v>
                </c:pt>
                <c:pt idx="104">
                  <c:v>696.35844368903986</c:v>
                </c:pt>
                <c:pt idx="105">
                  <c:v>709.24593225372757</c:v>
                </c:pt>
                <c:pt idx="106">
                  <c:v>721.89736778189797</c:v>
                </c:pt>
                <c:pt idx="107">
                  <c:v>734.31787147406544</c:v>
                </c:pt>
                <c:pt idx="108">
                  <c:v>746.5123531784451</c:v>
                </c:pt>
                <c:pt idx="109">
                  <c:v>758.48552258356926</c:v>
                </c:pt>
                <c:pt idx="110">
                  <c:v>770.24189966657718</c:v>
                </c:pt>
                <c:pt idx="111">
                  <c:v>781.78582445591894</c:v>
                </c:pt>
                <c:pt idx="112">
                  <c:v>793.12146616185214</c:v>
                </c:pt>
                <c:pt idx="113">
                  <c:v>804.25283172330239</c:v>
                </c:pt>
                <c:pt idx="114">
                  <c:v>815.18377381534003</c:v>
                </c:pt>
                <c:pt idx="115">
                  <c:v>825.91799835764436</c:v>
                </c:pt>
                <c:pt idx="116">
                  <c:v>836.45907156082603</c:v>
                </c:pt>
                <c:pt idx="117">
                  <c:v>846.81042654432497</c:v>
                </c:pt>
                <c:pt idx="118">
                  <c:v>856.9753695567523</c:v>
                </c:pt>
                <c:pt idx="119">
                  <c:v>866.95708582696636</c:v>
                </c:pt>
                <c:pt idx="120">
                  <c:v>876.75864507184144</c:v>
                </c:pt>
                <c:pt idx="121">
                  <c:v>886.38300668457066</c:v>
                </c:pt>
                <c:pt idx="122">
                  <c:v>895.83302462542702</c:v>
                </c:pt>
                <c:pt idx="123">
                  <c:v>905.11145203515821</c:v>
                </c:pt>
                <c:pt idx="124">
                  <c:v>914.22094558960623</c:v>
                </c:pt>
                <c:pt idx="125">
                  <c:v>923.16406961269445</c:v>
                </c:pt>
                <c:pt idx="126">
                  <c:v>931.94329996360796</c:v>
                </c:pt>
                <c:pt idx="127">
                  <c:v>940.56102771278699</c:v>
                </c:pt>
                <c:pt idx="128">
                  <c:v>949.01956262025567</c:v>
                </c:pt>
                <c:pt idx="129">
                  <c:v>957.32113642880074</c:v>
                </c:pt>
                <c:pt idx="130">
                  <c:v>965.46790598359325</c:v>
                </c:pt>
                <c:pt idx="131">
                  <c:v>973.46195618900344</c:v>
                </c:pt>
                <c:pt idx="132">
                  <c:v>981.3053028125828</c:v>
                </c:pt>
                <c:pt idx="133">
                  <c:v>988.99989514547678</c:v>
                </c:pt>
                <c:pt idx="134">
                  <c:v>996.54761852787829</c:v>
                </c:pt>
                <c:pt idx="135">
                  <c:v>1003.9502967475291</c:v>
                </c:pt>
                <c:pt idx="136">
                  <c:v>1011.2096943187261</c:v>
                </c:pt>
                <c:pt idx="137">
                  <c:v>1018.327518648774</c:v>
                </c:pt>
                <c:pt idx="138">
                  <c:v>1025.3054220983631</c:v>
                </c:pt>
                <c:pt idx="139">
                  <c:v>1032.145003941908</c:v>
                </c:pt>
                <c:pt idx="140">
                  <c:v>1038.8478122334909</c:v>
                </c:pt>
                <c:pt idx="141">
                  <c:v>1045.4153455836763</c:v>
                </c:pt>
                <c:pt idx="142">
                  <c:v>1051.8490548521247</c:v>
                </c:pt>
                <c:pt idx="143">
                  <c:v>1058.1503447606165</c:v>
                </c:pt>
                <c:pt idx="144">
                  <c:v>1064.3205754307996</c:v>
                </c:pt>
                <c:pt idx="145">
                  <c:v>1070.3610638507107</c:v>
                </c:pt>
                <c:pt idx="146">
                  <c:v>1076.273085273858</c:v>
                </c:pt>
                <c:pt idx="147">
                  <c:v>1082.0578745544283</c:v>
                </c:pt>
                <c:pt idx="148">
                  <c:v>1087.7166274219628</c:v>
                </c:pt>
                <c:pt idx="149">
                  <c:v>1093.2505016986418</c:v>
                </c:pt>
                <c:pt idx="150">
                  <c:v>1098.6606184621355</c:v>
                </c:pt>
                <c:pt idx="151">
                  <c:v>1103.9480631568088</c:v>
                </c:pt>
                <c:pt idx="152">
                  <c:v>1109.113886655899</c:v>
                </c:pt>
                <c:pt idx="153">
                  <c:v>1114.1591062771474</c:v>
                </c:pt>
                <c:pt idx="154">
                  <c:v>1119.0847067542211</c:v>
                </c:pt>
                <c:pt idx="155">
                  <c:v>1123.8916411661407</c:v>
                </c:pt>
                <c:pt idx="156">
                  <c:v>1128.5808318268073</c:v>
                </c:pt>
                <c:pt idx="157">
                  <c:v>1133.1531711366181</c:v>
                </c:pt>
                <c:pt idx="158">
                  <c:v>1137.6095223980633</c:v>
                </c:pt>
                <c:pt idx="159">
                  <c:v>1141.9507205971008</c:v>
                </c:pt>
                <c:pt idx="160">
                  <c:v>1146.1775731520299</c:v>
                </c:pt>
                <c:pt idx="161">
                  <c:v>1150.2908606315093</c:v>
                </c:pt>
                <c:pt idx="162">
                  <c:v>1154.2913374432981</c:v>
                </c:pt>
                <c:pt idx="163">
                  <c:v>1158.1797324952447</c:v>
                </c:pt>
                <c:pt idx="164">
                  <c:v>1161.956749829995</c:v>
                </c:pt>
                <c:pt idx="165">
                  <c:v>1165.623069234854</c:v>
                </c:pt>
                <c:pt idx="166">
                  <c:v>1169.1793468282008</c:v>
                </c:pt>
                <c:pt idx="167">
                  <c:v>1172.6262156238342</c:v>
                </c:pt>
                <c:pt idx="168">
                  <c:v>1175.9642860746126</c:v>
                </c:pt>
                <c:pt idx="169">
                  <c:v>1179.194146596745</c:v>
                </c:pt>
                <c:pt idx="170">
                  <c:v>1182.3163640761052</c:v>
                </c:pt>
                <c:pt idx="171">
                  <c:v>1185.3314843579496</c:v>
                </c:pt>
                <c:pt idx="172">
                  <c:v>1188.2400327214602</c:v>
                </c:pt>
                <c:pt idx="173">
                  <c:v>1191.0425143405755</c:v>
                </c:pt>
                <c:pt idx="174">
                  <c:v>1193.7394147326381</c:v>
                </c:pt>
                <c:pt idx="175">
                  <c:v>1196.3312001964646</c:v>
                </c:pt>
                <c:pt idx="176">
                  <c:v>1198.8183182415432</c:v>
                </c:pt>
                <c:pt idx="177">
                  <c:v>1201.2011980101861</c:v>
                </c:pt>
                <c:pt idx="178">
                  <c:v>1203.4802506946032</c:v>
                </c:pt>
                <c:pt idx="179">
                  <c:v>1205.6558699510349</c:v>
                </c:pt>
                <c:pt idx="180">
                  <c:v>1207.7284323132706</c:v>
                </c:pt>
                <c:pt idx="181">
                  <c:v>1209.6982976081031</c:v>
                </c:pt>
                <c:pt idx="182">
                  <c:v>1211.5658093755105</c:v>
                </c:pt>
                <c:pt idx="183">
                  <c:v>1213.3312952966328</c:v>
                </c:pt>
                <c:pt idx="184">
                  <c:v>1214.9950676328936</c:v>
                </c:pt>
                <c:pt idx="185">
                  <c:v>1216.557423679928</c:v>
                </c:pt>
                <c:pt idx="186">
                  <c:v>1218.0186462402798</c:v>
                </c:pt>
                <c:pt idx="187">
                  <c:v>1219.3790041191219</c:v>
                </c:pt>
                <c:pt idx="188">
                  <c:v>1220.6387526475135</c:v>
                </c:pt>
                <c:pt idx="189">
                  <c:v>1221.7981342378964</c:v>
                </c:pt>
                <c:pt idx="190">
                  <c:v>1222.8573789766181</c:v>
                </c:pt>
                <c:pt idx="191">
                  <c:v>1223.8167052582141</c:v>
                </c:pt>
                <c:pt idx="192">
                  <c:v>1224.6763204659267</c:v>
                </c:pt>
                <c:pt idx="193">
                  <c:v>1225.4364217024279</c:v>
                </c:pt>
                <c:pt idx="194">
                  <c:v>1226.0971965739193</c:v>
                </c:pt>
                <c:pt idx="195">
                  <c:v>1226.6588240296385</c:v>
                </c:pt>
                <c:pt idx="196">
                  <c:v>1227.1214752573133</c:v>
                </c:pt>
                <c:pt idx="197">
                  <c:v>1227.4853146332819</c:v>
                </c:pt>
                <c:pt idx="198">
                  <c:v>1227.750500723886</c:v>
                </c:pt>
                <c:pt idx="199">
                  <c:v>1227.9171873324642</c:v>
                </c:pt>
                <c:pt idx="200">
                  <c:v>1227.9855245839581</c:v>
                </c:pt>
                <c:pt idx="201">
                  <c:v>1227.9556600369833</c:v>
                </c:pt>
                <c:pt idx="202">
                  <c:v>1227.8277398114001</c:v>
                </c:pt>
                <c:pt idx="203">
                  <c:v>1227.6019097181263</c:v>
                </c:pt>
                <c:pt idx="204">
                  <c:v>1227.2783163773106</c:v>
                </c:pt>
                <c:pt idx="205">
                  <c:v>1226.8571083110821</c:v>
                </c:pt>
                <c:pt idx="206">
                  <c:v>1226.3384369979228</c:v>
                </c:pt>
                <c:pt idx="207">
                  <c:v>1225.7224578771666</c:v>
                </c:pt>
                <c:pt idx="208">
                  <c:v>1225.0093312940735</c:v>
                </c:pt>
                <c:pt idx="209">
                  <c:v>1224.199223378163</c:v>
                </c:pt>
                <c:pt idx="210">
                  <c:v>1223.2923068498314</c:v>
                </c:pt>
                <c:pt idx="211">
                  <c:v>1222.2887617525403</c:v>
                </c:pt>
                <c:pt idx="212">
                  <c:v>1221.1887761099074</c:v>
                </c:pt>
                <c:pt idx="213">
                  <c:v>1219.9925465087806</c:v>
                </c:pt>
                <c:pt idx="214">
                  <c:v>1218.7002786107525</c:v>
                </c:pt>
                <c:pt idx="215">
                  <c:v>1217.3121875956169</c:v>
                </c:pt>
                <c:pt idx="216">
                  <c:v>1215.8284985409532</c:v>
                </c:pt>
                <c:pt idx="217">
                  <c:v>1214.2494467424394</c:v>
                </c:pt>
                <c:pt idx="218">
                  <c:v>1212.5752779796569</c:v>
                </c:pt>
                <c:pt idx="219">
                  <c:v>1210.806248732129</c:v>
                </c:pt>
                <c:pt idx="220">
                  <c:v>1208.9426263501884</c:v>
                </c:pt>
                <c:pt idx="221">
                  <c:v>1206.984689185015</c:v>
                </c:pt>
                <c:pt idx="222">
                  <c:v>1204.9327266818877</c:v>
                </c:pt>
                <c:pt idx="223">
                  <c:v>1202.7870394403624</c:v>
                </c:pt>
                <c:pt idx="224">
                  <c:v>1200.547939244746</c:v>
                </c:pt>
                <c:pt idx="225">
                  <c:v>1198.2157490679117</c:v>
                </c:pt>
                <c:pt idx="226">
                  <c:v>1195.7908030511753</c:v>
                </c:pt>
                <c:pt idx="227">
                  <c:v>1193.2734464626678</c:v>
                </c:pt>
                <c:pt idx="228">
                  <c:v>1190.6640356363639</c:v>
                </c:pt>
                <c:pt idx="229">
                  <c:v>1187.9629378936888</c:v>
                </c:pt>
                <c:pt idx="230">
                  <c:v>1185.1705314494091</c:v>
                </c:pt>
                <c:pt idx="231">
                  <c:v>1182.287205303317</c:v>
                </c:pt>
                <c:pt idx="232">
                  <c:v>1179.3133591190578</c:v>
                </c:pt>
                <c:pt idx="233">
                  <c:v>1176.2494030912919</c:v>
                </c:pt>
                <c:pt idx="234">
                  <c:v>1173.0957578022646</c:v>
                </c:pt>
                <c:pt idx="235">
                  <c:v>1169.8528540687362</c:v>
                </c:pt>
                <c:pt idx="236">
                  <c:v>1166.5211327801321</c:v>
                </c:pt>
                <c:pt idx="237">
                  <c:v>1163.1010447286876</c:v>
                </c:pt>
                <c:pt idx="238">
                  <c:v>1159.5930504322866</c:v>
                </c:pt>
                <c:pt idx="239">
                  <c:v>1155.997619950633</c:v>
                </c:pt>
                <c:pt idx="240">
                  <c:v>1152.3152326953348</c:v>
                </c:pt>
                <c:pt idx="241">
                  <c:v>1148.5463772344385</c:v>
                </c:pt>
                <c:pt idx="242">
                  <c:v>1144.6915510919025</c:v>
                </c:pt>
                <c:pt idx="243">
                  <c:v>1140.7512605424677</c:v>
                </c:pt>
                <c:pt idx="244">
                  <c:v>1136.7260204023496</c:v>
                </c:pt>
                <c:pt idx="245">
                  <c:v>1132.6163538161493</c:v>
                </c:pt>
                <c:pt idx="246">
                  <c:v>1128.4227920403544</c:v>
                </c:pt>
                <c:pt idx="247">
                  <c:v>1124.145874223781</c:v>
                </c:pt>
                <c:pt idx="248">
                  <c:v>1119.7861471852893</c:v>
                </c:pt>
                <c:pt idx="249">
                  <c:v>1115.3441651890864</c:v>
                </c:pt>
                <c:pt idx="250">
                  <c:v>1110.8204897179151</c:v>
                </c:pt>
                <c:pt idx="251">
                  <c:v>1106.2156892444161</c:v>
                </c:pt>
                <c:pt idx="252">
                  <c:v>1101.5303390009353</c:v>
                </c:pt>
                <c:pt idx="253">
                  <c:v>1096.7650207480365</c:v>
                </c:pt>
                <c:pt idx="254">
                  <c:v>1091.920322541974</c:v>
                </c:pt>
                <c:pt idx="255">
                  <c:v>1086.9968385013631</c:v>
                </c:pt>
                <c:pt idx="256">
                  <c:v>1081.9951685732829</c:v>
                </c:pt>
                <c:pt idx="257">
                  <c:v>1076.9159182990336</c:v>
                </c:pt>
                <c:pt idx="258">
                  <c:v>1071.7596985797668</c:v>
                </c:pt>
                <c:pt idx="259">
                  <c:v>1066.5271254421928</c:v>
                </c:pt>
                <c:pt idx="260">
                  <c:v>1061.2188198045699</c:v>
                </c:pt>
                <c:pt idx="261">
                  <c:v>1055.8354072431673</c:v>
                </c:pt>
                <c:pt idx="262">
                  <c:v>1050.3775177593889</c:v>
                </c:pt>
                <c:pt idx="263">
                  <c:v>1044.8457855477386</c:v>
                </c:pt>
                <c:pt idx="264">
                  <c:v>1039.2408487648022</c:v>
                </c:pt>
                <c:pt idx="265">
                  <c:v>1033.563349299412</c:v>
                </c:pt>
                <c:pt idx="266">
                  <c:v>1027.8139325441575</c:v>
                </c:pt>
                <c:pt idx="267">
                  <c:v>1021.993247168396</c:v>
                </c:pt>
                <c:pt idx="268">
                  <c:v>1016.1019448929151</c:v>
                </c:pt>
                <c:pt idx="269">
                  <c:v>1010.140680266389</c:v>
                </c:pt>
                <c:pt idx="270">
                  <c:v>1004.1101104437681</c:v>
                </c:pt>
                <c:pt idx="271">
                  <c:v>998.01089496673296</c:v>
                </c:pt>
                <c:pt idx="272">
                  <c:v>991.84369554634065</c:v>
                </c:pt>
                <c:pt idx="273">
                  <c:v>985.60917584798403</c:v>
                </c:pt>
                <c:pt idx="274">
                  <c:v>979.30800127877876</c:v>
                </c:pt>
                <c:pt idx="275">
                  <c:v>972.94083877748994</c:v>
                </c:pt>
                <c:pt idx="276">
                  <c:v>966.50835660710118</c:v>
                </c:pt>
                <c:pt idx="277">
                  <c:v>960.01122415012617</c:v>
                </c:pt>
                <c:pt idx="278">
                  <c:v>953.45011170675753</c:v>
                </c:pt>
                <c:pt idx="279">
                  <c:v>946.82569029593958</c:v>
                </c:pt>
                <c:pt idx="280">
                  <c:v>940.13863145945061</c:v>
                </c:pt>
                <c:pt idx="281">
                  <c:v>933.38960706907176</c:v>
                </c:pt>
                <c:pt idx="282">
                  <c:v>926.57928913691603</c:v>
                </c:pt>
                <c:pt idx="283">
                  <c:v>919.70834962898607</c:v>
                </c:pt>
                <c:pt idx="284">
                  <c:v>912.77746028202353</c:v>
                </c:pt>
                <c:pt idx="285">
                  <c:v>905.78729242370912</c:v>
                </c:pt>
                <c:pt idx="286">
                  <c:v>898.73851679626637</c:v>
                </c:pt>
                <c:pt idx="287">
                  <c:v>891.63180338351867</c:v>
                </c:pt>
                <c:pt idx="288">
                  <c:v>884.46782124144397</c:v>
                </c:pt>
                <c:pt idx="289">
                  <c:v>877.2472383322671</c:v>
                </c:pt>
                <c:pt idx="290">
                  <c:v>869.97072136212455</c:v>
                </c:pt>
                <c:pt idx="291">
                  <c:v>862.63893562233397</c:v>
                </c:pt>
                <c:pt idx="292">
                  <c:v>855.25254483429433</c:v>
                </c:pt>
                <c:pt idx="293">
                  <c:v>847.81221099804031</c:v>
                </c:pt>
                <c:pt idx="294">
                  <c:v>840.31859424446952</c:v>
                </c:pt>
                <c:pt idx="295">
                  <c:v>832.77235269125674</c:v>
                </c:pt>
                <c:pt idx="296">
                  <c:v>825.1741423024672</c:v>
                </c:pt>
                <c:pt idx="297">
                  <c:v>817.52461675187556</c:v>
                </c:pt>
                <c:pt idx="298">
                  <c:v>809.82442728999467</c:v>
                </c:pt>
                <c:pt idx="299">
                  <c:v>802.07422261481406</c:v>
                </c:pt>
                <c:pt idx="300">
                  <c:v>794.27464874624525</c:v>
                </c:pt>
                <c:pt idx="301">
                  <c:v>786.42634890426712</c:v>
                </c:pt>
                <c:pt idx="302">
                  <c:v>778.52996339076208</c:v>
                </c:pt>
                <c:pt idx="303">
                  <c:v>770.58612947503036</c:v>
                </c:pt>
                <c:pt idx="304">
                  <c:v>762.59548128296672</c:v>
                </c:pt>
                <c:pt idx="305">
                  <c:v>754.55864968988089</c:v>
                </c:pt>
                <c:pt idx="306">
                  <c:v>746.47626221694179</c:v>
                </c:pt>
                <c:pt idx="307">
                  <c:v>738.34894293122034</c:v>
                </c:pt>
                <c:pt idx="308">
                  <c:v>730.17731234930568</c:v>
                </c:pt>
                <c:pt idx="309">
                  <c:v>721.96198734446614</c:v>
                </c:pt>
                <c:pt idx="310">
                  <c:v>713.70358105732385</c:v>
                </c:pt>
                <c:pt idx="311">
                  <c:v>705.4027028100104</c:v>
                </c:pt>
                <c:pt idx="312">
                  <c:v>697.05995802376833</c:v>
                </c:pt>
                <c:pt idx="313">
                  <c:v>688.67594813996209</c:v>
                </c:pt>
                <c:pt idx="314">
                  <c:v>680.25127054445852</c:v>
                </c:pt>
                <c:pt idx="315">
                  <c:v>671.78651849533799</c:v>
                </c:pt>
                <c:pt idx="316">
                  <c:v>663.28228105389326</c:v>
                </c:pt>
                <c:pt idx="317">
                  <c:v>654.73914301887214</c:v>
                </c:pt>
                <c:pt idx="318">
                  <c:v>646.15768486392028</c:v>
                </c:pt>
                <c:pt idx="319">
                  <c:v>637.53848267817625</c:v>
                </c:pt>
                <c:pt idx="320">
                  <c:v>628.88210810997293</c:v>
                </c:pt>
                <c:pt idx="321">
                  <c:v>620.18912831359512</c:v>
                </c:pt>
                <c:pt idx="322">
                  <c:v>611.46010589904483</c:v>
                </c:pt>
                <c:pt idx="323">
                  <c:v>602.6955988847634</c:v>
                </c:pt>
                <c:pt idx="324">
                  <c:v>593.89616065325845</c:v>
                </c:pt>
                <c:pt idx="325">
                  <c:v>585.06233990958424</c:v>
                </c:pt>
                <c:pt idx="326">
                  <c:v>576.19468064262219</c:v>
                </c:pt>
                <c:pt idx="327">
                  <c:v>567.29372208910763</c:v>
                </c:pt>
                <c:pt idx="328">
                  <c:v>558.35999870034971</c:v>
                </c:pt>
                <c:pt idx="329">
                  <c:v>549.39404011158911</c:v>
                </c:pt>
                <c:pt idx="330">
                  <c:v>540.39637111393915</c:v>
                </c:pt>
                <c:pt idx="331">
                  <c:v>531.36751162885503</c:v>
                </c:pt>
                <c:pt idx="332">
                  <c:v>522.30797668507569</c:v>
                </c:pt>
                <c:pt idx="333">
                  <c:v>513.21827639798335</c:v>
                </c:pt>
                <c:pt idx="334">
                  <c:v>504.09891595132376</c:v>
                </c:pt>
                <c:pt idx="335">
                  <c:v>494.95039558123278</c:v>
                </c:pt>
                <c:pt idx="336">
                  <c:v>485.77321056251293</c:v>
                </c:pt>
                <c:pt idx="337">
                  <c:v>476.56785119710423</c:v>
                </c:pt>
                <c:pt idx="338">
                  <c:v>467.33480280469411</c:v>
                </c:pt>
                <c:pt idx="339">
                  <c:v>458.07454571541069</c:v>
                </c:pt>
                <c:pt idx="340">
                  <c:v>448.78755526454461</c:v>
                </c:pt>
                <c:pt idx="341">
                  <c:v>439.47430178924458</c:v>
                </c:pt>
                <c:pt idx="342">
                  <c:v>430.1352506271316</c:v>
                </c:pt>
                <c:pt idx="343">
                  <c:v>420.7708621167784</c:v>
                </c:pt>
                <c:pt idx="344">
                  <c:v>411.38159159999969</c:v>
                </c:pt>
                <c:pt idx="345">
                  <c:v>401.96788942590035</c:v>
                </c:pt>
                <c:pt idx="346">
                  <c:v>392.53020095662816</c:v>
                </c:pt>
                <c:pt idx="347">
                  <c:v>383.06896657477938</c:v>
                </c:pt>
                <c:pt idx="348">
                  <c:v>373.58462169240448</c:v>
                </c:pt>
                <c:pt idx="349">
                  <c:v>364.07759676156348</c:v>
                </c:pt>
                <c:pt idx="350">
                  <c:v>354.54831728637998</c:v>
                </c:pt>
                <c:pt idx="351">
                  <c:v>344.99720383654346</c:v>
                </c:pt>
                <c:pt idx="352">
                  <c:v>335.42467206221096</c:v>
                </c:pt>
                <c:pt idx="353">
                  <c:v>325.83113271025911</c:v>
                </c:pt>
                <c:pt idx="354">
                  <c:v>316.21699164183843</c:v>
                </c:pt>
                <c:pt idx="355">
                  <c:v>306.58264985118245</c:v>
                </c:pt>
                <c:pt idx="356">
                  <c:v>296.92850348562519</c:v>
                </c:pt>
                <c:pt idx="357">
                  <c:v>287.25494386678116</c:v>
                </c:pt>
                <c:pt idx="358">
                  <c:v>277.5623575128422</c:v>
                </c:pt>
                <c:pt idx="359">
                  <c:v>267.85112616194738</c:v>
                </c:pt>
                <c:pt idx="360">
                  <c:v>258.12162679658195</c:v>
                </c:pt>
                <c:pt idx="361">
                  <c:v>248.37423166896264</c:v>
                </c:pt>
                <c:pt idx="362">
                  <c:v>238.60930832736699</c:v>
                </c:pt>
                <c:pt idx="363">
                  <c:v>228.82721964336608</c:v>
                </c:pt>
                <c:pt idx="364">
                  <c:v>219.02832383991947</c:v>
                </c:pt>
                <c:pt idx="365">
                  <c:v>209.2129745202931</c:v>
                </c:pt>
                <c:pt idx="366">
                  <c:v>199.38152069776143</c:v>
                </c:pt>
                <c:pt idx="367">
                  <c:v>189.53430682605534</c:v>
                </c:pt>
                <c:pt idx="368">
                  <c:v>179.67167283051924</c:v>
                </c:pt>
                <c:pt idx="369">
                  <c:v>169.7939541399403</c:v>
                </c:pt>
                <c:pt idx="370">
                  <c:v>159.90148171901492</c:v>
                </c:pt>
                <c:pt idx="371">
                  <c:v>149.99458210141717</c:v>
                </c:pt>
                <c:pt idx="372">
                  <c:v>140.07357742343547</c:v>
                </c:pt>
                <c:pt idx="373">
                  <c:v>130.13878545814458</c:v>
                </c:pt>
                <c:pt idx="374">
                  <c:v>120.19051965008018</c:v>
                </c:pt>
                <c:pt idx="375">
                  <c:v>110.22908915038481</c:v>
                </c:pt>
                <c:pt idx="376">
                  <c:v>100.25479885239449</c:v>
                </c:pt>
                <c:pt idx="377">
                  <c:v>90.267949427635813</c:v>
                </c:pt>
                <c:pt idx="378">
                  <c:v>80.268837362204749</c:v>
                </c:pt>
                <c:pt idx="379">
                  <c:v>70.257754993498494</c:v>
                </c:pt>
                <c:pt idx="380">
                  <c:v>60.234990547272922</c:v>
                </c:pt>
                <c:pt idx="381">
                  <c:v>50.20082817499879</c:v>
                </c:pt>
                <c:pt idx="382">
                  <c:v>40.15554799149065</c:v>
                </c:pt>
                <c:pt idx="383">
                  <c:v>30.099426112783135</c:v>
                </c:pt>
                <c:pt idx="384">
                  <c:v>20.03273469422998</c:v>
                </c:pt>
                <c:pt idx="385">
                  <c:v>9.9557419688020143</c:v>
                </c:pt>
                <c:pt idx="386">
                  <c:v>-0.13128771443906828</c:v>
                </c:pt>
                <c:pt idx="387">
                  <c:v>-0.14137970182060872</c:v>
                </c:pt>
                <c:pt idx="388">
                  <c:v>-0.15147169884918055</c:v>
                </c:pt>
                <c:pt idx="389">
                  <c:v>-0.16156370552452931</c:v>
                </c:pt>
                <c:pt idx="390">
                  <c:v>-0.1716557218464006</c:v>
                </c:pt>
                <c:pt idx="391">
                  <c:v>-0.18174774781453992</c:v>
                </c:pt>
                <c:pt idx="392">
                  <c:v>-0.19183978342869287</c:v>
                </c:pt>
                <c:pt idx="393">
                  <c:v>-0.20193182868860501</c:v>
                </c:pt>
                <c:pt idx="394">
                  <c:v>-0.21202388359402188</c:v>
                </c:pt>
                <c:pt idx="395">
                  <c:v>-0.22211594814468907</c:v>
                </c:pt>
                <c:pt idx="396">
                  <c:v>-0.23220802234035215</c:v>
                </c:pt>
                <c:pt idx="397">
                  <c:v>-0.2423001061807567</c:v>
                </c:pt>
                <c:pt idx="398">
                  <c:v>-0.2523921996656483</c:v>
                </c:pt>
                <c:pt idx="399">
                  <c:v>-0.26248430279477253</c:v>
                </c:pt>
                <c:pt idx="400">
                  <c:v>-0.27257641556787504</c:v>
                </c:pt>
                <c:pt idx="401">
                  <c:v>-0.28266853798470137</c:v>
                </c:pt>
                <c:pt idx="402">
                  <c:v>-0.29276067004499712</c:v>
                </c:pt>
                <c:pt idx="403">
                  <c:v>-0.30285281174850787</c:v>
                </c:pt>
                <c:pt idx="404">
                  <c:v>-0.31294496309497921</c:v>
                </c:pt>
                <c:pt idx="405">
                  <c:v>-0.3230371240841568</c:v>
                </c:pt>
                <c:pt idx="406">
                  <c:v>-0.33312929471578623</c:v>
                </c:pt>
                <c:pt idx="407">
                  <c:v>-0.34322147498961314</c:v>
                </c:pt>
                <c:pt idx="408">
                  <c:v>-0.35331366490538313</c:v>
                </c:pt>
                <c:pt idx="409">
                  <c:v>-0.36340586446284184</c:v>
                </c:pt>
                <c:pt idx="410">
                  <c:v>-0.37349807366173488</c:v>
                </c:pt>
                <c:pt idx="411">
                  <c:v>-0.38359029250180787</c:v>
                </c:pt>
                <c:pt idx="412">
                  <c:v>-0.39368252098280643</c:v>
                </c:pt>
                <c:pt idx="413">
                  <c:v>-0.40377475910447624</c:v>
                </c:pt>
                <c:pt idx="414">
                  <c:v>-0.41386700686656291</c:v>
                </c:pt>
                <c:pt idx="415">
                  <c:v>-0.42395926426881214</c:v>
                </c:pt>
                <c:pt idx="416">
                  <c:v>-0.43405153131096952</c:v>
                </c:pt>
                <c:pt idx="417">
                  <c:v>-0.44414380799278069</c:v>
                </c:pt>
                <c:pt idx="418">
                  <c:v>-0.45423609431399137</c:v>
                </c:pt>
                <c:pt idx="419">
                  <c:v>-0.46432839027434719</c:v>
                </c:pt>
                <c:pt idx="420">
                  <c:v>-0.47442069587359381</c:v>
                </c:pt>
                <c:pt idx="421">
                  <c:v>-0.48451301111147688</c:v>
                </c:pt>
                <c:pt idx="422">
                  <c:v>-0.49460533598774209</c:v>
                </c:pt>
                <c:pt idx="423">
                  <c:v>-0.5046976705021351</c:v>
                </c:pt>
                <c:pt idx="424">
                  <c:v>-0.51479001465440166</c:v>
                </c:pt>
                <c:pt idx="425">
                  <c:v>-0.52488236844428737</c:v>
                </c:pt>
                <c:pt idx="426">
                  <c:v>-0.53497473187153799</c:v>
                </c:pt>
                <c:pt idx="427">
                  <c:v>-0.54506710493589916</c:v>
                </c:pt>
                <c:pt idx="428">
                  <c:v>-0.55515948763711653</c:v>
                </c:pt>
                <c:pt idx="429">
                  <c:v>-0.56525187997493587</c:v>
                </c:pt>
                <c:pt idx="430">
                  <c:v>-0.57534428194910281</c:v>
                </c:pt>
                <c:pt idx="431">
                  <c:v>-0.58543669355936312</c:v>
                </c:pt>
                <c:pt idx="432">
                  <c:v>-0.59552911480546256</c:v>
                </c:pt>
                <c:pt idx="433">
                  <c:v>-0.60562154568714677</c:v>
                </c:pt>
                <c:pt idx="434">
                  <c:v>-0.6157139862041614</c:v>
                </c:pt>
                <c:pt idx="435">
                  <c:v>-0.62580643635625233</c:v>
                </c:pt>
                <c:pt idx="436">
                  <c:v>-0.63589889614316519</c:v>
                </c:pt>
                <c:pt idx="437">
                  <c:v>-0.64599136556464565</c:v>
                </c:pt>
                <c:pt idx="438">
                  <c:v>-0.65608384462043956</c:v>
                </c:pt>
                <c:pt idx="439">
                  <c:v>-0.66617633331029258</c:v>
                </c:pt>
                <c:pt idx="440">
                  <c:v>-0.67626883163395046</c:v>
                </c:pt>
                <c:pt idx="441">
                  <c:v>-0.68636133959115897</c:v>
                </c:pt>
                <c:pt idx="442">
                  <c:v>-0.69645385718166375</c:v>
                </c:pt>
                <c:pt idx="443">
                  <c:v>-0.70654638440521067</c:v>
                </c:pt>
                <c:pt idx="444">
                  <c:v>-0.71663892126154549</c:v>
                </c:pt>
                <c:pt idx="445">
                  <c:v>-0.72673146775041386</c:v>
                </c:pt>
                <c:pt idx="446">
                  <c:v>-0.73682402387156165</c:v>
                </c:pt>
                <c:pt idx="447">
                  <c:v>-0.74691658962473462</c:v>
                </c:pt>
                <c:pt idx="448">
                  <c:v>-0.75700916500967841</c:v>
                </c:pt>
                <c:pt idx="449">
                  <c:v>-0.7671017500261389</c:v>
                </c:pt>
                <c:pt idx="450">
                  <c:v>-0.77719434467386184</c:v>
                </c:pt>
                <c:pt idx="451">
                  <c:v>-0.78728694895259299</c:v>
                </c:pt>
                <c:pt idx="452">
                  <c:v>-0.79737956286207823</c:v>
                </c:pt>
                <c:pt idx="453">
                  <c:v>-0.80747218640206331</c:v>
                </c:pt>
                <c:pt idx="454">
                  <c:v>-0.81756481957229399</c:v>
                </c:pt>
                <c:pt idx="455">
                  <c:v>-0.82765746237251603</c:v>
                </c:pt>
                <c:pt idx="456">
                  <c:v>-0.83775011480247519</c:v>
                </c:pt>
                <c:pt idx="457">
                  <c:v>-0.84784277686191734</c:v>
                </c:pt>
                <c:pt idx="458">
                  <c:v>-0.85793544855058834</c:v>
                </c:pt>
                <c:pt idx="459">
                  <c:v>-0.86802812986823397</c:v>
                </c:pt>
                <c:pt idx="460">
                  <c:v>-0.87812082081459997</c:v>
                </c:pt>
                <c:pt idx="461">
                  <c:v>-0.88821352138943221</c:v>
                </c:pt>
                <c:pt idx="462">
                  <c:v>-0.89830623159247658</c:v>
                </c:pt>
                <c:pt idx="463">
                  <c:v>-0.90839895142347882</c:v>
                </c:pt>
                <c:pt idx="464">
                  <c:v>-0.91849168088218469</c:v>
                </c:pt>
                <c:pt idx="465">
                  <c:v>-0.92858441996834018</c:v>
                </c:pt>
                <c:pt idx="466">
                  <c:v>-0.93867716868169104</c:v>
                </c:pt>
                <c:pt idx="467">
                  <c:v>-0.94876992702198304</c:v>
                </c:pt>
                <c:pt idx="468">
                  <c:v>-0.95886269498896215</c:v>
                </c:pt>
                <c:pt idx="469">
                  <c:v>-0.96895547258237413</c:v>
                </c:pt>
                <c:pt idx="470">
                  <c:v>-0.97904825980196486</c:v>
                </c:pt>
                <c:pt idx="471">
                  <c:v>-0.9891410566474802</c:v>
                </c:pt>
                <c:pt idx="472">
                  <c:v>-0.99923386311866602</c:v>
                </c:pt>
                <c:pt idx="473">
                  <c:v>-1.0093266792152682</c:v>
                </c:pt>
                <c:pt idx="474">
                  <c:v>-1.0194195049370325</c:v>
                </c:pt>
                <c:pt idx="475">
                  <c:v>-1.029512340283705</c:v>
                </c:pt>
                <c:pt idx="476">
                  <c:v>-1.0396051852550312</c:v>
                </c:pt>
                <c:pt idx="477">
                  <c:v>-1.0496980398507574</c:v>
                </c:pt>
                <c:pt idx="478">
                  <c:v>-1.0597909040706293</c:v>
                </c:pt>
                <c:pt idx="479">
                  <c:v>-1.0698837779143926</c:v>
                </c:pt>
                <c:pt idx="480">
                  <c:v>-1.0799766613817934</c:v>
                </c:pt>
                <c:pt idx="481">
                  <c:v>-1.0900695544725776</c:v>
                </c:pt>
                <c:pt idx="482">
                  <c:v>-1.100162457186491</c:v>
                </c:pt>
                <c:pt idx="483">
                  <c:v>-1.1102553695232795</c:v>
                </c:pt>
                <c:pt idx="484">
                  <c:v>-1.1203482914826892</c:v>
                </c:pt>
                <c:pt idx="485">
                  <c:v>-1.1304412230644658</c:v>
                </c:pt>
                <c:pt idx="486">
                  <c:v>-1.1405341642683553</c:v>
                </c:pt>
                <c:pt idx="487">
                  <c:v>-1.1506271150941036</c:v>
                </c:pt>
                <c:pt idx="488">
                  <c:v>-1.1607200755414566</c:v>
                </c:pt>
                <c:pt idx="489">
                  <c:v>-1.1708130456101602</c:v>
                </c:pt>
                <c:pt idx="490">
                  <c:v>-1.1809060252999604</c:v>
                </c:pt>
                <c:pt idx="491">
                  <c:v>-1.1909990146106029</c:v>
                </c:pt>
                <c:pt idx="492">
                  <c:v>-1.2010920135418339</c:v>
                </c:pt>
                <c:pt idx="493">
                  <c:v>-1.2111850220933993</c:v>
                </c:pt>
                <c:pt idx="494">
                  <c:v>-1.2212780402650449</c:v>
                </c:pt>
                <c:pt idx="495">
                  <c:v>-1.2313710680565166</c:v>
                </c:pt>
                <c:pt idx="496">
                  <c:v>-1.2414641054675606</c:v>
                </c:pt>
                <c:pt idx="497">
                  <c:v>-1.2515571524979228</c:v>
                </c:pt>
                <c:pt idx="498">
                  <c:v>-1.2616502091473489</c:v>
                </c:pt>
                <c:pt idx="499">
                  <c:v>-1.2717432754155851</c:v>
                </c:pt>
                <c:pt idx="500">
                  <c:v>-1.2818363513023772</c:v>
                </c:pt>
                <c:pt idx="501">
                  <c:v>-1.2919294368074712</c:v>
                </c:pt>
                <c:pt idx="502">
                  <c:v>-1.3020225319306133</c:v>
                </c:pt>
                <c:pt idx="503">
                  <c:v>-1.3121156366715494</c:v>
                </c:pt>
                <c:pt idx="504">
                  <c:v>-1.3222087510300253</c:v>
                </c:pt>
                <c:pt idx="505">
                  <c:v>-1.3323018750057871</c:v>
                </c:pt>
                <c:pt idx="506">
                  <c:v>-1.3423950085985807</c:v>
                </c:pt>
                <c:pt idx="507">
                  <c:v>-1.3524881518081522</c:v>
                </c:pt>
                <c:pt idx="508">
                  <c:v>-1.3625813046342474</c:v>
                </c:pt>
                <c:pt idx="509">
                  <c:v>-1.3726744670766124</c:v>
                </c:pt>
                <c:pt idx="510">
                  <c:v>-1.3827676391349932</c:v>
                </c:pt>
                <c:pt idx="511">
                  <c:v>-1.3928608208091358</c:v>
                </c:pt>
                <c:pt idx="512">
                  <c:v>-1.4029540120987862</c:v>
                </c:pt>
                <c:pt idx="513">
                  <c:v>-1.4130472130036904</c:v>
                </c:pt>
                <c:pt idx="514">
                  <c:v>-1.4231404235235945</c:v>
                </c:pt>
                <c:pt idx="515">
                  <c:v>-1.4332336436582445</c:v>
                </c:pt>
                <c:pt idx="516">
                  <c:v>-1.4433268734073863</c:v>
                </c:pt>
                <c:pt idx="517">
                  <c:v>-1.453420112770766</c:v>
                </c:pt>
                <c:pt idx="518">
                  <c:v>-1.4635133617481297</c:v>
                </c:pt>
                <c:pt idx="519">
                  <c:v>-1.4736066203392235</c:v>
                </c:pt>
                <c:pt idx="520">
                  <c:v>-1.4836998885437933</c:v>
                </c:pt>
                <c:pt idx="521">
                  <c:v>-1.4937931663615851</c:v>
                </c:pt>
                <c:pt idx="522">
                  <c:v>-1.5038864537923449</c:v>
                </c:pt>
                <c:pt idx="523">
                  <c:v>-1.5139797508358188</c:v>
                </c:pt>
                <c:pt idx="524">
                  <c:v>-1.5240730574917529</c:v>
                </c:pt>
                <c:pt idx="525">
                  <c:v>-1.5341663737598934</c:v>
                </c:pt>
                <c:pt idx="526">
                  <c:v>-1.5442596996399862</c:v>
                </c:pt>
                <c:pt idx="527">
                  <c:v>-1.5543530351317774</c:v>
                </c:pt>
                <c:pt idx="528">
                  <c:v>-1.5644463802350128</c:v>
                </c:pt>
                <c:pt idx="529">
                  <c:v>-1.5745397349494388</c:v>
                </c:pt>
                <c:pt idx="530">
                  <c:v>-1.5846330992748014</c:v>
                </c:pt>
                <c:pt idx="531">
                  <c:v>-1.5947264732108468</c:v>
                </c:pt>
                <c:pt idx="532">
                  <c:v>-1.6048198567573209</c:v>
                </c:pt>
                <c:pt idx="533">
                  <c:v>-1.6149132499139698</c:v>
                </c:pt>
                <c:pt idx="534">
                  <c:v>-1.6250066526805396</c:v>
                </c:pt>
                <c:pt idx="535">
                  <c:v>-1.6351000650567762</c:v>
                </c:pt>
                <c:pt idx="536">
                  <c:v>-1.6451934870424261</c:v>
                </c:pt>
                <c:pt idx="537">
                  <c:v>-1.655286918637235</c:v>
                </c:pt>
                <c:pt idx="538">
                  <c:v>-1.6653803598409493</c:v>
                </c:pt>
                <c:pt idx="539">
                  <c:v>-1.6754738106533151</c:v>
                </c:pt>
                <c:pt idx="540">
                  <c:v>-1.6855672710740783</c:v>
                </c:pt>
                <c:pt idx="541">
                  <c:v>-1.6956607411029851</c:v>
                </c:pt>
                <c:pt idx="542">
                  <c:v>-1.7057542207397818</c:v>
                </c:pt>
                <c:pt idx="543">
                  <c:v>-1.7158477099842142</c:v>
                </c:pt>
                <c:pt idx="544">
                  <c:v>-1.7259412088360286</c:v>
                </c:pt>
                <c:pt idx="545">
                  <c:v>-1.7360347172949713</c:v>
                </c:pt>
                <c:pt idx="546">
                  <c:v>-1.7461282353607881</c:v>
                </c:pt>
                <c:pt idx="547">
                  <c:v>-1.7562217630332253</c:v>
                </c:pt>
                <c:pt idx="548">
                  <c:v>-1.7663153003120291</c:v>
                </c:pt>
                <c:pt idx="549">
                  <c:v>-1.7764088471969455</c:v>
                </c:pt>
                <c:pt idx="550">
                  <c:v>-1.7865024036877208</c:v>
                </c:pt>
                <c:pt idx="551">
                  <c:v>-1.7965959697841012</c:v>
                </c:pt>
                <c:pt idx="552">
                  <c:v>-1.8066895454858325</c:v>
                </c:pt>
                <c:pt idx="553">
                  <c:v>-1.8167831307926612</c:v>
                </c:pt>
                <c:pt idx="554">
                  <c:v>-1.8268767257043332</c:v>
                </c:pt>
                <c:pt idx="555">
                  <c:v>-1.8369703302205951</c:v>
                </c:pt>
                <c:pt idx="556">
                  <c:v>-1.8470639443411927</c:v>
                </c:pt>
                <c:pt idx="557">
                  <c:v>-1.8571575680658723</c:v>
                </c:pt>
                <c:pt idx="558">
                  <c:v>-1.8672512013943801</c:v>
                </c:pt>
                <c:pt idx="559">
                  <c:v>-1.877344844326462</c:v>
                </c:pt>
                <c:pt idx="560">
                  <c:v>-1.8874384968618645</c:v>
                </c:pt>
                <c:pt idx="561">
                  <c:v>-1.8975321590003338</c:v>
                </c:pt>
                <c:pt idx="562">
                  <c:v>-1.9076258307416158</c:v>
                </c:pt>
                <c:pt idx="563">
                  <c:v>-1.9177195120854571</c:v>
                </c:pt>
                <c:pt idx="564">
                  <c:v>-1.9278132030316035</c:v>
                </c:pt>
                <c:pt idx="565">
                  <c:v>-1.9379069035798016</c:v>
                </c:pt>
                <c:pt idx="566">
                  <c:v>-1.9480006137297972</c:v>
                </c:pt>
                <c:pt idx="567">
                  <c:v>-1.9580943334813368</c:v>
                </c:pt>
                <c:pt idx="568">
                  <c:v>-1.9681880628341666</c:v>
                </c:pt>
                <c:pt idx="569">
                  <c:v>-1.9782818017880326</c:v>
                </c:pt>
                <c:pt idx="570">
                  <c:v>-1.9883755503426812</c:v>
                </c:pt>
                <c:pt idx="571">
                  <c:v>-1.9984693084978586</c:v>
                </c:pt>
                <c:pt idx="572">
                  <c:v>-2.0085630762533109</c:v>
                </c:pt>
                <c:pt idx="573">
                  <c:v>-2.0186568536087846</c:v>
                </c:pt>
                <c:pt idx="574">
                  <c:v>-2.0287506405640259</c:v>
                </c:pt>
                <c:pt idx="575">
                  <c:v>-2.0388444371187808</c:v>
                </c:pt>
                <c:pt idx="576">
                  <c:v>-2.0489382432727958</c:v>
                </c:pt>
                <c:pt idx="577">
                  <c:v>-2.0590320590258169</c:v>
                </c:pt>
                <c:pt idx="578">
                  <c:v>-2.0691258843775904</c:v>
                </c:pt>
                <c:pt idx="579">
                  <c:v>-2.0792197193278628</c:v>
                </c:pt>
                <c:pt idx="580">
                  <c:v>-2.08931356387638</c:v>
                </c:pt>
                <c:pt idx="581">
                  <c:v>-2.0994074180228885</c:v>
                </c:pt>
                <c:pt idx="582">
                  <c:v>-2.1095012817671348</c:v>
                </c:pt>
                <c:pt idx="583">
                  <c:v>-2.1195951551088648</c:v>
                </c:pt>
                <c:pt idx="584">
                  <c:v>-2.1296890380478248</c:v>
                </c:pt>
                <c:pt idx="585">
                  <c:v>-2.139782930583761</c:v>
                </c:pt>
                <c:pt idx="586">
                  <c:v>-2.1498768327164197</c:v>
                </c:pt>
                <c:pt idx="587">
                  <c:v>-2.1599707444455474</c:v>
                </c:pt>
                <c:pt idx="588">
                  <c:v>-2.1700646657708904</c:v>
                </c:pt>
                <c:pt idx="589">
                  <c:v>-2.1801585966921948</c:v>
                </c:pt>
                <c:pt idx="590">
                  <c:v>-2.190252537209207</c:v>
                </c:pt>
                <c:pt idx="591">
                  <c:v>-2.2003464873216734</c:v>
                </c:pt>
                <c:pt idx="592">
                  <c:v>-2.2104404470293404</c:v>
                </c:pt>
                <c:pt idx="593">
                  <c:v>-2.220534416331954</c:v>
                </c:pt>
                <c:pt idx="594">
                  <c:v>-2.2306283952292607</c:v>
                </c:pt>
                <c:pt idx="595">
                  <c:v>-2.2407223837210064</c:v>
                </c:pt>
                <c:pt idx="596">
                  <c:v>-2.250816381806938</c:v>
                </c:pt>
                <c:pt idx="597">
                  <c:v>-2.2609103894868015</c:v>
                </c:pt>
                <c:pt idx="598">
                  <c:v>-2.2710044067603432</c:v>
                </c:pt>
                <c:pt idx="599">
                  <c:v>-2.2810984336273097</c:v>
                </c:pt>
                <c:pt idx="600">
                  <c:v>-2.2911924700874469</c:v>
                </c:pt>
                <c:pt idx="601">
                  <c:v>-2.3012865161405016</c:v>
                </c:pt>
                <c:pt idx="602">
                  <c:v>-2.3113805717862199</c:v>
                </c:pt>
                <c:pt idx="603">
                  <c:v>-2.3214746370243482</c:v>
                </c:pt>
                <c:pt idx="604">
                  <c:v>-2.3315687118546329</c:v>
                </c:pt>
                <c:pt idx="605">
                  <c:v>-2.3416627962768204</c:v>
                </c:pt>
                <c:pt idx="606">
                  <c:v>-2.3517568902906567</c:v>
                </c:pt>
                <c:pt idx="607">
                  <c:v>-2.3618509938958883</c:v>
                </c:pt>
                <c:pt idx="608">
                  <c:v>-2.3719451070922619</c:v>
                </c:pt>
                <c:pt idx="609">
                  <c:v>-2.3820392298795237</c:v>
                </c:pt>
                <c:pt idx="610">
                  <c:v>-2.3921333622574199</c:v>
                </c:pt>
                <c:pt idx="611">
                  <c:v>-2.4022275042256971</c:v>
                </c:pt>
                <c:pt idx="612">
                  <c:v>-2.4123216557841012</c:v>
                </c:pt>
                <c:pt idx="613">
                  <c:v>-2.4224158169323791</c:v>
                </c:pt>
                <c:pt idx="614">
                  <c:v>-2.4325099876702772</c:v>
                </c:pt>
                <c:pt idx="615">
                  <c:v>-2.4426041679975414</c:v>
                </c:pt>
                <c:pt idx="616">
                  <c:v>-2.4526983579139188</c:v>
                </c:pt>
                <c:pt idx="617">
                  <c:v>-2.4627925574191551</c:v>
                </c:pt>
                <c:pt idx="618">
                  <c:v>-2.472886766512997</c:v>
                </c:pt>
                <c:pt idx="619">
                  <c:v>-2.4829809851951912</c:v>
                </c:pt>
                <c:pt idx="620">
                  <c:v>-2.4930752134654837</c:v>
                </c:pt>
                <c:pt idx="621">
                  <c:v>-2.5031694513236209</c:v>
                </c:pt>
                <c:pt idx="622">
                  <c:v>-2.5132636987693493</c:v>
                </c:pt>
                <c:pt idx="623">
                  <c:v>-2.5233579558024153</c:v>
                </c:pt>
                <c:pt idx="624">
                  <c:v>-2.5334522224225653</c:v>
                </c:pt>
                <c:pt idx="625">
                  <c:v>-2.5435464986295462</c:v>
                </c:pt>
                <c:pt idx="626">
                  <c:v>-2.5536407844231039</c:v>
                </c:pt>
                <c:pt idx="627">
                  <c:v>-2.563735079802985</c:v>
                </c:pt>
                <c:pt idx="628">
                  <c:v>-2.5738293847689357</c:v>
                </c:pt>
                <c:pt idx="629">
                  <c:v>-2.5839236993207026</c:v>
                </c:pt>
                <c:pt idx="630">
                  <c:v>-2.5940180234580326</c:v>
                </c:pt>
                <c:pt idx="631">
                  <c:v>-2.6041123571806715</c:v>
                </c:pt>
                <c:pt idx="632">
                  <c:v>-2.6142067004883662</c:v>
                </c:pt>
                <c:pt idx="633">
                  <c:v>-2.6243010533808628</c:v>
                </c:pt>
                <c:pt idx="634">
                  <c:v>-2.6343954158579082</c:v>
                </c:pt>
                <c:pt idx="635">
                  <c:v>-2.6444897879192482</c:v>
                </c:pt>
                <c:pt idx="636">
                  <c:v>-2.6545841695646297</c:v>
                </c:pt>
                <c:pt idx="637">
                  <c:v>-2.6646785607937993</c:v>
                </c:pt>
                <c:pt idx="638">
                  <c:v>-2.6747729616065032</c:v>
                </c:pt>
                <c:pt idx="639">
                  <c:v>-2.684867372002488</c:v>
                </c:pt>
                <c:pt idx="640">
                  <c:v>-2.6949617919815001</c:v>
                </c:pt>
                <c:pt idx="641">
                  <c:v>-2.7050562215432863</c:v>
                </c:pt>
                <c:pt idx="642">
                  <c:v>-2.7151506606875926</c:v>
                </c:pt>
                <c:pt idx="643">
                  <c:v>-2.7252451094141659</c:v>
                </c:pt>
                <c:pt idx="644">
                  <c:v>-2.7353395677227521</c:v>
                </c:pt>
                <c:pt idx="645">
                  <c:v>-2.7454340356130982</c:v>
                </c:pt>
                <c:pt idx="646">
                  <c:v>-2.7555285130849509</c:v>
                </c:pt>
                <c:pt idx="647">
                  <c:v>-2.7656230001380564</c:v>
                </c:pt>
                <c:pt idx="648">
                  <c:v>-2.7757174967721614</c:v>
                </c:pt>
                <c:pt idx="649">
                  <c:v>-2.7858120029870119</c:v>
                </c:pt>
                <c:pt idx="650">
                  <c:v>-2.7959065187823549</c:v>
                </c:pt>
                <c:pt idx="651">
                  <c:v>-2.8060010441579371</c:v>
                </c:pt>
                <c:pt idx="652">
                  <c:v>-2.8160955791135045</c:v>
                </c:pt>
                <c:pt idx="653">
                  <c:v>-2.8261901236488041</c:v>
                </c:pt>
                <c:pt idx="654">
                  <c:v>-2.8362846777635817</c:v>
                </c:pt>
                <c:pt idx="655">
                  <c:v>-2.8463792414575848</c:v>
                </c:pt>
                <c:pt idx="656">
                  <c:v>-2.8564738147305593</c:v>
                </c:pt>
                <c:pt idx="657">
                  <c:v>-2.866568397582252</c:v>
                </c:pt>
                <c:pt idx="658">
                  <c:v>-2.8766629900124094</c:v>
                </c:pt>
                <c:pt idx="659">
                  <c:v>-2.886757592020778</c:v>
                </c:pt>
                <c:pt idx="660">
                  <c:v>-2.8968522036071045</c:v>
                </c:pt>
                <c:pt idx="661">
                  <c:v>-2.906946824771135</c:v>
                </c:pt>
                <c:pt idx="662">
                  <c:v>-2.9170414555126167</c:v>
                </c:pt>
                <c:pt idx="663">
                  <c:v>-2.9271360958312957</c:v>
                </c:pt>
                <c:pt idx="664">
                  <c:v>-2.9372307457269189</c:v>
                </c:pt>
                <c:pt idx="665">
                  <c:v>-2.9473254051992326</c:v>
                </c:pt>
                <c:pt idx="666">
                  <c:v>-2.9574200742479837</c:v>
                </c:pt>
                <c:pt idx="667">
                  <c:v>-2.9675147528729182</c:v>
                </c:pt>
                <c:pt idx="668">
                  <c:v>-2.9776094410737834</c:v>
                </c:pt>
                <c:pt idx="669">
                  <c:v>-2.9877041388503254</c:v>
                </c:pt>
                <c:pt idx="670">
                  <c:v>-2.9977988462022909</c:v>
                </c:pt>
                <c:pt idx="671">
                  <c:v>-3.0078935631294268</c:v>
                </c:pt>
                <c:pt idx="672">
                  <c:v>-3.0179882896314791</c:v>
                </c:pt>
                <c:pt idx="673">
                  <c:v>-3.0280830257081952</c:v>
                </c:pt>
                <c:pt idx="674">
                  <c:v>-3.038177771359321</c:v>
                </c:pt>
                <c:pt idx="675">
                  <c:v>-3.0482725265846033</c:v>
                </c:pt>
                <c:pt idx="676">
                  <c:v>-3.0583672913837892</c:v>
                </c:pt>
                <c:pt idx="677">
                  <c:v>-3.0684620657566248</c:v>
                </c:pt>
                <c:pt idx="678">
                  <c:v>-3.0785568497028568</c:v>
                </c:pt>
                <c:pt idx="679">
                  <c:v>-3.088651643222232</c:v>
                </c:pt>
                <c:pt idx="680">
                  <c:v>-3.0987464463144967</c:v>
                </c:pt>
                <c:pt idx="681">
                  <c:v>-3.1088412589793979</c:v>
                </c:pt>
                <c:pt idx="682">
                  <c:v>-3.118936081216682</c:v>
                </c:pt>
                <c:pt idx="683">
                  <c:v>-3.1290309130260958</c:v>
                </c:pt>
                <c:pt idx="684">
                  <c:v>-3.1391257544073858</c:v>
                </c:pt>
                <c:pt idx="685">
                  <c:v>-3.1492206053602985</c:v>
                </c:pt>
                <c:pt idx="686">
                  <c:v>-3.159315465884581</c:v>
                </c:pt>
                <c:pt idx="687">
                  <c:v>-3.1694103359799795</c:v>
                </c:pt>
                <c:pt idx="688">
                  <c:v>-3.1795052156462411</c:v>
                </c:pt>
                <c:pt idx="689">
                  <c:v>-3.189600104883112</c:v>
                </c:pt>
                <c:pt idx="690">
                  <c:v>-3.1996950036903393</c:v>
                </c:pt>
                <c:pt idx="691">
                  <c:v>-3.2097899120676696</c:v>
                </c:pt>
                <c:pt idx="692">
                  <c:v>-3.2198848300148493</c:v>
                </c:pt>
                <c:pt idx="693">
                  <c:v>-3.2299797575316251</c:v>
                </c:pt>
                <c:pt idx="694">
                  <c:v>-3.2400746946177441</c:v>
                </c:pt>
                <c:pt idx="695">
                  <c:v>-3.2501696412729526</c:v>
                </c:pt>
                <c:pt idx="696">
                  <c:v>-3.2602645974969975</c:v>
                </c:pt>
                <c:pt idx="697">
                  <c:v>-3.2703595632896252</c:v>
                </c:pt>
                <c:pt idx="698">
                  <c:v>-3.2804545386505826</c:v>
                </c:pt>
                <c:pt idx="699">
                  <c:v>-3.2905495235796165</c:v>
                </c:pt>
                <c:pt idx="700">
                  <c:v>-3.3006445180764734</c:v>
                </c:pt>
                <c:pt idx="701">
                  <c:v>-3.3107395221409002</c:v>
                </c:pt>
                <c:pt idx="702">
                  <c:v>-3.3208345357726436</c:v>
                </c:pt>
                <c:pt idx="703">
                  <c:v>-3.3309295589714503</c:v>
                </c:pt>
                <c:pt idx="704">
                  <c:v>-3.3410245917370669</c:v>
                </c:pt>
                <c:pt idx="705">
                  <c:v>-3.35111963406924</c:v>
                </c:pt>
                <c:pt idx="706">
                  <c:v>-3.3612146859677163</c:v>
                </c:pt>
                <c:pt idx="707">
                  <c:v>-3.3713097474322429</c:v>
                </c:pt>
                <c:pt idx="708">
                  <c:v>-3.3814048184625665</c:v>
                </c:pt>
                <c:pt idx="709">
                  <c:v>-3.3914998990584335</c:v>
                </c:pt>
                <c:pt idx="710">
                  <c:v>-3.4015949892195909</c:v>
                </c:pt>
                <c:pt idx="711">
                  <c:v>-3.4116900889457855</c:v>
                </c:pt>
                <c:pt idx="712">
                  <c:v>-3.4217851982367642</c:v>
                </c:pt>
                <c:pt idx="713">
                  <c:v>-3.4318803170922734</c:v>
                </c:pt>
                <c:pt idx="714">
                  <c:v>-3.4419754455120599</c:v>
                </c:pt>
                <c:pt idx="715">
                  <c:v>-3.4520705834958707</c:v>
                </c:pt>
                <c:pt idx="716">
                  <c:v>-3.4621657310434522</c:v>
                </c:pt>
                <c:pt idx="717">
                  <c:v>-3.4722608881545511</c:v>
                </c:pt>
                <c:pt idx="718">
                  <c:v>-3.482356054828915</c:v>
                </c:pt>
                <c:pt idx="719">
                  <c:v>-3.4924512310662896</c:v>
                </c:pt>
                <c:pt idx="720">
                  <c:v>-3.5025464168664224</c:v>
                </c:pt>
                <c:pt idx="721">
                  <c:v>-3.5126416122290598</c:v>
                </c:pt>
                <c:pt idx="722">
                  <c:v>-3.522736817153949</c:v>
                </c:pt>
                <c:pt idx="723">
                  <c:v>-3.5328320316408366</c:v>
                </c:pt>
                <c:pt idx="724">
                  <c:v>-3.5429272556894693</c:v>
                </c:pt>
                <c:pt idx="725">
                  <c:v>-3.5530224892995941</c:v>
                </c:pt>
                <c:pt idx="726">
                  <c:v>-3.5631177324709573</c:v>
                </c:pt>
                <c:pt idx="727">
                  <c:v>-3.5732129852033063</c:v>
                </c:pt>
                <c:pt idx="728">
                  <c:v>-3.5833082474963875</c:v>
                </c:pt>
                <c:pt idx="729">
                  <c:v>-3.5934035193499478</c:v>
                </c:pt>
                <c:pt idx="730">
                  <c:v>-3.6034988007637341</c:v>
                </c:pt>
                <c:pt idx="731">
                  <c:v>-3.6135940917374931</c:v>
                </c:pt>
                <c:pt idx="732">
                  <c:v>-3.6236893922709719</c:v>
                </c:pt>
                <c:pt idx="733">
                  <c:v>-3.6337847023639172</c:v>
                </c:pt>
                <c:pt idx="734">
                  <c:v>-3.6438800220160759</c:v>
                </c:pt>
                <c:pt idx="735">
                  <c:v>-3.6539753512271944</c:v>
                </c:pt>
                <c:pt idx="736">
                  <c:v>-3.6640706899970201</c:v>
                </c:pt>
                <c:pt idx="737">
                  <c:v>-3.6741660383252994</c:v>
                </c:pt>
                <c:pt idx="738">
                  <c:v>-3.6842613962117796</c:v>
                </c:pt>
                <c:pt idx="739">
                  <c:v>-3.6943567636562071</c:v>
                </c:pt>
                <c:pt idx="740">
                  <c:v>-3.7044521406583293</c:v>
                </c:pt>
                <c:pt idx="741">
                  <c:v>-3.7145475272178925</c:v>
                </c:pt>
                <c:pt idx="742">
                  <c:v>-3.7246429233346436</c:v>
                </c:pt>
                <c:pt idx="743">
                  <c:v>-3.73473832900833</c:v>
                </c:pt>
                <c:pt idx="744">
                  <c:v>-3.7448337442386981</c:v>
                </c:pt>
                <c:pt idx="745">
                  <c:v>-3.7549291690254947</c:v>
                </c:pt>
                <c:pt idx="746">
                  <c:v>-3.7650246033684671</c:v>
                </c:pt>
                <c:pt idx="747">
                  <c:v>-3.7751200472673618</c:v>
                </c:pt>
                <c:pt idx="748">
                  <c:v>-3.7852155007219257</c:v>
                </c:pt>
                <c:pt idx="749">
                  <c:v>-3.795310963731906</c:v>
                </c:pt>
                <c:pt idx="750">
                  <c:v>-3.8054064362970492</c:v>
                </c:pt>
                <c:pt idx="751">
                  <c:v>-3.8155019184171026</c:v>
                </c:pt>
                <c:pt idx="752">
                  <c:v>-3.8255974100918126</c:v>
                </c:pt>
                <c:pt idx="753">
                  <c:v>-3.8356929113209266</c:v>
                </c:pt>
                <c:pt idx="754">
                  <c:v>-3.8457884221041914</c:v>
                </c:pt>
                <c:pt idx="755">
                  <c:v>-3.8558839424413538</c:v>
                </c:pt>
                <c:pt idx="756">
                  <c:v>-3.8659794723321608</c:v>
                </c:pt>
                <c:pt idx="757">
                  <c:v>-3.8760750117763592</c:v>
                </c:pt>
                <c:pt idx="758">
                  <c:v>-3.8861705607736958</c:v>
                </c:pt>
                <c:pt idx="759">
                  <c:v>-3.8962661193239176</c:v>
                </c:pt>
                <c:pt idx="760">
                  <c:v>-3.9063616874267719</c:v>
                </c:pt>
                <c:pt idx="761">
                  <c:v>-3.9164572650820051</c:v>
                </c:pt>
                <c:pt idx="762">
                  <c:v>-3.9265528522893645</c:v>
                </c:pt>
                <c:pt idx="763">
                  <c:v>-3.9366484490485969</c:v>
                </c:pt>
                <c:pt idx="764">
                  <c:v>-3.9467440553594493</c:v>
                </c:pt>
                <c:pt idx="765">
                  <c:v>-3.9568396712216685</c:v>
                </c:pt>
                <c:pt idx="766">
                  <c:v>-3.9669352966350013</c:v>
                </c:pt>
                <c:pt idx="767">
                  <c:v>-3.9770309315991952</c:v>
                </c:pt>
                <c:pt idx="768">
                  <c:v>-3.9871265761139969</c:v>
                </c:pt>
                <c:pt idx="769">
                  <c:v>-3.9972222301791533</c:v>
                </c:pt>
                <c:pt idx="770">
                  <c:v>-4.0073178937944114</c:v>
                </c:pt>
                <c:pt idx="771">
                  <c:v>-4.0174135669595179</c:v>
                </c:pt>
                <c:pt idx="772">
                  <c:v>-4.0275092496742202</c:v>
                </c:pt>
                <c:pt idx="773">
                  <c:v>-4.0376049419382651</c:v>
                </c:pt>
                <c:pt idx="774">
                  <c:v>-4.0477006437513996</c:v>
                </c:pt>
                <c:pt idx="775">
                  <c:v>-4.0577963551133704</c:v>
                </c:pt>
                <c:pt idx="776">
                  <c:v>-4.0678920760239254</c:v>
                </c:pt>
                <c:pt idx="777">
                  <c:v>-4.0779878064828106</c:v>
                </c:pt>
                <c:pt idx="778">
                  <c:v>-4.0880835464897736</c:v>
                </c:pt>
                <c:pt idx="779">
                  <c:v>-4.0981792960445613</c:v>
                </c:pt>
                <c:pt idx="780">
                  <c:v>-4.1082750551469198</c:v>
                </c:pt>
                <c:pt idx="781">
                  <c:v>-4.1183708237965977</c:v>
                </c:pt>
                <c:pt idx="782">
                  <c:v>-4.1284666019933409</c:v>
                </c:pt>
                <c:pt idx="783">
                  <c:v>-4.1385623897368964</c:v>
                </c:pt>
                <c:pt idx="784">
                  <c:v>-4.1486581870270118</c:v>
                </c:pt>
                <c:pt idx="785">
                  <c:v>-4.1587539938634333</c:v>
                </c:pt>
                <c:pt idx="786">
                  <c:v>-4.1688498102459084</c:v>
                </c:pt>
                <c:pt idx="787">
                  <c:v>-4.1789456361741841</c:v>
                </c:pt>
                <c:pt idx="788">
                  <c:v>-4.1890414716480082</c:v>
                </c:pt>
                <c:pt idx="789">
                  <c:v>-4.1991373166671266</c:v>
                </c:pt>
                <c:pt idx="790">
                  <c:v>-4.2092331712312872</c:v>
                </c:pt>
                <c:pt idx="791">
                  <c:v>-4.2193290353402366</c:v>
                </c:pt>
                <c:pt idx="792">
                  <c:v>-4.2294249089937219</c:v>
                </c:pt>
                <c:pt idx="793">
                  <c:v>-4.2395207921914899</c:v>
                </c:pt>
                <c:pt idx="794">
                  <c:v>-4.2496166849332875</c:v>
                </c:pt>
                <c:pt idx="795">
                  <c:v>-4.2597125872188624</c:v>
                </c:pt>
                <c:pt idx="796">
                  <c:v>-4.2698084990479614</c:v>
                </c:pt>
                <c:pt idx="797">
                  <c:v>-4.2799044204203316</c:v>
                </c:pt>
                <c:pt idx="798">
                  <c:v>-4.2900003513357197</c:v>
                </c:pt>
                <c:pt idx="799">
                  <c:v>-4.3000962917938734</c:v>
                </c:pt>
                <c:pt idx="800">
                  <c:v>-4.3101922417945397</c:v>
                </c:pt>
                <c:pt idx="801">
                  <c:v>-4.3202882013374655</c:v>
                </c:pt>
                <c:pt idx="802">
                  <c:v>-4.3303841704223975</c:v>
                </c:pt>
                <c:pt idx="803">
                  <c:v>-4.3404801490490836</c:v>
                </c:pt>
                <c:pt idx="804">
                  <c:v>-4.3505761372172698</c:v>
                </c:pt>
                <c:pt idx="805">
                  <c:v>-4.3606721349267037</c:v>
                </c:pt>
                <c:pt idx="806">
                  <c:v>-4.3707681421771332</c:v>
                </c:pt>
                <c:pt idx="807">
                  <c:v>-4.3808641589683042</c:v>
                </c:pt>
                <c:pt idx="808">
                  <c:v>-4.3909601852999645</c:v>
                </c:pt>
                <c:pt idx="809">
                  <c:v>-4.4010562211718609</c:v>
                </c:pt>
                <c:pt idx="810">
                  <c:v>-4.4111522665837404</c:v>
                </c:pt>
                <c:pt idx="811">
                  <c:v>-4.4212483215353506</c:v>
                </c:pt>
                <c:pt idx="812">
                  <c:v>-4.4313443860264385</c:v>
                </c:pt>
                <c:pt idx="813">
                  <c:v>-4.441440460056751</c:v>
                </c:pt>
                <c:pt idx="814">
                  <c:v>-4.4515365436260357</c:v>
                </c:pt>
                <c:pt idx="815">
                  <c:v>-4.4616326367340395</c:v>
                </c:pt>
                <c:pt idx="816">
                  <c:v>-4.4717287393805094</c:v>
                </c:pt>
                <c:pt idx="817">
                  <c:v>-4.4818248515651922</c:v>
                </c:pt>
                <c:pt idx="818">
                  <c:v>-4.4919209732878356</c:v>
                </c:pt>
                <c:pt idx="819">
                  <c:v>-4.5020171045481865</c:v>
                </c:pt>
                <c:pt idx="820">
                  <c:v>-4.5121132453459918</c:v>
                </c:pt>
                <c:pt idx="821">
                  <c:v>-4.5222093956809992</c:v>
                </c:pt>
                <c:pt idx="822">
                  <c:v>-4.5323055555529557</c:v>
                </c:pt>
                <c:pt idx="823">
                  <c:v>-4.542401724961608</c:v>
                </c:pt>
                <c:pt idx="824">
                  <c:v>-4.5524979039067039</c:v>
                </c:pt>
                <c:pt idx="825">
                  <c:v>-4.5625940923879904</c:v>
                </c:pt>
                <c:pt idx="826">
                  <c:v>-4.5726902904052142</c:v>
                </c:pt>
                <c:pt idx="827">
                  <c:v>-4.5827864979581232</c:v>
                </c:pt>
                <c:pt idx="828">
                  <c:v>-4.5928827150464642</c:v>
                </c:pt>
                <c:pt idx="829">
                  <c:v>-4.602978941669984</c:v>
                </c:pt>
                <c:pt idx="830">
                  <c:v>-4.6130751778284305</c:v>
                </c:pt>
                <c:pt idx="831">
                  <c:v>-4.6231714235215504</c:v>
                </c:pt>
                <c:pt idx="832">
                  <c:v>-4.6332676787490907</c:v>
                </c:pt>
                <c:pt idx="833">
                  <c:v>-4.6433639435107992</c:v>
                </c:pt>
                <c:pt idx="834">
                  <c:v>-4.6534602178064226</c:v>
                </c:pt>
                <c:pt idx="835">
                  <c:v>-4.6635565016357088</c:v>
                </c:pt>
                <c:pt idx="836">
                  <c:v>-4.6736527949984046</c:v>
                </c:pt>
                <c:pt idx="837">
                  <c:v>-4.6837490978942569</c:v>
                </c:pt>
                <c:pt idx="838">
                  <c:v>-4.6938454103230134</c:v>
                </c:pt>
                <c:pt idx="839">
                  <c:v>-4.703941732284421</c:v>
                </c:pt>
                <c:pt idx="840">
                  <c:v>-4.7140380637782275</c:v>
                </c:pt>
                <c:pt idx="841">
                  <c:v>-4.7241344048041798</c:v>
                </c:pt>
                <c:pt idx="842">
                  <c:v>-4.7342307553620246</c:v>
                </c:pt>
                <c:pt idx="843">
                  <c:v>-4.7443271154515099</c:v>
                </c:pt>
                <c:pt idx="844">
                  <c:v>-4.7544234850723823</c:v>
                </c:pt>
                <c:pt idx="845">
                  <c:v>-4.7645198642243898</c:v>
                </c:pt>
                <c:pt idx="846">
                  <c:v>-4.7746162529072791</c:v>
                </c:pt>
                <c:pt idx="847">
                  <c:v>-4.7847126511207971</c:v>
                </c:pt>
                <c:pt idx="848">
                  <c:v>-4.7948090588646917</c:v>
                </c:pt>
                <c:pt idx="849">
                  <c:v>-4.8049054761387096</c:v>
                </c:pt>
                <c:pt idx="850">
                  <c:v>-4.8150019029425986</c:v>
                </c:pt>
                <c:pt idx="851">
                  <c:v>-4.8250983392761064</c:v>
                </c:pt>
                <c:pt idx="852">
                  <c:v>-4.8351947851389792</c:v>
                </c:pt>
                <c:pt idx="853">
                  <c:v>-4.8452912405309645</c:v>
                </c:pt>
                <c:pt idx="854">
                  <c:v>-4.8553877054518102</c:v>
                </c:pt>
                <c:pt idx="855">
                  <c:v>-4.8654841799012631</c:v>
                </c:pt>
                <c:pt idx="856">
                  <c:v>-4.8755806638790711</c:v>
                </c:pt>
                <c:pt idx="857">
                  <c:v>-4.88567715738498</c:v>
                </c:pt>
                <c:pt idx="858">
                  <c:v>-4.8957736604187385</c:v>
                </c:pt>
                <c:pt idx="859">
                  <c:v>-4.9058701729800935</c:v>
                </c:pt>
                <c:pt idx="860">
                  <c:v>-4.9159666950687919</c:v>
                </c:pt>
                <c:pt idx="861">
                  <c:v>-4.9260632266845814</c:v>
                </c:pt>
                <c:pt idx="862">
                  <c:v>-4.9361597678272098</c:v>
                </c:pt>
                <c:pt idx="863">
                  <c:v>-4.9462563184964239</c:v>
                </c:pt>
                <c:pt idx="864">
                  <c:v>-4.9563528786919706</c:v>
                </c:pt>
                <c:pt idx="865">
                  <c:v>-4.9664494484135977</c:v>
                </c:pt>
                <c:pt idx="866">
                  <c:v>-4.976546027661052</c:v>
                </c:pt>
                <c:pt idx="867">
                  <c:v>-4.9866426164340814</c:v>
                </c:pt>
                <c:pt idx="868">
                  <c:v>-4.9967392147324334</c:v>
                </c:pt>
                <c:pt idx="869">
                  <c:v>-5.0068358225558551</c:v>
                </c:pt>
                <c:pt idx="870">
                  <c:v>-5.0169324399040933</c:v>
                </c:pt>
                <c:pt idx="871">
                  <c:v>-5.0270290667768958</c:v>
                </c:pt>
                <c:pt idx="872">
                  <c:v>-5.0371257031740102</c:v>
                </c:pt>
                <c:pt idx="873">
                  <c:v>-5.0472223490951835</c:v>
                </c:pt>
                <c:pt idx="874">
                  <c:v>-5.0573190045401635</c:v>
                </c:pt>
                <c:pt idx="875">
                  <c:v>-5.0674156695086969</c:v>
                </c:pt>
                <c:pt idx="876">
                  <c:v>-5.0775123440005316</c:v>
                </c:pt>
                <c:pt idx="877">
                  <c:v>-5.0876090280154145</c:v>
                </c:pt>
                <c:pt idx="878">
                  <c:v>-5.0977057215530932</c:v>
                </c:pt>
                <c:pt idx="879">
                  <c:v>-5.1078024246133147</c:v>
                </c:pt>
                <c:pt idx="880">
                  <c:v>-5.1178991371958267</c:v>
                </c:pt>
                <c:pt idx="881">
                  <c:v>-5.1279958593003769</c:v>
                </c:pt>
                <c:pt idx="882">
                  <c:v>-5.1380925909267123</c:v>
                </c:pt>
                <c:pt idx="883">
                  <c:v>-5.1481893320745806</c:v>
                </c:pt>
                <c:pt idx="884">
                  <c:v>-5.1582860827437287</c:v>
                </c:pt>
                <c:pt idx="885">
                  <c:v>-5.1683828429339043</c:v>
                </c:pt>
                <c:pt idx="886">
                  <c:v>-5.1784796126448542</c:v>
                </c:pt>
                <c:pt idx="887">
                  <c:v>-5.1885763918763264</c:v>
                </c:pt>
                <c:pt idx="888">
                  <c:v>-5.1986731806280684</c:v>
                </c:pt>
                <c:pt idx="889">
                  <c:v>-5.2087699788998272</c:v>
                </c:pt>
                <c:pt idx="890">
                  <c:v>-5.2188667866913505</c:v>
                </c:pt>
                <c:pt idx="891">
                  <c:v>-5.2289636040023861</c:v>
                </c:pt>
                <c:pt idx="892">
                  <c:v>-5.2390604308326809</c:v>
                </c:pt>
                <c:pt idx="893">
                  <c:v>-5.2491572671819826</c:v>
                </c:pt>
                <c:pt idx="894">
                  <c:v>-5.2592541130500381</c:v>
                </c:pt>
                <c:pt idx="895">
                  <c:v>-5.2693509684365951</c:v>
                </c:pt>
                <c:pt idx="896">
                  <c:v>-5.2794478333414014</c:v>
                </c:pt>
                <c:pt idx="897">
                  <c:v>-5.2895447077642039</c:v>
                </c:pt>
                <c:pt idx="898">
                  <c:v>-5.2996415917047504</c:v>
                </c:pt>
                <c:pt idx="899">
                  <c:v>-5.3097384851627876</c:v>
                </c:pt>
                <c:pt idx="900">
                  <c:v>-5.3198353881380633</c:v>
                </c:pt>
                <c:pt idx="901">
                  <c:v>-5.3299323006303254</c:v>
                </c:pt>
                <c:pt idx="902">
                  <c:v>-5.3400292226393216</c:v>
                </c:pt>
                <c:pt idx="903">
                  <c:v>-5.3501261541647986</c:v>
                </c:pt>
                <c:pt idx="904">
                  <c:v>-5.3602230952065044</c:v>
                </c:pt>
                <c:pt idx="905">
                  <c:v>-5.3703200457641858</c:v>
                </c:pt>
                <c:pt idx="906">
                  <c:v>-5.3804170058375913</c:v>
                </c:pt>
                <c:pt idx="907">
                  <c:v>-5.3905139754264679</c:v>
                </c:pt>
                <c:pt idx="908">
                  <c:v>-5.4006109545305625</c:v>
                </c:pt>
                <c:pt idx="909">
                  <c:v>-5.4107079431496228</c:v>
                </c:pt>
                <c:pt idx="910">
                  <c:v>-5.4208049412833965</c:v>
                </c:pt>
                <c:pt idx="911">
                  <c:v>-5.4309019489316315</c:v>
                </c:pt>
                <c:pt idx="912">
                  <c:v>-5.4409989660940745</c:v>
                </c:pt>
                <c:pt idx="913">
                  <c:v>-5.4510959927704734</c:v>
                </c:pt>
                <c:pt idx="914">
                  <c:v>-5.4611930289605759</c:v>
                </c:pt>
                <c:pt idx="915">
                  <c:v>-5.4712900746641298</c:v>
                </c:pt>
                <c:pt idx="916">
                  <c:v>-5.4813871298808818</c:v>
                </c:pt>
                <c:pt idx="917">
                  <c:v>-5.4914841946105799</c:v>
                </c:pt>
                <c:pt idx="918">
                  <c:v>-5.5015812688529708</c:v>
                </c:pt>
                <c:pt idx="919">
                  <c:v>-5.5116783526078033</c:v>
                </c:pt>
                <c:pt idx="920">
                  <c:v>-5.5217754458748241</c:v>
                </c:pt>
                <c:pt idx="921">
                  <c:v>-5.531872548653781</c:v>
                </c:pt>
                <c:pt idx="922">
                  <c:v>-5.5419696609444209</c:v>
                </c:pt>
                <c:pt idx="923">
                  <c:v>-5.5520667827464925</c:v>
                </c:pt>
                <c:pt idx="924">
                  <c:v>-5.5621639140597425</c:v>
                </c:pt>
                <c:pt idx="925">
                  <c:v>-5.5722610548839189</c:v>
                </c:pt>
                <c:pt idx="926">
                  <c:v>-5.5823582052187684</c:v>
                </c:pt>
                <c:pt idx="927">
                  <c:v>-5.5924553650640387</c:v>
                </c:pt>
                <c:pt idx="928">
                  <c:v>-5.6025525344194786</c:v>
                </c:pt>
                <c:pt idx="929">
                  <c:v>-5.6126497132848341</c:v>
                </c:pt>
                <c:pt idx="930">
                  <c:v>-5.6227469016598537</c:v>
                </c:pt>
                <c:pt idx="931">
                  <c:v>-5.6328440995442852</c:v>
                </c:pt>
                <c:pt idx="932">
                  <c:v>-5.6429413069378755</c:v>
                </c:pt>
                <c:pt idx="933">
                  <c:v>-5.6530385238403724</c:v>
                </c:pt>
                <c:pt idx="934">
                  <c:v>-5.6631357502515236</c:v>
                </c:pt>
                <c:pt idx="935">
                  <c:v>-5.673232986171076</c:v>
                </c:pt>
                <c:pt idx="936">
                  <c:v>-5.6833302315987781</c:v>
                </c:pt>
                <c:pt idx="937">
                  <c:v>-5.693427486534377</c:v>
                </c:pt>
                <c:pt idx="938">
                  <c:v>-5.7035247509776204</c:v>
                </c:pt>
                <c:pt idx="939">
                  <c:v>-5.7136220249282559</c:v>
                </c:pt>
                <c:pt idx="940">
                  <c:v>-5.7237193083860314</c:v>
                </c:pt>
                <c:pt idx="941">
                  <c:v>-5.7338166013506937</c:v>
                </c:pt>
                <c:pt idx="942">
                  <c:v>-5.7439139038219906</c:v>
                </c:pt>
                <c:pt idx="943">
                  <c:v>-5.7540112157996699</c:v>
                </c:pt>
                <c:pt idx="944">
                  <c:v>-5.7641085372834793</c:v>
                </c:pt>
                <c:pt idx="945">
                  <c:v>-5.7742058682731665</c:v>
                </c:pt>
                <c:pt idx="946">
                  <c:v>-5.7843032087684794</c:v>
                </c:pt>
                <c:pt idx="947">
                  <c:v>-5.7944005587691647</c:v>
                </c:pt>
                <c:pt idx="948">
                  <c:v>-5.8044979182749712</c:v>
                </c:pt>
                <c:pt idx="949">
                  <c:v>-5.8145952872856457</c:v>
                </c:pt>
                <c:pt idx="950">
                  <c:v>-5.8246926658009359</c:v>
                </c:pt>
                <c:pt idx="951">
                  <c:v>-5.8347900538205897</c:v>
                </c:pt>
                <c:pt idx="952">
                  <c:v>-5.8448874513443547</c:v>
                </c:pt>
                <c:pt idx="953">
                  <c:v>-5.8549848583719779</c:v>
                </c:pt>
                <c:pt idx="954">
                  <c:v>-5.8650822749032079</c:v>
                </c:pt>
                <c:pt idx="955">
                  <c:v>-5.8751797009377915</c:v>
                </c:pt>
                <c:pt idx="956">
                  <c:v>-5.8852771364754775</c:v>
                </c:pt>
                <c:pt idx="957">
                  <c:v>-5.8953745815160126</c:v>
                </c:pt>
                <c:pt idx="958">
                  <c:v>-5.9054720360591446</c:v>
                </c:pt>
                <c:pt idx="959">
                  <c:v>-5.9155695001046213</c:v>
                </c:pt>
                <c:pt idx="960">
                  <c:v>-5.9256669736521905</c:v>
                </c:pt>
                <c:pt idx="961">
                  <c:v>-5.9357644567015999</c:v>
                </c:pt>
                <c:pt idx="962">
                  <c:v>-5.9458619492525964</c:v>
                </c:pt>
                <c:pt idx="963">
                  <c:v>-5.9559594513049285</c:v>
                </c:pt>
                <c:pt idx="964">
                  <c:v>-5.9660569628583442</c:v>
                </c:pt>
                <c:pt idx="965">
                  <c:v>-5.9761544839125902</c:v>
                </c:pt>
                <c:pt idx="966">
                  <c:v>-5.9862520144674143</c:v>
                </c:pt>
                <c:pt idx="967">
                  <c:v>-5.9963495545225651</c:v>
                </c:pt>
                <c:pt idx="968">
                  <c:v>-6.0064471040777896</c:v>
                </c:pt>
                <c:pt idx="969">
                  <c:v>-6.0165446631328354</c:v>
                </c:pt>
                <c:pt idx="970">
                  <c:v>-6.0266422316874504</c:v>
                </c:pt>
                <c:pt idx="971">
                  <c:v>-6.0367398097413822</c:v>
                </c:pt>
                <c:pt idx="972">
                  <c:v>-6.0468373972943787</c:v>
                </c:pt>
                <c:pt idx="973">
                  <c:v>-6.0569349943461877</c:v>
                </c:pt>
                <c:pt idx="974">
                  <c:v>-6.0670326008965567</c:v>
                </c:pt>
                <c:pt idx="975">
                  <c:v>-6.0771302169452337</c:v>
                </c:pt>
                <c:pt idx="976">
                  <c:v>-6.0872278424919664</c:v>
                </c:pt>
                <c:pt idx="977">
                  <c:v>-6.0973254775365024</c:v>
                </c:pt>
                <c:pt idx="978">
                  <c:v>-6.1074231220785897</c:v>
                </c:pt>
                <c:pt idx="979">
                  <c:v>-6.117520776117976</c:v>
                </c:pt>
                <c:pt idx="980">
                  <c:v>-6.127618439654408</c:v>
                </c:pt>
                <c:pt idx="981">
                  <c:v>-6.1377161126876345</c:v>
                </c:pt>
                <c:pt idx="982">
                  <c:v>-6.1478137952174032</c:v>
                </c:pt>
                <c:pt idx="983">
                  <c:v>-6.1579114872434619</c:v>
                </c:pt>
                <c:pt idx="984">
                  <c:v>-6.1680091887655584</c:v>
                </c:pt>
                <c:pt idx="985">
                  <c:v>-6.1781068997834394</c:v>
                </c:pt>
                <c:pt idx="986">
                  <c:v>-6.1882046202968537</c:v>
                </c:pt>
                <c:pt idx="987">
                  <c:v>-6.198302350305549</c:v>
                </c:pt>
                <c:pt idx="988">
                  <c:v>-6.208400089809273</c:v>
                </c:pt>
                <c:pt idx="989">
                  <c:v>-6.2184978388077736</c:v>
                </c:pt>
                <c:pt idx="990">
                  <c:v>-6.2285955973007976</c:v>
                </c:pt>
                <c:pt idx="991">
                  <c:v>-6.2386933652880936</c:v>
                </c:pt>
                <c:pt idx="992">
                  <c:v>-6.2487911427694094</c:v>
                </c:pt>
                <c:pt idx="993">
                  <c:v>-6.2588889297444927</c:v>
                </c:pt>
                <c:pt idx="994">
                  <c:v>-6.2689867262130914</c:v>
                </c:pt>
                <c:pt idx="995">
                  <c:v>-6.2790845321749531</c:v>
                </c:pt>
                <c:pt idx="996">
                  <c:v>-6.2891823476298256</c:v>
                </c:pt>
                <c:pt idx="997">
                  <c:v>-6.2992801725774576</c:v>
                </c:pt>
                <c:pt idx="998">
                  <c:v>-6.309378007017596</c:v>
                </c:pt>
                <c:pt idx="999">
                  <c:v>-6.3194758509499884</c:v>
                </c:pt>
                <c:pt idx="1000">
                  <c:v>-6.3295737043743827</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14</c:v>
                </c:pt>
                <c:pt idx="1">
                  <c:v>76.491518674700643</c:v>
                </c:pt>
                <c:pt idx="2">
                  <c:v>138.98303734940129</c:v>
                </c:pt>
                <c:pt idx="3">
                  <c:v>137.67343738148978</c:v>
                </c:pt>
                <c:pt idx="4">
                  <c:v>138.98303734940129</c:v>
                </c:pt>
                <c:pt idx="5">
                  <c:v>134.39343738148975</c:v>
                </c:pt>
                <c:pt idx="6">
                  <c:v>138.98303734940129</c:v>
                </c:pt>
              </c:numCache>
            </c:numRef>
          </c:xVal>
          <c:yVal>
            <c:numRef>
              <c:f>Trajecto!$C$132:$C$138</c:f>
              <c:numCache>
                <c:formatCode>0</c:formatCode>
                <c:ptCount val="7"/>
                <c:pt idx="0">
                  <c:v>1227.750500723886</c:v>
                </c:pt>
                <c:pt idx="1">
                  <c:v>613.87525036194302</c:v>
                </c:pt>
                <c:pt idx="2">
                  <c:v>0</c:v>
                </c:pt>
                <c:pt idx="3">
                  <c:v>42.011065982901243</c:v>
                </c:pt>
                <c:pt idx="4">
                  <c:v>0</c:v>
                </c:pt>
                <c:pt idx="5">
                  <c:v>15.949856406636028</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0</c:v>
                </c:pt>
                <c:pt idx="1">
                  <c:v>0</c:v>
                </c:pt>
                <c:pt idx="2">
                  <c:v>0</c:v>
                </c:pt>
                <c:pt idx="3">
                  <c:v>0</c:v>
                </c:pt>
                <c:pt idx="4">
                  <c:v>0</c:v>
                </c:pt>
                <c:pt idx="5">
                  <c:v>0</c:v>
                </c:pt>
                <c:pt idx="6">
                  <c:v>0</c:v>
                </c:pt>
              </c:numCache>
            </c:numRef>
          </c:xVal>
          <c:yVal>
            <c:numRef>
              <c:f>Trajecto!$C$149:$C$155</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32.800100000000178</c:v>
                </c:pt>
                <c:pt idx="388">
                  <c:v>32.800200000000181</c:v>
                </c:pt>
                <c:pt idx="389">
                  <c:v>32.800300000000185</c:v>
                </c:pt>
                <c:pt idx="390">
                  <c:v>32.800400000000188</c:v>
                </c:pt>
                <c:pt idx="391">
                  <c:v>32.800500000000191</c:v>
                </c:pt>
                <c:pt idx="392">
                  <c:v>32.800600000000195</c:v>
                </c:pt>
                <c:pt idx="393">
                  <c:v>32.800700000000198</c:v>
                </c:pt>
                <c:pt idx="394">
                  <c:v>32.800800000000201</c:v>
                </c:pt>
                <c:pt idx="395">
                  <c:v>32.800900000000205</c:v>
                </c:pt>
                <c:pt idx="396">
                  <c:v>32.801000000000208</c:v>
                </c:pt>
                <c:pt idx="397">
                  <c:v>32.801100000000211</c:v>
                </c:pt>
                <c:pt idx="398">
                  <c:v>32.801200000000215</c:v>
                </c:pt>
                <c:pt idx="399">
                  <c:v>32.801300000000218</c:v>
                </c:pt>
                <c:pt idx="400">
                  <c:v>32.801400000000221</c:v>
                </c:pt>
                <c:pt idx="401">
                  <c:v>32.801500000000225</c:v>
                </c:pt>
                <c:pt idx="402">
                  <c:v>32.801600000000228</c:v>
                </c:pt>
                <c:pt idx="403">
                  <c:v>32.801700000000231</c:v>
                </c:pt>
                <c:pt idx="404">
                  <c:v>32.801800000000235</c:v>
                </c:pt>
                <c:pt idx="405">
                  <c:v>32.801900000000238</c:v>
                </c:pt>
                <c:pt idx="406">
                  <c:v>32.802000000000241</c:v>
                </c:pt>
                <c:pt idx="407">
                  <c:v>32.802100000000245</c:v>
                </c:pt>
                <c:pt idx="408">
                  <c:v>32.802200000000248</c:v>
                </c:pt>
                <c:pt idx="409">
                  <c:v>32.802300000000251</c:v>
                </c:pt>
                <c:pt idx="410">
                  <c:v>32.802400000000254</c:v>
                </c:pt>
                <c:pt idx="411">
                  <c:v>32.802500000000258</c:v>
                </c:pt>
                <c:pt idx="412">
                  <c:v>32.802600000000261</c:v>
                </c:pt>
                <c:pt idx="413">
                  <c:v>32.802700000000264</c:v>
                </c:pt>
                <c:pt idx="414">
                  <c:v>32.802800000000268</c:v>
                </c:pt>
                <c:pt idx="415">
                  <c:v>32.802900000000271</c:v>
                </c:pt>
                <c:pt idx="416">
                  <c:v>32.803000000000274</c:v>
                </c:pt>
                <c:pt idx="417">
                  <c:v>32.803100000000278</c:v>
                </c:pt>
                <c:pt idx="418">
                  <c:v>32.803200000000281</c:v>
                </c:pt>
                <c:pt idx="419">
                  <c:v>32.803300000000284</c:v>
                </c:pt>
                <c:pt idx="420">
                  <c:v>32.803400000000288</c:v>
                </c:pt>
                <c:pt idx="421">
                  <c:v>32.803500000000291</c:v>
                </c:pt>
                <c:pt idx="422">
                  <c:v>32.803600000000294</c:v>
                </c:pt>
                <c:pt idx="423">
                  <c:v>32.803700000000298</c:v>
                </c:pt>
                <c:pt idx="424">
                  <c:v>32.803800000000301</c:v>
                </c:pt>
                <c:pt idx="425">
                  <c:v>32.803900000000304</c:v>
                </c:pt>
                <c:pt idx="426">
                  <c:v>32.804000000000308</c:v>
                </c:pt>
                <c:pt idx="427">
                  <c:v>32.804100000000311</c:v>
                </c:pt>
                <c:pt idx="428">
                  <c:v>32.804200000000314</c:v>
                </c:pt>
                <c:pt idx="429">
                  <c:v>32.804300000000318</c:v>
                </c:pt>
                <c:pt idx="430">
                  <c:v>32.804400000000321</c:v>
                </c:pt>
                <c:pt idx="431">
                  <c:v>32.804500000000324</c:v>
                </c:pt>
                <c:pt idx="432">
                  <c:v>32.804600000000327</c:v>
                </c:pt>
                <c:pt idx="433">
                  <c:v>32.804700000000331</c:v>
                </c:pt>
                <c:pt idx="434">
                  <c:v>32.804800000000334</c:v>
                </c:pt>
                <c:pt idx="435">
                  <c:v>32.804900000000337</c:v>
                </c:pt>
                <c:pt idx="436">
                  <c:v>32.805000000000341</c:v>
                </c:pt>
                <c:pt idx="437">
                  <c:v>32.805100000000344</c:v>
                </c:pt>
                <c:pt idx="438">
                  <c:v>32.805200000000347</c:v>
                </c:pt>
                <c:pt idx="439">
                  <c:v>32.805300000000351</c:v>
                </c:pt>
                <c:pt idx="440">
                  <c:v>32.805400000000354</c:v>
                </c:pt>
                <c:pt idx="441">
                  <c:v>32.805500000000357</c:v>
                </c:pt>
                <c:pt idx="442">
                  <c:v>32.805600000000361</c:v>
                </c:pt>
                <c:pt idx="443">
                  <c:v>32.805700000000364</c:v>
                </c:pt>
                <c:pt idx="444">
                  <c:v>32.805800000000367</c:v>
                </c:pt>
                <c:pt idx="445">
                  <c:v>32.805900000000371</c:v>
                </c:pt>
                <c:pt idx="446">
                  <c:v>32.806000000000374</c:v>
                </c:pt>
                <c:pt idx="447">
                  <c:v>32.806100000000377</c:v>
                </c:pt>
                <c:pt idx="448">
                  <c:v>32.806200000000381</c:v>
                </c:pt>
                <c:pt idx="449">
                  <c:v>32.806300000000384</c:v>
                </c:pt>
                <c:pt idx="450">
                  <c:v>32.806400000000387</c:v>
                </c:pt>
                <c:pt idx="451">
                  <c:v>32.806500000000391</c:v>
                </c:pt>
                <c:pt idx="452">
                  <c:v>32.806600000000394</c:v>
                </c:pt>
                <c:pt idx="453">
                  <c:v>32.806700000000397</c:v>
                </c:pt>
                <c:pt idx="454">
                  <c:v>32.806800000000401</c:v>
                </c:pt>
                <c:pt idx="455">
                  <c:v>32.806900000000404</c:v>
                </c:pt>
                <c:pt idx="456">
                  <c:v>32.807000000000407</c:v>
                </c:pt>
                <c:pt idx="457">
                  <c:v>32.80710000000041</c:v>
                </c:pt>
                <c:pt idx="458">
                  <c:v>32.807200000000414</c:v>
                </c:pt>
                <c:pt idx="459">
                  <c:v>32.807300000000417</c:v>
                </c:pt>
                <c:pt idx="460">
                  <c:v>32.80740000000042</c:v>
                </c:pt>
                <c:pt idx="461">
                  <c:v>32.807500000000424</c:v>
                </c:pt>
                <c:pt idx="462">
                  <c:v>32.807600000000427</c:v>
                </c:pt>
                <c:pt idx="463">
                  <c:v>32.80770000000043</c:v>
                </c:pt>
                <c:pt idx="464">
                  <c:v>32.807800000000434</c:v>
                </c:pt>
                <c:pt idx="465">
                  <c:v>32.807900000000437</c:v>
                </c:pt>
                <c:pt idx="466">
                  <c:v>32.80800000000044</c:v>
                </c:pt>
                <c:pt idx="467">
                  <c:v>32.808100000000444</c:v>
                </c:pt>
                <c:pt idx="468">
                  <c:v>32.808200000000447</c:v>
                </c:pt>
                <c:pt idx="469">
                  <c:v>32.80830000000045</c:v>
                </c:pt>
                <c:pt idx="470">
                  <c:v>32.808400000000454</c:v>
                </c:pt>
                <c:pt idx="471">
                  <c:v>32.808500000000457</c:v>
                </c:pt>
                <c:pt idx="472">
                  <c:v>32.80860000000046</c:v>
                </c:pt>
                <c:pt idx="473">
                  <c:v>32.808700000000464</c:v>
                </c:pt>
                <c:pt idx="474">
                  <c:v>32.808800000000467</c:v>
                </c:pt>
                <c:pt idx="475">
                  <c:v>32.80890000000047</c:v>
                </c:pt>
                <c:pt idx="476">
                  <c:v>32.809000000000474</c:v>
                </c:pt>
                <c:pt idx="477">
                  <c:v>32.809100000000477</c:v>
                </c:pt>
                <c:pt idx="478">
                  <c:v>32.80920000000048</c:v>
                </c:pt>
                <c:pt idx="479">
                  <c:v>32.809300000000484</c:v>
                </c:pt>
                <c:pt idx="480">
                  <c:v>32.809400000000487</c:v>
                </c:pt>
                <c:pt idx="481">
                  <c:v>32.80950000000049</c:v>
                </c:pt>
                <c:pt idx="482">
                  <c:v>32.809600000000493</c:v>
                </c:pt>
                <c:pt idx="483">
                  <c:v>32.809700000000497</c:v>
                </c:pt>
                <c:pt idx="484">
                  <c:v>32.8098000000005</c:v>
                </c:pt>
                <c:pt idx="485">
                  <c:v>32.809900000000503</c:v>
                </c:pt>
                <c:pt idx="486">
                  <c:v>32.810000000000507</c:v>
                </c:pt>
                <c:pt idx="487">
                  <c:v>32.81010000000051</c:v>
                </c:pt>
                <c:pt idx="488">
                  <c:v>32.810200000000513</c:v>
                </c:pt>
                <c:pt idx="489">
                  <c:v>32.810300000000517</c:v>
                </c:pt>
                <c:pt idx="490">
                  <c:v>32.81040000000052</c:v>
                </c:pt>
                <c:pt idx="491">
                  <c:v>32.810500000000523</c:v>
                </c:pt>
                <c:pt idx="492">
                  <c:v>32.810600000000527</c:v>
                </c:pt>
                <c:pt idx="493">
                  <c:v>32.81070000000053</c:v>
                </c:pt>
                <c:pt idx="494">
                  <c:v>32.810800000000533</c:v>
                </c:pt>
                <c:pt idx="495">
                  <c:v>32.810900000000537</c:v>
                </c:pt>
                <c:pt idx="496">
                  <c:v>32.81100000000054</c:v>
                </c:pt>
                <c:pt idx="497">
                  <c:v>32.811100000000543</c:v>
                </c:pt>
                <c:pt idx="498">
                  <c:v>32.811200000000547</c:v>
                </c:pt>
                <c:pt idx="499">
                  <c:v>32.81130000000055</c:v>
                </c:pt>
                <c:pt idx="500">
                  <c:v>32.811400000000553</c:v>
                </c:pt>
                <c:pt idx="501">
                  <c:v>32.811500000000557</c:v>
                </c:pt>
                <c:pt idx="502">
                  <c:v>32.81160000000056</c:v>
                </c:pt>
                <c:pt idx="503">
                  <c:v>32.811700000000563</c:v>
                </c:pt>
                <c:pt idx="504">
                  <c:v>32.811800000000567</c:v>
                </c:pt>
                <c:pt idx="505">
                  <c:v>32.81190000000057</c:v>
                </c:pt>
                <c:pt idx="506">
                  <c:v>32.812000000000573</c:v>
                </c:pt>
                <c:pt idx="507">
                  <c:v>32.812100000000576</c:v>
                </c:pt>
                <c:pt idx="508">
                  <c:v>32.81220000000058</c:v>
                </c:pt>
                <c:pt idx="509">
                  <c:v>32.812300000000583</c:v>
                </c:pt>
                <c:pt idx="510">
                  <c:v>32.812400000000586</c:v>
                </c:pt>
                <c:pt idx="511">
                  <c:v>32.81250000000059</c:v>
                </c:pt>
                <c:pt idx="512">
                  <c:v>32.812600000000593</c:v>
                </c:pt>
                <c:pt idx="513">
                  <c:v>32.812700000000596</c:v>
                </c:pt>
                <c:pt idx="514">
                  <c:v>32.8128000000006</c:v>
                </c:pt>
                <c:pt idx="515">
                  <c:v>32.812900000000603</c:v>
                </c:pt>
                <c:pt idx="516">
                  <c:v>32.813000000000606</c:v>
                </c:pt>
                <c:pt idx="517">
                  <c:v>32.81310000000061</c:v>
                </c:pt>
                <c:pt idx="518">
                  <c:v>32.813200000000613</c:v>
                </c:pt>
                <c:pt idx="519">
                  <c:v>32.813300000000616</c:v>
                </c:pt>
                <c:pt idx="520">
                  <c:v>32.81340000000062</c:v>
                </c:pt>
                <c:pt idx="521">
                  <c:v>32.813500000000623</c:v>
                </c:pt>
                <c:pt idx="522">
                  <c:v>32.813600000000626</c:v>
                </c:pt>
                <c:pt idx="523">
                  <c:v>32.81370000000063</c:v>
                </c:pt>
                <c:pt idx="524">
                  <c:v>32.813800000000633</c:v>
                </c:pt>
                <c:pt idx="525">
                  <c:v>32.813900000000636</c:v>
                </c:pt>
                <c:pt idx="526">
                  <c:v>32.81400000000064</c:v>
                </c:pt>
                <c:pt idx="527">
                  <c:v>32.814100000000643</c:v>
                </c:pt>
                <c:pt idx="528">
                  <c:v>32.814200000000646</c:v>
                </c:pt>
                <c:pt idx="529">
                  <c:v>32.81430000000065</c:v>
                </c:pt>
                <c:pt idx="530">
                  <c:v>32.814400000000653</c:v>
                </c:pt>
                <c:pt idx="531">
                  <c:v>32.814500000000656</c:v>
                </c:pt>
                <c:pt idx="532">
                  <c:v>32.814600000000659</c:v>
                </c:pt>
                <c:pt idx="533">
                  <c:v>32.814700000000663</c:v>
                </c:pt>
                <c:pt idx="534">
                  <c:v>32.814800000000666</c:v>
                </c:pt>
                <c:pt idx="535">
                  <c:v>32.814900000000669</c:v>
                </c:pt>
                <c:pt idx="536">
                  <c:v>32.815000000000673</c:v>
                </c:pt>
                <c:pt idx="537">
                  <c:v>32.815100000000676</c:v>
                </c:pt>
                <c:pt idx="538">
                  <c:v>32.815200000000679</c:v>
                </c:pt>
                <c:pt idx="539">
                  <c:v>32.815300000000683</c:v>
                </c:pt>
                <c:pt idx="540">
                  <c:v>32.815400000000686</c:v>
                </c:pt>
                <c:pt idx="541">
                  <c:v>32.815500000000689</c:v>
                </c:pt>
                <c:pt idx="542">
                  <c:v>32.815600000000693</c:v>
                </c:pt>
                <c:pt idx="543">
                  <c:v>32.815700000000696</c:v>
                </c:pt>
                <c:pt idx="544">
                  <c:v>32.815800000000699</c:v>
                </c:pt>
                <c:pt idx="545">
                  <c:v>32.815900000000703</c:v>
                </c:pt>
                <c:pt idx="546">
                  <c:v>32.816000000000706</c:v>
                </c:pt>
                <c:pt idx="547">
                  <c:v>32.816100000000709</c:v>
                </c:pt>
                <c:pt idx="548">
                  <c:v>32.816200000000713</c:v>
                </c:pt>
                <c:pt idx="549">
                  <c:v>32.816300000000716</c:v>
                </c:pt>
                <c:pt idx="550">
                  <c:v>32.816400000000719</c:v>
                </c:pt>
                <c:pt idx="551">
                  <c:v>32.816500000000723</c:v>
                </c:pt>
                <c:pt idx="552">
                  <c:v>32.816600000000726</c:v>
                </c:pt>
                <c:pt idx="553">
                  <c:v>32.816700000000729</c:v>
                </c:pt>
                <c:pt idx="554">
                  <c:v>32.816800000000732</c:v>
                </c:pt>
                <c:pt idx="555">
                  <c:v>32.816900000000736</c:v>
                </c:pt>
                <c:pt idx="556">
                  <c:v>32.817000000000739</c:v>
                </c:pt>
                <c:pt idx="557">
                  <c:v>32.817100000000742</c:v>
                </c:pt>
                <c:pt idx="558">
                  <c:v>32.817200000000746</c:v>
                </c:pt>
                <c:pt idx="559">
                  <c:v>32.817300000000749</c:v>
                </c:pt>
                <c:pt idx="560">
                  <c:v>32.817400000000752</c:v>
                </c:pt>
                <c:pt idx="561">
                  <c:v>32.817500000000756</c:v>
                </c:pt>
                <c:pt idx="562">
                  <c:v>32.817600000000759</c:v>
                </c:pt>
                <c:pt idx="563">
                  <c:v>32.817700000000762</c:v>
                </c:pt>
                <c:pt idx="564">
                  <c:v>32.817800000000766</c:v>
                </c:pt>
                <c:pt idx="565">
                  <c:v>32.817900000000769</c:v>
                </c:pt>
                <c:pt idx="566">
                  <c:v>32.818000000000772</c:v>
                </c:pt>
                <c:pt idx="567">
                  <c:v>32.818100000000776</c:v>
                </c:pt>
                <c:pt idx="568">
                  <c:v>32.818200000000779</c:v>
                </c:pt>
                <c:pt idx="569">
                  <c:v>32.818300000000782</c:v>
                </c:pt>
                <c:pt idx="570">
                  <c:v>32.818400000000786</c:v>
                </c:pt>
                <c:pt idx="571">
                  <c:v>32.818500000000789</c:v>
                </c:pt>
                <c:pt idx="572">
                  <c:v>32.818600000000792</c:v>
                </c:pt>
                <c:pt idx="573">
                  <c:v>32.818700000000796</c:v>
                </c:pt>
                <c:pt idx="574">
                  <c:v>32.818800000000799</c:v>
                </c:pt>
                <c:pt idx="575">
                  <c:v>32.818900000000802</c:v>
                </c:pt>
                <c:pt idx="576">
                  <c:v>32.819000000000806</c:v>
                </c:pt>
                <c:pt idx="577">
                  <c:v>32.819100000000809</c:v>
                </c:pt>
                <c:pt idx="578">
                  <c:v>32.819200000000812</c:v>
                </c:pt>
                <c:pt idx="579">
                  <c:v>32.819300000000815</c:v>
                </c:pt>
                <c:pt idx="580">
                  <c:v>32.819400000000819</c:v>
                </c:pt>
                <c:pt idx="581">
                  <c:v>32.819500000000822</c:v>
                </c:pt>
                <c:pt idx="582">
                  <c:v>32.819600000000825</c:v>
                </c:pt>
                <c:pt idx="583">
                  <c:v>32.819700000000829</c:v>
                </c:pt>
                <c:pt idx="584">
                  <c:v>32.819800000000832</c:v>
                </c:pt>
                <c:pt idx="585">
                  <c:v>32.819900000000835</c:v>
                </c:pt>
                <c:pt idx="586">
                  <c:v>32.820000000000839</c:v>
                </c:pt>
                <c:pt idx="587">
                  <c:v>32.820100000000842</c:v>
                </c:pt>
                <c:pt idx="588">
                  <c:v>32.820200000000845</c:v>
                </c:pt>
                <c:pt idx="589">
                  <c:v>32.820300000000849</c:v>
                </c:pt>
                <c:pt idx="590">
                  <c:v>32.820400000000852</c:v>
                </c:pt>
                <c:pt idx="591">
                  <c:v>32.820500000000855</c:v>
                </c:pt>
                <c:pt idx="592">
                  <c:v>32.820600000000859</c:v>
                </c:pt>
                <c:pt idx="593">
                  <c:v>32.820700000000862</c:v>
                </c:pt>
                <c:pt idx="594">
                  <c:v>32.820800000000865</c:v>
                </c:pt>
                <c:pt idx="595">
                  <c:v>32.820900000000869</c:v>
                </c:pt>
                <c:pt idx="596">
                  <c:v>32.821000000000872</c:v>
                </c:pt>
                <c:pt idx="597">
                  <c:v>32.821100000000875</c:v>
                </c:pt>
                <c:pt idx="598">
                  <c:v>32.821200000000879</c:v>
                </c:pt>
                <c:pt idx="599">
                  <c:v>32.821300000000882</c:v>
                </c:pt>
                <c:pt idx="600">
                  <c:v>32.821400000000885</c:v>
                </c:pt>
                <c:pt idx="601">
                  <c:v>32.821500000000889</c:v>
                </c:pt>
                <c:pt idx="602">
                  <c:v>32.821600000000892</c:v>
                </c:pt>
                <c:pt idx="603">
                  <c:v>32.821700000000895</c:v>
                </c:pt>
                <c:pt idx="604">
                  <c:v>32.821800000000898</c:v>
                </c:pt>
                <c:pt idx="605">
                  <c:v>32.821900000000902</c:v>
                </c:pt>
                <c:pt idx="606">
                  <c:v>32.822000000000905</c:v>
                </c:pt>
                <c:pt idx="607">
                  <c:v>32.822100000000908</c:v>
                </c:pt>
                <c:pt idx="608">
                  <c:v>32.822200000000912</c:v>
                </c:pt>
                <c:pt idx="609">
                  <c:v>32.822300000000915</c:v>
                </c:pt>
                <c:pt idx="610">
                  <c:v>32.822400000000918</c:v>
                </c:pt>
                <c:pt idx="611">
                  <c:v>32.822500000000922</c:v>
                </c:pt>
                <c:pt idx="612">
                  <c:v>32.822600000000925</c:v>
                </c:pt>
                <c:pt idx="613">
                  <c:v>32.822700000000928</c:v>
                </c:pt>
                <c:pt idx="614">
                  <c:v>32.822800000000932</c:v>
                </c:pt>
                <c:pt idx="615">
                  <c:v>32.822900000000935</c:v>
                </c:pt>
                <c:pt idx="616">
                  <c:v>32.823000000000938</c:v>
                </c:pt>
                <c:pt idx="617">
                  <c:v>32.823100000000942</c:v>
                </c:pt>
                <c:pt idx="618">
                  <c:v>32.823200000000945</c:v>
                </c:pt>
                <c:pt idx="619">
                  <c:v>32.823300000000948</c:v>
                </c:pt>
                <c:pt idx="620">
                  <c:v>32.823400000000952</c:v>
                </c:pt>
                <c:pt idx="621">
                  <c:v>32.823500000000955</c:v>
                </c:pt>
                <c:pt idx="622">
                  <c:v>32.823600000000958</c:v>
                </c:pt>
                <c:pt idx="623">
                  <c:v>32.823700000000962</c:v>
                </c:pt>
                <c:pt idx="624">
                  <c:v>32.823800000000965</c:v>
                </c:pt>
                <c:pt idx="625">
                  <c:v>32.823900000000968</c:v>
                </c:pt>
                <c:pt idx="626">
                  <c:v>32.824000000000972</c:v>
                </c:pt>
                <c:pt idx="627">
                  <c:v>32.824100000000975</c:v>
                </c:pt>
                <c:pt idx="628">
                  <c:v>32.824200000000978</c:v>
                </c:pt>
                <c:pt idx="629">
                  <c:v>32.824300000000981</c:v>
                </c:pt>
                <c:pt idx="630">
                  <c:v>32.824400000000985</c:v>
                </c:pt>
                <c:pt idx="631">
                  <c:v>32.824500000000988</c:v>
                </c:pt>
                <c:pt idx="632">
                  <c:v>32.824600000000991</c:v>
                </c:pt>
                <c:pt idx="633">
                  <c:v>32.824700000000995</c:v>
                </c:pt>
                <c:pt idx="634">
                  <c:v>32.824800000000998</c:v>
                </c:pt>
                <c:pt idx="635">
                  <c:v>32.824900000001001</c:v>
                </c:pt>
                <c:pt idx="636">
                  <c:v>32.825000000001005</c:v>
                </c:pt>
                <c:pt idx="637">
                  <c:v>32.825100000001008</c:v>
                </c:pt>
                <c:pt idx="638">
                  <c:v>32.825200000001011</c:v>
                </c:pt>
                <c:pt idx="639">
                  <c:v>32.825300000001015</c:v>
                </c:pt>
                <c:pt idx="640">
                  <c:v>32.825400000001018</c:v>
                </c:pt>
                <c:pt idx="641">
                  <c:v>32.825500000001021</c:v>
                </c:pt>
                <c:pt idx="642">
                  <c:v>32.825600000001025</c:v>
                </c:pt>
                <c:pt idx="643">
                  <c:v>32.825700000001028</c:v>
                </c:pt>
                <c:pt idx="644">
                  <c:v>32.825800000001031</c:v>
                </c:pt>
                <c:pt idx="645">
                  <c:v>32.825900000001035</c:v>
                </c:pt>
                <c:pt idx="646">
                  <c:v>32.826000000001038</c:v>
                </c:pt>
                <c:pt idx="647">
                  <c:v>32.826100000001041</c:v>
                </c:pt>
                <c:pt idx="648">
                  <c:v>32.826200000001045</c:v>
                </c:pt>
                <c:pt idx="649">
                  <c:v>32.826300000001048</c:v>
                </c:pt>
                <c:pt idx="650">
                  <c:v>32.826400000001051</c:v>
                </c:pt>
                <c:pt idx="651">
                  <c:v>32.826500000001055</c:v>
                </c:pt>
                <c:pt idx="652">
                  <c:v>32.826600000001058</c:v>
                </c:pt>
                <c:pt idx="653">
                  <c:v>32.826700000001061</c:v>
                </c:pt>
                <c:pt idx="654">
                  <c:v>32.826800000001064</c:v>
                </c:pt>
                <c:pt idx="655">
                  <c:v>32.826900000001068</c:v>
                </c:pt>
                <c:pt idx="656">
                  <c:v>32.827000000001071</c:v>
                </c:pt>
                <c:pt idx="657">
                  <c:v>32.827100000001074</c:v>
                </c:pt>
                <c:pt idx="658">
                  <c:v>32.827200000001078</c:v>
                </c:pt>
                <c:pt idx="659">
                  <c:v>32.827300000001081</c:v>
                </c:pt>
                <c:pt idx="660">
                  <c:v>32.827400000001084</c:v>
                </c:pt>
                <c:pt idx="661">
                  <c:v>32.827500000001088</c:v>
                </c:pt>
                <c:pt idx="662">
                  <c:v>32.827600000001091</c:v>
                </c:pt>
                <c:pt idx="663">
                  <c:v>32.827700000001094</c:v>
                </c:pt>
                <c:pt idx="664">
                  <c:v>32.827800000001098</c:v>
                </c:pt>
                <c:pt idx="665">
                  <c:v>32.827900000001101</c:v>
                </c:pt>
                <c:pt idx="666">
                  <c:v>32.828000000001104</c:v>
                </c:pt>
                <c:pt idx="667">
                  <c:v>32.828100000001108</c:v>
                </c:pt>
                <c:pt idx="668">
                  <c:v>32.828200000001111</c:v>
                </c:pt>
                <c:pt idx="669">
                  <c:v>32.828300000001114</c:v>
                </c:pt>
                <c:pt idx="670">
                  <c:v>32.828400000001118</c:v>
                </c:pt>
                <c:pt idx="671">
                  <c:v>32.828500000001121</c:v>
                </c:pt>
                <c:pt idx="672">
                  <c:v>32.828600000001124</c:v>
                </c:pt>
                <c:pt idx="673">
                  <c:v>32.828700000001128</c:v>
                </c:pt>
                <c:pt idx="674">
                  <c:v>32.828800000001131</c:v>
                </c:pt>
                <c:pt idx="675">
                  <c:v>32.828900000001134</c:v>
                </c:pt>
                <c:pt idx="676">
                  <c:v>32.829000000001137</c:v>
                </c:pt>
                <c:pt idx="677">
                  <c:v>32.829100000001141</c:v>
                </c:pt>
                <c:pt idx="678">
                  <c:v>32.829200000001144</c:v>
                </c:pt>
                <c:pt idx="679">
                  <c:v>32.829300000001147</c:v>
                </c:pt>
                <c:pt idx="680">
                  <c:v>32.829400000001151</c:v>
                </c:pt>
                <c:pt idx="681">
                  <c:v>32.829500000001154</c:v>
                </c:pt>
                <c:pt idx="682">
                  <c:v>32.829600000001157</c:v>
                </c:pt>
                <c:pt idx="683">
                  <c:v>32.829700000001161</c:v>
                </c:pt>
                <c:pt idx="684">
                  <c:v>32.829800000001164</c:v>
                </c:pt>
                <c:pt idx="685">
                  <c:v>32.829900000001167</c:v>
                </c:pt>
                <c:pt idx="686">
                  <c:v>32.830000000001171</c:v>
                </c:pt>
                <c:pt idx="687">
                  <c:v>32.830100000001174</c:v>
                </c:pt>
                <c:pt idx="688">
                  <c:v>32.830200000001177</c:v>
                </c:pt>
                <c:pt idx="689">
                  <c:v>32.830300000001181</c:v>
                </c:pt>
                <c:pt idx="690">
                  <c:v>32.830400000001184</c:v>
                </c:pt>
                <c:pt idx="691">
                  <c:v>32.830500000001187</c:v>
                </c:pt>
                <c:pt idx="692">
                  <c:v>32.830600000001191</c:v>
                </c:pt>
                <c:pt idx="693">
                  <c:v>32.830700000001194</c:v>
                </c:pt>
                <c:pt idx="694">
                  <c:v>32.830800000001197</c:v>
                </c:pt>
                <c:pt idx="695">
                  <c:v>32.830900000001201</c:v>
                </c:pt>
                <c:pt idx="696">
                  <c:v>32.831000000001204</c:v>
                </c:pt>
                <c:pt idx="697">
                  <c:v>32.831100000001207</c:v>
                </c:pt>
                <c:pt idx="698">
                  <c:v>32.831200000001211</c:v>
                </c:pt>
                <c:pt idx="699">
                  <c:v>32.831300000001214</c:v>
                </c:pt>
                <c:pt idx="700">
                  <c:v>32.831400000001217</c:v>
                </c:pt>
                <c:pt idx="701">
                  <c:v>32.83150000000122</c:v>
                </c:pt>
                <c:pt idx="702">
                  <c:v>32.831600000001224</c:v>
                </c:pt>
                <c:pt idx="703">
                  <c:v>32.831700000001227</c:v>
                </c:pt>
                <c:pt idx="704">
                  <c:v>32.83180000000123</c:v>
                </c:pt>
                <c:pt idx="705">
                  <c:v>32.831900000001234</c:v>
                </c:pt>
                <c:pt idx="706">
                  <c:v>32.832000000001237</c:v>
                </c:pt>
                <c:pt idx="707">
                  <c:v>32.83210000000124</c:v>
                </c:pt>
                <c:pt idx="708">
                  <c:v>32.832200000001244</c:v>
                </c:pt>
                <c:pt idx="709">
                  <c:v>32.832300000001247</c:v>
                </c:pt>
                <c:pt idx="710">
                  <c:v>32.83240000000125</c:v>
                </c:pt>
                <c:pt idx="711">
                  <c:v>32.832500000001254</c:v>
                </c:pt>
                <c:pt idx="712">
                  <c:v>32.832600000001257</c:v>
                </c:pt>
                <c:pt idx="713">
                  <c:v>32.83270000000126</c:v>
                </c:pt>
                <c:pt idx="714">
                  <c:v>32.832800000001264</c:v>
                </c:pt>
                <c:pt idx="715">
                  <c:v>32.832900000001267</c:v>
                </c:pt>
                <c:pt idx="716">
                  <c:v>32.83300000000127</c:v>
                </c:pt>
                <c:pt idx="717">
                  <c:v>32.833100000001274</c:v>
                </c:pt>
                <c:pt idx="718">
                  <c:v>32.833200000001277</c:v>
                </c:pt>
                <c:pt idx="719">
                  <c:v>32.83330000000128</c:v>
                </c:pt>
                <c:pt idx="720">
                  <c:v>32.833400000001284</c:v>
                </c:pt>
                <c:pt idx="721">
                  <c:v>32.833500000001287</c:v>
                </c:pt>
                <c:pt idx="722">
                  <c:v>32.83360000000129</c:v>
                </c:pt>
                <c:pt idx="723">
                  <c:v>32.833700000001294</c:v>
                </c:pt>
                <c:pt idx="724">
                  <c:v>32.833800000001297</c:v>
                </c:pt>
                <c:pt idx="725">
                  <c:v>32.8339000000013</c:v>
                </c:pt>
                <c:pt idx="726">
                  <c:v>32.834000000001303</c:v>
                </c:pt>
                <c:pt idx="727">
                  <c:v>32.834100000001307</c:v>
                </c:pt>
                <c:pt idx="728">
                  <c:v>32.83420000000131</c:v>
                </c:pt>
                <c:pt idx="729">
                  <c:v>32.834300000001313</c:v>
                </c:pt>
                <c:pt idx="730">
                  <c:v>32.834400000001317</c:v>
                </c:pt>
                <c:pt idx="731">
                  <c:v>32.83450000000132</c:v>
                </c:pt>
                <c:pt idx="732">
                  <c:v>32.834600000001323</c:v>
                </c:pt>
                <c:pt idx="733">
                  <c:v>32.834700000001327</c:v>
                </c:pt>
                <c:pt idx="734">
                  <c:v>32.83480000000133</c:v>
                </c:pt>
                <c:pt idx="735">
                  <c:v>32.834900000001333</c:v>
                </c:pt>
                <c:pt idx="736">
                  <c:v>32.835000000001337</c:v>
                </c:pt>
                <c:pt idx="737">
                  <c:v>32.83510000000134</c:v>
                </c:pt>
                <c:pt idx="738">
                  <c:v>32.835200000001343</c:v>
                </c:pt>
                <c:pt idx="739">
                  <c:v>32.835300000001347</c:v>
                </c:pt>
                <c:pt idx="740">
                  <c:v>32.83540000000135</c:v>
                </c:pt>
                <c:pt idx="741">
                  <c:v>32.835500000001353</c:v>
                </c:pt>
                <c:pt idx="742">
                  <c:v>32.835600000001357</c:v>
                </c:pt>
                <c:pt idx="743">
                  <c:v>32.83570000000136</c:v>
                </c:pt>
                <c:pt idx="744">
                  <c:v>32.835800000001363</c:v>
                </c:pt>
                <c:pt idx="745">
                  <c:v>32.835900000001367</c:v>
                </c:pt>
                <c:pt idx="746">
                  <c:v>32.83600000000137</c:v>
                </c:pt>
                <c:pt idx="747">
                  <c:v>32.836100000001373</c:v>
                </c:pt>
                <c:pt idx="748">
                  <c:v>32.836200000001377</c:v>
                </c:pt>
                <c:pt idx="749">
                  <c:v>32.83630000000138</c:v>
                </c:pt>
                <c:pt idx="750">
                  <c:v>32.836400000001383</c:v>
                </c:pt>
                <c:pt idx="751">
                  <c:v>32.836500000001386</c:v>
                </c:pt>
                <c:pt idx="752">
                  <c:v>32.83660000000139</c:v>
                </c:pt>
                <c:pt idx="753">
                  <c:v>32.836700000001393</c:v>
                </c:pt>
                <c:pt idx="754">
                  <c:v>32.836800000001396</c:v>
                </c:pt>
                <c:pt idx="755">
                  <c:v>32.8369000000014</c:v>
                </c:pt>
                <c:pt idx="756">
                  <c:v>32.837000000001403</c:v>
                </c:pt>
                <c:pt idx="757">
                  <c:v>32.837100000001406</c:v>
                </c:pt>
                <c:pt idx="758">
                  <c:v>32.83720000000141</c:v>
                </c:pt>
                <c:pt idx="759">
                  <c:v>32.837300000001413</c:v>
                </c:pt>
                <c:pt idx="760">
                  <c:v>32.837400000001416</c:v>
                </c:pt>
                <c:pt idx="761">
                  <c:v>32.83750000000142</c:v>
                </c:pt>
                <c:pt idx="762">
                  <c:v>32.837600000001423</c:v>
                </c:pt>
                <c:pt idx="763">
                  <c:v>32.837700000001426</c:v>
                </c:pt>
                <c:pt idx="764">
                  <c:v>32.83780000000143</c:v>
                </c:pt>
                <c:pt idx="765">
                  <c:v>32.837900000001433</c:v>
                </c:pt>
                <c:pt idx="766">
                  <c:v>32.838000000001436</c:v>
                </c:pt>
                <c:pt idx="767">
                  <c:v>32.83810000000144</c:v>
                </c:pt>
                <c:pt idx="768">
                  <c:v>32.838200000001443</c:v>
                </c:pt>
                <c:pt idx="769">
                  <c:v>32.838300000001446</c:v>
                </c:pt>
                <c:pt idx="770">
                  <c:v>32.83840000000145</c:v>
                </c:pt>
                <c:pt idx="771">
                  <c:v>32.838500000001453</c:v>
                </c:pt>
                <c:pt idx="772">
                  <c:v>32.838600000001456</c:v>
                </c:pt>
                <c:pt idx="773">
                  <c:v>32.83870000000146</c:v>
                </c:pt>
                <c:pt idx="774">
                  <c:v>32.838800000001463</c:v>
                </c:pt>
                <c:pt idx="775">
                  <c:v>32.838900000001466</c:v>
                </c:pt>
                <c:pt idx="776">
                  <c:v>32.839000000001469</c:v>
                </c:pt>
                <c:pt idx="777">
                  <c:v>32.839100000001473</c:v>
                </c:pt>
                <c:pt idx="778">
                  <c:v>32.839200000001476</c:v>
                </c:pt>
                <c:pt idx="779">
                  <c:v>32.839300000001479</c:v>
                </c:pt>
                <c:pt idx="780">
                  <c:v>32.839400000001483</c:v>
                </c:pt>
                <c:pt idx="781">
                  <c:v>32.839500000001486</c:v>
                </c:pt>
                <c:pt idx="782">
                  <c:v>32.839600000001489</c:v>
                </c:pt>
                <c:pt idx="783">
                  <c:v>32.839700000001493</c:v>
                </c:pt>
                <c:pt idx="784">
                  <c:v>32.839800000001496</c:v>
                </c:pt>
                <c:pt idx="785">
                  <c:v>32.839900000001499</c:v>
                </c:pt>
                <c:pt idx="786">
                  <c:v>32.840000000001503</c:v>
                </c:pt>
                <c:pt idx="787">
                  <c:v>32.840100000001506</c:v>
                </c:pt>
                <c:pt idx="788">
                  <c:v>32.840200000001509</c:v>
                </c:pt>
                <c:pt idx="789">
                  <c:v>32.840300000001513</c:v>
                </c:pt>
                <c:pt idx="790">
                  <c:v>32.840400000001516</c:v>
                </c:pt>
                <c:pt idx="791">
                  <c:v>32.840500000001519</c:v>
                </c:pt>
                <c:pt idx="792">
                  <c:v>32.840600000001523</c:v>
                </c:pt>
                <c:pt idx="793">
                  <c:v>32.840700000001526</c:v>
                </c:pt>
                <c:pt idx="794">
                  <c:v>32.840800000001529</c:v>
                </c:pt>
                <c:pt idx="795">
                  <c:v>32.840900000001533</c:v>
                </c:pt>
                <c:pt idx="796">
                  <c:v>32.841000000001536</c:v>
                </c:pt>
                <c:pt idx="797">
                  <c:v>32.841100000001539</c:v>
                </c:pt>
                <c:pt idx="798">
                  <c:v>32.841200000001542</c:v>
                </c:pt>
                <c:pt idx="799">
                  <c:v>32.841300000001546</c:v>
                </c:pt>
                <c:pt idx="800">
                  <c:v>32.841400000001549</c:v>
                </c:pt>
                <c:pt idx="801">
                  <c:v>32.841500000001552</c:v>
                </c:pt>
                <c:pt idx="802">
                  <c:v>32.841600000001556</c:v>
                </c:pt>
                <c:pt idx="803">
                  <c:v>32.841700000001559</c:v>
                </c:pt>
                <c:pt idx="804">
                  <c:v>32.841800000001562</c:v>
                </c:pt>
                <c:pt idx="805">
                  <c:v>32.841900000001566</c:v>
                </c:pt>
                <c:pt idx="806">
                  <c:v>32.842000000001569</c:v>
                </c:pt>
                <c:pt idx="807">
                  <c:v>32.842100000001572</c:v>
                </c:pt>
                <c:pt idx="808">
                  <c:v>32.842200000001576</c:v>
                </c:pt>
                <c:pt idx="809">
                  <c:v>32.842300000001579</c:v>
                </c:pt>
                <c:pt idx="810">
                  <c:v>32.842400000001582</c:v>
                </c:pt>
                <c:pt idx="811">
                  <c:v>32.842500000001586</c:v>
                </c:pt>
                <c:pt idx="812">
                  <c:v>32.842600000001589</c:v>
                </c:pt>
                <c:pt idx="813">
                  <c:v>32.842700000001592</c:v>
                </c:pt>
                <c:pt idx="814">
                  <c:v>32.842800000001596</c:v>
                </c:pt>
                <c:pt idx="815">
                  <c:v>32.842900000001599</c:v>
                </c:pt>
                <c:pt idx="816">
                  <c:v>32.843000000001602</c:v>
                </c:pt>
                <c:pt idx="817">
                  <c:v>32.843100000001606</c:v>
                </c:pt>
                <c:pt idx="818">
                  <c:v>32.843200000001609</c:v>
                </c:pt>
                <c:pt idx="819">
                  <c:v>32.843300000001612</c:v>
                </c:pt>
                <c:pt idx="820">
                  <c:v>32.843400000001616</c:v>
                </c:pt>
                <c:pt idx="821">
                  <c:v>32.843500000001619</c:v>
                </c:pt>
                <c:pt idx="822">
                  <c:v>32.843600000001622</c:v>
                </c:pt>
                <c:pt idx="823">
                  <c:v>32.843700000001625</c:v>
                </c:pt>
                <c:pt idx="824">
                  <c:v>32.843800000001629</c:v>
                </c:pt>
                <c:pt idx="825">
                  <c:v>32.843900000001632</c:v>
                </c:pt>
                <c:pt idx="826">
                  <c:v>32.844000000001635</c:v>
                </c:pt>
                <c:pt idx="827">
                  <c:v>32.844100000001639</c:v>
                </c:pt>
                <c:pt idx="828">
                  <c:v>32.844200000001642</c:v>
                </c:pt>
                <c:pt idx="829">
                  <c:v>32.844300000001645</c:v>
                </c:pt>
                <c:pt idx="830">
                  <c:v>32.844400000001649</c:v>
                </c:pt>
                <c:pt idx="831">
                  <c:v>32.844500000001652</c:v>
                </c:pt>
                <c:pt idx="832">
                  <c:v>32.844600000001655</c:v>
                </c:pt>
                <c:pt idx="833">
                  <c:v>32.844700000001659</c:v>
                </c:pt>
                <c:pt idx="834">
                  <c:v>32.844800000001662</c:v>
                </c:pt>
                <c:pt idx="835">
                  <c:v>32.844900000001665</c:v>
                </c:pt>
                <c:pt idx="836">
                  <c:v>32.845000000001669</c:v>
                </c:pt>
                <c:pt idx="837">
                  <c:v>32.845100000001672</c:v>
                </c:pt>
                <c:pt idx="838">
                  <c:v>32.845200000001675</c:v>
                </c:pt>
                <c:pt idx="839">
                  <c:v>32.845300000001679</c:v>
                </c:pt>
                <c:pt idx="840">
                  <c:v>32.845400000001682</c:v>
                </c:pt>
                <c:pt idx="841">
                  <c:v>32.845500000001685</c:v>
                </c:pt>
                <c:pt idx="842">
                  <c:v>32.845600000001689</c:v>
                </c:pt>
                <c:pt idx="843">
                  <c:v>32.845700000001692</c:v>
                </c:pt>
                <c:pt idx="844">
                  <c:v>32.845800000001695</c:v>
                </c:pt>
                <c:pt idx="845">
                  <c:v>32.845900000001699</c:v>
                </c:pt>
                <c:pt idx="846">
                  <c:v>32.846000000001702</c:v>
                </c:pt>
                <c:pt idx="847">
                  <c:v>32.846100000001705</c:v>
                </c:pt>
                <c:pt idx="848">
                  <c:v>32.846200000001708</c:v>
                </c:pt>
                <c:pt idx="849">
                  <c:v>32.846300000001712</c:v>
                </c:pt>
                <c:pt idx="850">
                  <c:v>32.846400000001715</c:v>
                </c:pt>
                <c:pt idx="851">
                  <c:v>32.846500000001718</c:v>
                </c:pt>
                <c:pt idx="852">
                  <c:v>32.846600000001722</c:v>
                </c:pt>
                <c:pt idx="853">
                  <c:v>32.846700000001725</c:v>
                </c:pt>
                <c:pt idx="854">
                  <c:v>32.846800000001728</c:v>
                </c:pt>
                <c:pt idx="855">
                  <c:v>32.846900000001732</c:v>
                </c:pt>
                <c:pt idx="856">
                  <c:v>32.847000000001735</c:v>
                </c:pt>
                <c:pt idx="857">
                  <c:v>32.847100000001738</c:v>
                </c:pt>
                <c:pt idx="858">
                  <c:v>32.847200000001742</c:v>
                </c:pt>
                <c:pt idx="859">
                  <c:v>32.847300000001745</c:v>
                </c:pt>
                <c:pt idx="860">
                  <c:v>32.847400000001748</c:v>
                </c:pt>
                <c:pt idx="861">
                  <c:v>32.847500000001752</c:v>
                </c:pt>
                <c:pt idx="862">
                  <c:v>32.847600000001755</c:v>
                </c:pt>
                <c:pt idx="863">
                  <c:v>32.847700000001758</c:v>
                </c:pt>
                <c:pt idx="864">
                  <c:v>32.847800000001762</c:v>
                </c:pt>
                <c:pt idx="865">
                  <c:v>32.847900000001765</c:v>
                </c:pt>
                <c:pt idx="866">
                  <c:v>32.848000000001768</c:v>
                </c:pt>
                <c:pt idx="867">
                  <c:v>32.848100000001772</c:v>
                </c:pt>
                <c:pt idx="868">
                  <c:v>32.848200000001775</c:v>
                </c:pt>
                <c:pt idx="869">
                  <c:v>32.848300000001778</c:v>
                </c:pt>
                <c:pt idx="870">
                  <c:v>32.848400000001782</c:v>
                </c:pt>
                <c:pt idx="871">
                  <c:v>32.848500000001785</c:v>
                </c:pt>
                <c:pt idx="872">
                  <c:v>32.848600000001788</c:v>
                </c:pt>
                <c:pt idx="873">
                  <c:v>32.848700000001791</c:v>
                </c:pt>
                <c:pt idx="874">
                  <c:v>32.848800000001795</c:v>
                </c:pt>
                <c:pt idx="875">
                  <c:v>32.848900000001798</c:v>
                </c:pt>
                <c:pt idx="876">
                  <c:v>32.849000000001801</c:v>
                </c:pt>
                <c:pt idx="877">
                  <c:v>32.849100000001805</c:v>
                </c:pt>
                <c:pt idx="878">
                  <c:v>32.849200000001808</c:v>
                </c:pt>
                <c:pt idx="879">
                  <c:v>32.849300000001811</c:v>
                </c:pt>
                <c:pt idx="880">
                  <c:v>32.849400000001815</c:v>
                </c:pt>
                <c:pt idx="881">
                  <c:v>32.849500000001818</c:v>
                </c:pt>
                <c:pt idx="882">
                  <c:v>32.849600000001821</c:v>
                </c:pt>
                <c:pt idx="883">
                  <c:v>32.849700000001825</c:v>
                </c:pt>
                <c:pt idx="884">
                  <c:v>32.849800000001828</c:v>
                </c:pt>
                <c:pt idx="885">
                  <c:v>32.849900000001831</c:v>
                </c:pt>
                <c:pt idx="886">
                  <c:v>32.850000000001835</c:v>
                </c:pt>
                <c:pt idx="887">
                  <c:v>32.850100000001838</c:v>
                </c:pt>
                <c:pt idx="888">
                  <c:v>32.850200000001841</c:v>
                </c:pt>
                <c:pt idx="889">
                  <c:v>32.850300000001845</c:v>
                </c:pt>
                <c:pt idx="890">
                  <c:v>32.850400000001848</c:v>
                </c:pt>
                <c:pt idx="891">
                  <c:v>32.850500000001851</c:v>
                </c:pt>
                <c:pt idx="892">
                  <c:v>32.850600000001855</c:v>
                </c:pt>
                <c:pt idx="893">
                  <c:v>32.850700000001858</c:v>
                </c:pt>
                <c:pt idx="894">
                  <c:v>32.850800000001861</c:v>
                </c:pt>
                <c:pt idx="895">
                  <c:v>32.850900000001864</c:v>
                </c:pt>
                <c:pt idx="896">
                  <c:v>32.851000000001868</c:v>
                </c:pt>
                <c:pt idx="897">
                  <c:v>32.851100000001871</c:v>
                </c:pt>
                <c:pt idx="898">
                  <c:v>32.851200000001874</c:v>
                </c:pt>
                <c:pt idx="899">
                  <c:v>32.851300000001878</c:v>
                </c:pt>
                <c:pt idx="900">
                  <c:v>32.851400000001881</c:v>
                </c:pt>
                <c:pt idx="901">
                  <c:v>32.851500000001884</c:v>
                </c:pt>
                <c:pt idx="902">
                  <c:v>32.851600000001888</c:v>
                </c:pt>
                <c:pt idx="903">
                  <c:v>32.851700000001891</c:v>
                </c:pt>
                <c:pt idx="904">
                  <c:v>32.851800000001894</c:v>
                </c:pt>
                <c:pt idx="905">
                  <c:v>32.851900000001898</c:v>
                </c:pt>
                <c:pt idx="906">
                  <c:v>32.852000000001901</c:v>
                </c:pt>
                <c:pt idx="907">
                  <c:v>32.852100000001904</c:v>
                </c:pt>
                <c:pt idx="908">
                  <c:v>32.852200000001908</c:v>
                </c:pt>
                <c:pt idx="909">
                  <c:v>32.852300000001911</c:v>
                </c:pt>
                <c:pt idx="910">
                  <c:v>32.852400000001914</c:v>
                </c:pt>
                <c:pt idx="911">
                  <c:v>32.852500000001918</c:v>
                </c:pt>
                <c:pt idx="912">
                  <c:v>32.852600000001921</c:v>
                </c:pt>
                <c:pt idx="913">
                  <c:v>32.852700000001924</c:v>
                </c:pt>
                <c:pt idx="914">
                  <c:v>32.852800000001928</c:v>
                </c:pt>
                <c:pt idx="915">
                  <c:v>32.852900000001931</c:v>
                </c:pt>
                <c:pt idx="916">
                  <c:v>32.853000000001934</c:v>
                </c:pt>
                <c:pt idx="917">
                  <c:v>32.853100000001938</c:v>
                </c:pt>
                <c:pt idx="918">
                  <c:v>32.853200000001941</c:v>
                </c:pt>
                <c:pt idx="919">
                  <c:v>32.853300000001944</c:v>
                </c:pt>
                <c:pt idx="920">
                  <c:v>32.853400000001947</c:v>
                </c:pt>
                <c:pt idx="921">
                  <c:v>32.853500000001951</c:v>
                </c:pt>
                <c:pt idx="922">
                  <c:v>32.853600000001954</c:v>
                </c:pt>
                <c:pt idx="923">
                  <c:v>32.853700000001957</c:v>
                </c:pt>
                <c:pt idx="924">
                  <c:v>32.853800000001961</c:v>
                </c:pt>
                <c:pt idx="925">
                  <c:v>32.853900000001964</c:v>
                </c:pt>
                <c:pt idx="926">
                  <c:v>32.854000000001967</c:v>
                </c:pt>
                <c:pt idx="927">
                  <c:v>32.854100000001971</c:v>
                </c:pt>
                <c:pt idx="928">
                  <c:v>32.854200000001974</c:v>
                </c:pt>
                <c:pt idx="929">
                  <c:v>32.854300000001977</c:v>
                </c:pt>
                <c:pt idx="930">
                  <c:v>32.854400000001981</c:v>
                </c:pt>
                <c:pt idx="931">
                  <c:v>32.854500000001984</c:v>
                </c:pt>
                <c:pt idx="932">
                  <c:v>32.854600000001987</c:v>
                </c:pt>
                <c:pt idx="933">
                  <c:v>32.854700000001991</c:v>
                </c:pt>
                <c:pt idx="934">
                  <c:v>32.854800000001994</c:v>
                </c:pt>
                <c:pt idx="935">
                  <c:v>32.854900000001997</c:v>
                </c:pt>
                <c:pt idx="936">
                  <c:v>32.855000000002001</c:v>
                </c:pt>
                <c:pt idx="937">
                  <c:v>32.855100000002004</c:v>
                </c:pt>
                <c:pt idx="938">
                  <c:v>32.855200000002007</c:v>
                </c:pt>
                <c:pt idx="939">
                  <c:v>32.855300000002011</c:v>
                </c:pt>
                <c:pt idx="940">
                  <c:v>32.855400000002014</c:v>
                </c:pt>
                <c:pt idx="941">
                  <c:v>32.855500000002017</c:v>
                </c:pt>
                <c:pt idx="942">
                  <c:v>32.855600000002021</c:v>
                </c:pt>
                <c:pt idx="943">
                  <c:v>32.855700000002024</c:v>
                </c:pt>
                <c:pt idx="944">
                  <c:v>32.855800000002027</c:v>
                </c:pt>
                <c:pt idx="945">
                  <c:v>32.85590000000203</c:v>
                </c:pt>
                <c:pt idx="946">
                  <c:v>32.856000000002034</c:v>
                </c:pt>
                <c:pt idx="947">
                  <c:v>32.856100000002037</c:v>
                </c:pt>
                <c:pt idx="948">
                  <c:v>32.85620000000204</c:v>
                </c:pt>
                <c:pt idx="949">
                  <c:v>32.856300000002044</c:v>
                </c:pt>
                <c:pt idx="950">
                  <c:v>32.856400000002047</c:v>
                </c:pt>
                <c:pt idx="951">
                  <c:v>32.85650000000205</c:v>
                </c:pt>
                <c:pt idx="952">
                  <c:v>32.856600000002054</c:v>
                </c:pt>
                <c:pt idx="953">
                  <c:v>32.856700000002057</c:v>
                </c:pt>
                <c:pt idx="954">
                  <c:v>32.85680000000206</c:v>
                </c:pt>
                <c:pt idx="955">
                  <c:v>32.856900000002064</c:v>
                </c:pt>
                <c:pt idx="956">
                  <c:v>32.857000000002067</c:v>
                </c:pt>
                <c:pt idx="957">
                  <c:v>32.85710000000207</c:v>
                </c:pt>
                <c:pt idx="958">
                  <c:v>32.857200000002074</c:v>
                </c:pt>
                <c:pt idx="959">
                  <c:v>32.857300000002077</c:v>
                </c:pt>
                <c:pt idx="960">
                  <c:v>32.85740000000208</c:v>
                </c:pt>
                <c:pt idx="961">
                  <c:v>32.857500000002084</c:v>
                </c:pt>
                <c:pt idx="962">
                  <c:v>32.857600000002087</c:v>
                </c:pt>
                <c:pt idx="963">
                  <c:v>32.85770000000209</c:v>
                </c:pt>
                <c:pt idx="964">
                  <c:v>32.857800000002094</c:v>
                </c:pt>
                <c:pt idx="965">
                  <c:v>32.857900000002097</c:v>
                </c:pt>
                <c:pt idx="966">
                  <c:v>32.8580000000021</c:v>
                </c:pt>
                <c:pt idx="967">
                  <c:v>32.858100000002104</c:v>
                </c:pt>
                <c:pt idx="968">
                  <c:v>32.858200000002107</c:v>
                </c:pt>
                <c:pt idx="969">
                  <c:v>32.85830000000211</c:v>
                </c:pt>
                <c:pt idx="970">
                  <c:v>32.858400000002113</c:v>
                </c:pt>
                <c:pt idx="971">
                  <c:v>32.858500000002117</c:v>
                </c:pt>
                <c:pt idx="972">
                  <c:v>32.85860000000212</c:v>
                </c:pt>
                <c:pt idx="973">
                  <c:v>32.858700000002123</c:v>
                </c:pt>
                <c:pt idx="974">
                  <c:v>32.858800000002127</c:v>
                </c:pt>
                <c:pt idx="975">
                  <c:v>32.85890000000213</c:v>
                </c:pt>
                <c:pt idx="976">
                  <c:v>32.859000000002133</c:v>
                </c:pt>
                <c:pt idx="977">
                  <c:v>32.859100000002137</c:v>
                </c:pt>
                <c:pt idx="978">
                  <c:v>32.85920000000214</c:v>
                </c:pt>
                <c:pt idx="979">
                  <c:v>32.859300000002143</c:v>
                </c:pt>
                <c:pt idx="980">
                  <c:v>32.859400000002147</c:v>
                </c:pt>
                <c:pt idx="981">
                  <c:v>32.85950000000215</c:v>
                </c:pt>
                <c:pt idx="982">
                  <c:v>32.859600000002153</c:v>
                </c:pt>
                <c:pt idx="983">
                  <c:v>32.859700000002157</c:v>
                </c:pt>
                <c:pt idx="984">
                  <c:v>32.85980000000216</c:v>
                </c:pt>
                <c:pt idx="985">
                  <c:v>32.859900000002163</c:v>
                </c:pt>
                <c:pt idx="986">
                  <c:v>32.860000000002167</c:v>
                </c:pt>
                <c:pt idx="987">
                  <c:v>32.86010000000217</c:v>
                </c:pt>
                <c:pt idx="988">
                  <c:v>32.860200000002173</c:v>
                </c:pt>
                <c:pt idx="989">
                  <c:v>32.860300000002177</c:v>
                </c:pt>
                <c:pt idx="990">
                  <c:v>32.86040000000218</c:v>
                </c:pt>
                <c:pt idx="991">
                  <c:v>32.860500000002183</c:v>
                </c:pt>
                <c:pt idx="992">
                  <c:v>32.860600000002187</c:v>
                </c:pt>
                <c:pt idx="993">
                  <c:v>32.86070000000219</c:v>
                </c:pt>
                <c:pt idx="994">
                  <c:v>32.860800000002193</c:v>
                </c:pt>
                <c:pt idx="995">
                  <c:v>32.860900000002196</c:v>
                </c:pt>
                <c:pt idx="996">
                  <c:v>32.8610000000022</c:v>
                </c:pt>
                <c:pt idx="997">
                  <c:v>32.861100000002203</c:v>
                </c:pt>
                <c:pt idx="998">
                  <c:v>32.861200000002206</c:v>
                </c:pt>
                <c:pt idx="999">
                  <c:v>32.86130000000221</c:v>
                </c:pt>
                <c:pt idx="1000">
                  <c:v>32.861400000002213</c:v>
                </c:pt>
              </c:numCache>
            </c:numRef>
          </c:xVal>
          <c:yVal>
            <c:numRef>
              <c:f>Calculs!$AE$4:$AE$1004</c:f>
              <c:numCache>
                <c:formatCode>0</c:formatCode>
                <c:ptCount val="1001"/>
                <c:pt idx="0">
                  <c:v>487.84771914632313</c:v>
                </c:pt>
                <c:pt idx="1">
                  <c:v>489.54732190650287</c:v>
                </c:pt>
                <c:pt idx="2">
                  <c:v>491.24350442757247</c:v>
                </c:pt>
                <c:pt idx="3">
                  <c:v>492.9362768983674</c:v>
                </c:pt>
                <c:pt idx="4">
                  <c:v>494.62564945413732</c:v>
                </c:pt>
                <c:pt idx="5">
                  <c:v>496.31163217692148</c:v>
                </c:pt>
                <c:pt idx="6">
                  <c:v>497.99423509592071</c:v>
                </c:pt>
                <c:pt idx="7">
                  <c:v>499.67346818786632</c:v>
                </c:pt>
                <c:pt idx="8">
                  <c:v>501.34934137738554</c:v>
                </c:pt>
                <c:pt idx="9">
                  <c:v>503.02186453736397</c:v>
                </c:pt>
                <c:pt idx="10">
                  <c:v>504.69104748930471</c:v>
                </c:pt>
                <c:pt idx="11">
                  <c:v>506.35689998721779</c:v>
                </c:pt>
                <c:pt idx="12">
                  <c:v>508.01943170195199</c:v>
                </c:pt>
                <c:pt idx="13">
                  <c:v>509.67865223889714</c:v>
                </c:pt>
                <c:pt idx="14">
                  <c:v>511.33457115522481</c:v>
                </c:pt>
                <c:pt idx="15">
                  <c:v>512.98719796020657</c:v>
                </c:pt>
                <c:pt idx="16">
                  <c:v>514.63654211552978</c:v>
                </c:pt>
                <c:pt idx="17">
                  <c:v>516.28261303561032</c:v>
                </c:pt>
                <c:pt idx="18">
                  <c:v>517.92542008790315</c:v>
                </c:pt>
                <c:pt idx="19">
                  <c:v>519.56497259321031</c:v>
                </c:pt>
                <c:pt idx="20">
                  <c:v>521.20127982598581</c:v>
                </c:pt>
                <c:pt idx="21">
                  <c:v>522.83435102287797</c:v>
                </c:pt>
                <c:pt idx="22">
                  <c:v>524.46419539105443</c:v>
                </c:pt>
                <c:pt idx="23">
                  <c:v>526.09082209983433</c:v>
                </c:pt>
                <c:pt idx="24">
                  <c:v>527.71424027253886</c:v>
                </c:pt>
                <c:pt idx="25">
                  <c:v>529.33445898679622</c:v>
                </c:pt>
                <c:pt idx="26">
                  <c:v>530.95148727484423</c:v>
                </c:pt>
                <c:pt idx="27">
                  <c:v>532.5653341238301</c:v>
                </c:pt>
                <c:pt idx="28">
                  <c:v>534.17600847610834</c:v>
                </c:pt>
                <c:pt idx="29">
                  <c:v>535.78351922953539</c:v>
                </c:pt>
                <c:pt idx="30">
                  <c:v>537.3878752377625</c:v>
                </c:pt>
                <c:pt idx="31">
                  <c:v>538.98908531052564</c:v>
                </c:pt>
                <c:pt idx="32">
                  <c:v>540.58715821393355</c:v>
                </c:pt>
                <c:pt idx="33">
                  <c:v>542.1821026707529</c:v>
                </c:pt>
                <c:pt idx="34">
                  <c:v>543.77392736069135</c:v>
                </c:pt>
                <c:pt idx="35">
                  <c:v>545.36264092067859</c:v>
                </c:pt>
                <c:pt idx="36">
                  <c:v>546.94825194514419</c:v>
                </c:pt>
                <c:pt idx="37">
                  <c:v>548.53076898629422</c:v>
                </c:pt>
                <c:pt idx="38">
                  <c:v>550.11020055438485</c:v>
                </c:pt>
                <c:pt idx="39">
                  <c:v>551.68655511799398</c:v>
                </c:pt>
                <c:pt idx="40">
                  <c:v>553.2598411042909</c:v>
                </c:pt>
                <c:pt idx="41">
                  <c:v>554.83006689930323</c:v>
                </c:pt>
                <c:pt idx="42">
                  <c:v>556.39724084818215</c:v>
                </c:pt>
                <c:pt idx="43">
                  <c:v>557.96137125546511</c:v>
                </c:pt>
                <c:pt idx="44">
                  <c:v>559.52246638533688</c:v>
                </c:pt>
                <c:pt idx="45">
                  <c:v>561.08053446188785</c:v>
                </c:pt>
                <c:pt idx="46">
                  <c:v>562.63558366937104</c:v>
                </c:pt>
                <c:pt idx="47">
                  <c:v>564.18762215245613</c:v>
                </c:pt>
                <c:pt idx="48">
                  <c:v>565.73665801648224</c:v>
                </c:pt>
                <c:pt idx="49">
                  <c:v>567.28269932770831</c:v>
                </c:pt>
                <c:pt idx="50">
                  <c:v>568.82575411356129</c:v>
                </c:pt>
                <c:pt idx="51">
                  <c:v>570.36583036288289</c:v>
                </c:pt>
                <c:pt idx="52">
                  <c:v>571.90293602617396</c:v>
                </c:pt>
                <c:pt idx="53">
                  <c:v>573.43707901583662</c:v>
                </c:pt>
                <c:pt idx="54">
                  <c:v>574.96826720641548</c:v>
                </c:pt>
                <c:pt idx="55">
                  <c:v>576.49650843483562</c:v>
                </c:pt>
                <c:pt idx="56">
                  <c:v>578.02181050063984</c:v>
                </c:pt>
                <c:pt idx="57">
                  <c:v>579.54418116622332</c:v>
                </c:pt>
                <c:pt idx="58">
                  <c:v>581.06362815706677</c:v>
                </c:pt>
                <c:pt idx="59">
                  <c:v>582.58015916196746</c:v>
                </c:pt>
                <c:pt idx="60">
                  <c:v>584.09378183326862</c:v>
                </c:pt>
                <c:pt idx="61">
                  <c:v>585.60450378708708</c:v>
                </c:pt>
                <c:pt idx="62">
                  <c:v>587.1123326035389</c:v>
                </c:pt>
                <c:pt idx="63">
                  <c:v>588.61727582696346</c:v>
                </c:pt>
                <c:pt idx="64">
                  <c:v>590.11934096614561</c:v>
                </c:pt>
                <c:pt idx="65">
                  <c:v>591.6185354945361</c:v>
                </c:pt>
                <c:pt idx="66">
                  <c:v>593.11486685047055</c:v>
                </c:pt>
                <c:pt idx="67">
                  <c:v>594.60834243738623</c:v>
                </c:pt>
                <c:pt idx="68">
                  <c:v>596.09896962403764</c:v>
                </c:pt>
                <c:pt idx="69">
                  <c:v>597.5867557447101</c:v>
                </c:pt>
                <c:pt idx="70">
                  <c:v>599.07170809943182</c:v>
                </c:pt>
                <c:pt idx="71">
                  <c:v>600.55383395418414</c:v>
                </c:pt>
                <c:pt idx="72">
                  <c:v>602.03314054111058</c:v>
                </c:pt>
                <c:pt idx="73">
                  <c:v>603.50963505872346</c:v>
                </c:pt>
                <c:pt idx="74">
                  <c:v>604.98332467211014</c:v>
                </c:pt>
                <c:pt idx="75">
                  <c:v>606.4542165131362</c:v>
                </c:pt>
                <c:pt idx="76">
                  <c:v>607.92231768064858</c:v>
                </c:pt>
                <c:pt idx="77">
                  <c:v>609.38763524067576</c:v>
                </c:pt>
                <c:pt idx="78">
                  <c:v>610.85017622662735</c:v>
                </c:pt>
                <c:pt idx="79">
                  <c:v>612.30994763949195</c:v>
                </c:pt>
                <c:pt idx="80">
                  <c:v>613.76695644803317</c:v>
                </c:pt>
                <c:pt idx="81">
                  <c:v>615.22120958898449</c:v>
                </c:pt>
                <c:pt idx="82">
                  <c:v>616.67271396724243</c:v>
                </c:pt>
                <c:pt idx="83">
                  <c:v>618.12147645605842</c:v>
                </c:pt>
                <c:pt idx="84">
                  <c:v>619.56750389722924</c:v>
                </c:pt>
                <c:pt idx="85">
                  <c:v>621.01080310128566</c:v>
                </c:pt>
                <c:pt idx="86">
                  <c:v>622.45138084768007</c:v>
                </c:pt>
                <c:pt idx="87">
                  <c:v>623.88924388497253</c:v>
                </c:pt>
                <c:pt idx="88">
                  <c:v>625.32439893101514</c:v>
                </c:pt>
                <c:pt idx="89">
                  <c:v>626.75685267313554</c:v>
                </c:pt>
                <c:pt idx="90">
                  <c:v>628.18661176831893</c:v>
                </c:pt>
                <c:pt idx="91">
                  <c:v>629.61368284338801</c:v>
                </c:pt>
                <c:pt idx="92">
                  <c:v>631.03807249518252</c:v>
                </c:pt>
                <c:pt idx="93">
                  <c:v>632.45978729073704</c:v>
                </c:pt>
                <c:pt idx="94">
                  <c:v>633.87883376745731</c:v>
                </c:pt>
                <c:pt idx="95">
                  <c:v>635.2952184332953</c:v>
                </c:pt>
                <c:pt idx="96">
                  <c:v>636.70894776692342</c:v>
                </c:pt>
                <c:pt idx="97">
                  <c:v>638.12002821790645</c:v>
                </c:pt>
                <c:pt idx="98">
                  <c:v>639.5284662068733</c:v>
                </c:pt>
                <c:pt idx="99">
                  <c:v>640.93426812568691</c:v>
                </c:pt>
                <c:pt idx="100">
                  <c:v>642.33744033761275</c:v>
                </c:pt>
                <c:pt idx="101">
                  <c:v>656.22501920890636</c:v>
                </c:pt>
                <c:pt idx="102">
                  <c:v>669.85369299606509</c:v>
                </c:pt>
                <c:pt idx="103">
                  <c:v>683.22955753335214</c:v>
                </c:pt>
                <c:pt idx="104">
                  <c:v>696.35844368903986</c:v>
                </c:pt>
                <c:pt idx="105">
                  <c:v>709.24593225372757</c:v>
                </c:pt>
                <c:pt idx="106">
                  <c:v>721.89736778189797</c:v>
                </c:pt>
                <c:pt idx="107">
                  <c:v>734.31787147406544</c:v>
                </c:pt>
                <c:pt idx="108">
                  <c:v>746.5123531784451</c:v>
                </c:pt>
                <c:pt idx="109">
                  <c:v>758.48552258356926</c:v>
                </c:pt>
                <c:pt idx="110">
                  <c:v>770.24189966657718</c:v>
                </c:pt>
                <c:pt idx="111">
                  <c:v>781.78582445591894</c:v>
                </c:pt>
                <c:pt idx="112">
                  <c:v>793.12146616185214</c:v>
                </c:pt>
                <c:pt idx="113">
                  <c:v>804.25283172330239</c:v>
                </c:pt>
                <c:pt idx="114">
                  <c:v>815.18377381534003</c:v>
                </c:pt>
                <c:pt idx="115">
                  <c:v>825.91799835764436</c:v>
                </c:pt>
                <c:pt idx="116">
                  <c:v>836.45907156082603</c:v>
                </c:pt>
                <c:pt idx="117">
                  <c:v>846.81042654432497</c:v>
                </c:pt>
                <c:pt idx="118">
                  <c:v>856.9753695567523</c:v>
                </c:pt>
                <c:pt idx="119">
                  <c:v>866.95708582696636</c:v>
                </c:pt>
                <c:pt idx="120">
                  <c:v>876.75864507184144</c:v>
                </c:pt>
                <c:pt idx="121">
                  <c:v>886.38300668457066</c:v>
                </c:pt>
                <c:pt idx="122">
                  <c:v>895.83302462542702</c:v>
                </c:pt>
                <c:pt idx="123">
                  <c:v>905.11145203515821</c:v>
                </c:pt>
                <c:pt idx="124">
                  <c:v>914.22094558960623</c:v>
                </c:pt>
                <c:pt idx="125">
                  <c:v>923.16406961269445</c:v>
                </c:pt>
                <c:pt idx="126">
                  <c:v>931.94329996360796</c:v>
                </c:pt>
                <c:pt idx="127">
                  <c:v>940.56102771278699</c:v>
                </c:pt>
                <c:pt idx="128">
                  <c:v>949.01956262025567</c:v>
                </c:pt>
                <c:pt idx="129">
                  <c:v>957.32113642880074</c:v>
                </c:pt>
                <c:pt idx="130">
                  <c:v>965.46790598359325</c:v>
                </c:pt>
                <c:pt idx="131">
                  <c:v>973.46195618900344</c:v>
                </c:pt>
                <c:pt idx="132">
                  <c:v>981.3053028125828</c:v>
                </c:pt>
                <c:pt idx="133">
                  <c:v>988.99989514547678</c:v>
                </c:pt>
                <c:pt idx="134">
                  <c:v>996.54761852787829</c:v>
                </c:pt>
                <c:pt idx="135">
                  <c:v>1003.9502967475291</c:v>
                </c:pt>
                <c:pt idx="136">
                  <c:v>1011.2096943187261</c:v>
                </c:pt>
                <c:pt idx="137">
                  <c:v>1018.327518648774</c:v>
                </c:pt>
                <c:pt idx="138">
                  <c:v>1025.3054220983631</c:v>
                </c:pt>
                <c:pt idx="139">
                  <c:v>1032.145003941908</c:v>
                </c:pt>
                <c:pt idx="140">
                  <c:v>1038.8478122334909</c:v>
                </c:pt>
                <c:pt idx="141">
                  <c:v>1045.4153455836763</c:v>
                </c:pt>
                <c:pt idx="142">
                  <c:v>1051.8490548521247</c:v>
                </c:pt>
                <c:pt idx="143">
                  <c:v>1058.1503447606165</c:v>
                </c:pt>
                <c:pt idx="144">
                  <c:v>1064.3205754307996</c:v>
                </c:pt>
                <c:pt idx="145">
                  <c:v>1070.3610638507107</c:v>
                </c:pt>
                <c:pt idx="146">
                  <c:v>1076.273085273858</c:v>
                </c:pt>
                <c:pt idx="147">
                  <c:v>1082.0578745544283</c:v>
                </c:pt>
                <c:pt idx="148">
                  <c:v>1087.7166274219628</c:v>
                </c:pt>
                <c:pt idx="149">
                  <c:v>1093.2505016986418</c:v>
                </c:pt>
                <c:pt idx="150">
                  <c:v>1098.6606184621355</c:v>
                </c:pt>
                <c:pt idx="151">
                  <c:v>1103.9480631568088</c:v>
                </c:pt>
                <c:pt idx="152">
                  <c:v>1109.113886655899</c:v>
                </c:pt>
                <c:pt idx="153">
                  <c:v>1114.1591062771474</c:v>
                </c:pt>
                <c:pt idx="154">
                  <c:v>1119.0847067542211</c:v>
                </c:pt>
                <c:pt idx="155">
                  <c:v>1123.8916411661407</c:v>
                </c:pt>
                <c:pt idx="156">
                  <c:v>1128.5808318268073</c:v>
                </c:pt>
                <c:pt idx="157">
                  <c:v>1133.1531711366181</c:v>
                </c:pt>
                <c:pt idx="158">
                  <c:v>1137.6095223980633</c:v>
                </c:pt>
                <c:pt idx="159">
                  <c:v>1141.9507205971008</c:v>
                </c:pt>
                <c:pt idx="160">
                  <c:v>1146.1775731520299</c:v>
                </c:pt>
                <c:pt idx="161">
                  <c:v>1150.2908606315093</c:v>
                </c:pt>
                <c:pt idx="162">
                  <c:v>1154.2913374432981</c:v>
                </c:pt>
                <c:pt idx="163">
                  <c:v>1158.1797324952447</c:v>
                </c:pt>
                <c:pt idx="164">
                  <c:v>1161.956749829995</c:v>
                </c:pt>
                <c:pt idx="165">
                  <c:v>1165.623069234854</c:v>
                </c:pt>
                <c:pt idx="166">
                  <c:v>1169.1793468282008</c:v>
                </c:pt>
                <c:pt idx="167">
                  <c:v>1172.6262156238342</c:v>
                </c:pt>
                <c:pt idx="168">
                  <c:v>1175.9642860746126</c:v>
                </c:pt>
                <c:pt idx="169">
                  <c:v>1179.194146596745</c:v>
                </c:pt>
                <c:pt idx="170">
                  <c:v>1182.3163640761052</c:v>
                </c:pt>
                <c:pt idx="171">
                  <c:v>1185.3314843579496</c:v>
                </c:pt>
                <c:pt idx="172">
                  <c:v>1188.2400327214602</c:v>
                </c:pt>
                <c:pt idx="173">
                  <c:v>1191.0425143405755</c:v>
                </c:pt>
                <c:pt idx="174">
                  <c:v>1193.7394147326381</c:v>
                </c:pt>
                <c:pt idx="175">
                  <c:v>1196.3312001964646</c:v>
                </c:pt>
                <c:pt idx="176">
                  <c:v>1198.8183182415432</c:v>
                </c:pt>
                <c:pt idx="177">
                  <c:v>1201.2011980101861</c:v>
                </c:pt>
                <c:pt idx="178">
                  <c:v>1203.4802506946032</c:v>
                </c:pt>
                <c:pt idx="179">
                  <c:v>1205.6558699510349</c:v>
                </c:pt>
                <c:pt idx="180">
                  <c:v>1207.7284323132706</c:v>
                </c:pt>
                <c:pt idx="181">
                  <c:v>1209.6982976081031</c:v>
                </c:pt>
                <c:pt idx="182">
                  <c:v>1211.5658093755105</c:v>
                </c:pt>
                <c:pt idx="183">
                  <c:v>1213.3312952966328</c:v>
                </c:pt>
                <c:pt idx="184">
                  <c:v>1214.9950676328936</c:v>
                </c:pt>
                <c:pt idx="185">
                  <c:v>1216.557423679928</c:v>
                </c:pt>
                <c:pt idx="186">
                  <c:v>1218.0186462402798</c:v>
                </c:pt>
                <c:pt idx="187">
                  <c:v>1219.3790041191219</c:v>
                </c:pt>
                <c:pt idx="188">
                  <c:v>1220.6387526475135</c:v>
                </c:pt>
                <c:pt idx="189">
                  <c:v>1221.7981342378964</c:v>
                </c:pt>
                <c:pt idx="190">
                  <c:v>1222.8573789766181</c:v>
                </c:pt>
                <c:pt idx="191">
                  <c:v>1223.8167052582141</c:v>
                </c:pt>
                <c:pt idx="192">
                  <c:v>1224.6763204659267</c:v>
                </c:pt>
                <c:pt idx="193">
                  <c:v>1225.4364217024279</c:v>
                </c:pt>
                <c:pt idx="194">
                  <c:v>1226.0971965739193</c:v>
                </c:pt>
                <c:pt idx="195">
                  <c:v>1226.6588240296385</c:v>
                </c:pt>
                <c:pt idx="196">
                  <c:v>1227.1214752573133</c:v>
                </c:pt>
                <c:pt idx="197">
                  <c:v>1227.4853146332819</c:v>
                </c:pt>
                <c:pt idx="198">
                  <c:v>1227.750500723886</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3.5</c:v>
                </c:pt>
              </c:numCache>
            </c:numRef>
          </c:xVal>
          <c:yVal>
            <c:numRef>
              <c:f>Trajecto!$C$158</c:f>
              <c:numCache>
                <c:formatCode>0</c:formatCode>
                <c:ptCount val="1"/>
                <c:pt idx="0">
                  <c:v>613.87525036194302</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23.500000000000057</c:v>
                </c:pt>
              </c:numCache>
            </c:numRef>
          </c:xVal>
          <c:yVal>
            <c:numRef>
              <c:f>Trajecto!$C$159</c:f>
              <c:numCache>
                <c:formatCode>0</c:formatCode>
                <c:ptCount val="1"/>
                <c:pt idx="0">
                  <c:v>613.99276229197903</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32.800100000000178</c:v>
                </c:pt>
                <c:pt idx="388">
                  <c:v>32.800200000000181</c:v>
                </c:pt>
                <c:pt idx="389">
                  <c:v>32.800300000000185</c:v>
                </c:pt>
                <c:pt idx="390">
                  <c:v>32.800400000000188</c:v>
                </c:pt>
                <c:pt idx="391">
                  <c:v>32.800500000000191</c:v>
                </c:pt>
                <c:pt idx="392">
                  <c:v>32.800600000000195</c:v>
                </c:pt>
                <c:pt idx="393">
                  <c:v>32.800700000000198</c:v>
                </c:pt>
                <c:pt idx="394">
                  <c:v>32.800800000000201</c:v>
                </c:pt>
                <c:pt idx="395">
                  <c:v>32.800900000000205</c:v>
                </c:pt>
                <c:pt idx="396">
                  <c:v>32.801000000000208</c:v>
                </c:pt>
                <c:pt idx="397">
                  <c:v>32.801100000000211</c:v>
                </c:pt>
                <c:pt idx="398">
                  <c:v>32.801200000000215</c:v>
                </c:pt>
                <c:pt idx="399">
                  <c:v>32.801300000000218</c:v>
                </c:pt>
                <c:pt idx="400">
                  <c:v>32.801400000000221</c:v>
                </c:pt>
                <c:pt idx="401">
                  <c:v>32.801500000000225</c:v>
                </c:pt>
                <c:pt idx="402">
                  <c:v>32.801600000000228</c:v>
                </c:pt>
                <c:pt idx="403">
                  <c:v>32.801700000000231</c:v>
                </c:pt>
                <c:pt idx="404">
                  <c:v>32.801800000000235</c:v>
                </c:pt>
                <c:pt idx="405">
                  <c:v>32.801900000000238</c:v>
                </c:pt>
                <c:pt idx="406">
                  <c:v>32.802000000000241</c:v>
                </c:pt>
                <c:pt idx="407">
                  <c:v>32.802100000000245</c:v>
                </c:pt>
                <c:pt idx="408">
                  <c:v>32.802200000000248</c:v>
                </c:pt>
                <c:pt idx="409">
                  <c:v>32.802300000000251</c:v>
                </c:pt>
                <c:pt idx="410">
                  <c:v>32.802400000000254</c:v>
                </c:pt>
                <c:pt idx="411">
                  <c:v>32.802500000000258</c:v>
                </c:pt>
                <c:pt idx="412">
                  <c:v>32.802600000000261</c:v>
                </c:pt>
                <c:pt idx="413">
                  <c:v>32.802700000000264</c:v>
                </c:pt>
                <c:pt idx="414">
                  <c:v>32.802800000000268</c:v>
                </c:pt>
                <c:pt idx="415">
                  <c:v>32.802900000000271</c:v>
                </c:pt>
                <c:pt idx="416">
                  <c:v>32.803000000000274</c:v>
                </c:pt>
                <c:pt idx="417">
                  <c:v>32.803100000000278</c:v>
                </c:pt>
                <c:pt idx="418">
                  <c:v>32.803200000000281</c:v>
                </c:pt>
                <c:pt idx="419">
                  <c:v>32.803300000000284</c:v>
                </c:pt>
                <c:pt idx="420">
                  <c:v>32.803400000000288</c:v>
                </c:pt>
                <c:pt idx="421">
                  <c:v>32.803500000000291</c:v>
                </c:pt>
                <c:pt idx="422">
                  <c:v>32.803600000000294</c:v>
                </c:pt>
                <c:pt idx="423">
                  <c:v>32.803700000000298</c:v>
                </c:pt>
                <c:pt idx="424">
                  <c:v>32.803800000000301</c:v>
                </c:pt>
                <c:pt idx="425">
                  <c:v>32.803900000000304</c:v>
                </c:pt>
                <c:pt idx="426">
                  <c:v>32.804000000000308</c:v>
                </c:pt>
                <c:pt idx="427">
                  <c:v>32.804100000000311</c:v>
                </c:pt>
                <c:pt idx="428">
                  <c:v>32.804200000000314</c:v>
                </c:pt>
                <c:pt idx="429">
                  <c:v>32.804300000000318</c:v>
                </c:pt>
                <c:pt idx="430">
                  <c:v>32.804400000000321</c:v>
                </c:pt>
                <c:pt idx="431">
                  <c:v>32.804500000000324</c:v>
                </c:pt>
                <c:pt idx="432">
                  <c:v>32.804600000000327</c:v>
                </c:pt>
                <c:pt idx="433">
                  <c:v>32.804700000000331</c:v>
                </c:pt>
                <c:pt idx="434">
                  <c:v>32.804800000000334</c:v>
                </c:pt>
                <c:pt idx="435">
                  <c:v>32.804900000000337</c:v>
                </c:pt>
                <c:pt idx="436">
                  <c:v>32.805000000000341</c:v>
                </c:pt>
                <c:pt idx="437">
                  <c:v>32.805100000000344</c:v>
                </c:pt>
                <c:pt idx="438">
                  <c:v>32.805200000000347</c:v>
                </c:pt>
                <c:pt idx="439">
                  <c:v>32.805300000000351</c:v>
                </c:pt>
                <c:pt idx="440">
                  <c:v>32.805400000000354</c:v>
                </c:pt>
                <c:pt idx="441">
                  <c:v>32.805500000000357</c:v>
                </c:pt>
                <c:pt idx="442">
                  <c:v>32.805600000000361</c:v>
                </c:pt>
                <c:pt idx="443">
                  <c:v>32.805700000000364</c:v>
                </c:pt>
                <c:pt idx="444">
                  <c:v>32.805800000000367</c:v>
                </c:pt>
                <c:pt idx="445">
                  <c:v>32.805900000000371</c:v>
                </c:pt>
                <c:pt idx="446">
                  <c:v>32.806000000000374</c:v>
                </c:pt>
                <c:pt idx="447">
                  <c:v>32.806100000000377</c:v>
                </c:pt>
                <c:pt idx="448">
                  <c:v>32.806200000000381</c:v>
                </c:pt>
                <c:pt idx="449">
                  <c:v>32.806300000000384</c:v>
                </c:pt>
                <c:pt idx="450">
                  <c:v>32.806400000000387</c:v>
                </c:pt>
                <c:pt idx="451">
                  <c:v>32.806500000000391</c:v>
                </c:pt>
                <c:pt idx="452">
                  <c:v>32.806600000000394</c:v>
                </c:pt>
                <c:pt idx="453">
                  <c:v>32.806700000000397</c:v>
                </c:pt>
                <c:pt idx="454">
                  <c:v>32.806800000000401</c:v>
                </c:pt>
                <c:pt idx="455">
                  <c:v>32.806900000000404</c:v>
                </c:pt>
                <c:pt idx="456">
                  <c:v>32.807000000000407</c:v>
                </c:pt>
                <c:pt idx="457">
                  <c:v>32.80710000000041</c:v>
                </c:pt>
                <c:pt idx="458">
                  <c:v>32.807200000000414</c:v>
                </c:pt>
                <c:pt idx="459">
                  <c:v>32.807300000000417</c:v>
                </c:pt>
                <c:pt idx="460">
                  <c:v>32.80740000000042</c:v>
                </c:pt>
                <c:pt idx="461">
                  <c:v>32.807500000000424</c:v>
                </c:pt>
                <c:pt idx="462">
                  <c:v>32.807600000000427</c:v>
                </c:pt>
                <c:pt idx="463">
                  <c:v>32.80770000000043</c:v>
                </c:pt>
                <c:pt idx="464">
                  <c:v>32.807800000000434</c:v>
                </c:pt>
                <c:pt idx="465">
                  <c:v>32.807900000000437</c:v>
                </c:pt>
                <c:pt idx="466">
                  <c:v>32.80800000000044</c:v>
                </c:pt>
                <c:pt idx="467">
                  <c:v>32.808100000000444</c:v>
                </c:pt>
                <c:pt idx="468">
                  <c:v>32.808200000000447</c:v>
                </c:pt>
                <c:pt idx="469">
                  <c:v>32.80830000000045</c:v>
                </c:pt>
                <c:pt idx="470">
                  <c:v>32.808400000000454</c:v>
                </c:pt>
                <c:pt idx="471">
                  <c:v>32.808500000000457</c:v>
                </c:pt>
                <c:pt idx="472">
                  <c:v>32.80860000000046</c:v>
                </c:pt>
                <c:pt idx="473">
                  <c:v>32.808700000000464</c:v>
                </c:pt>
                <c:pt idx="474">
                  <c:v>32.808800000000467</c:v>
                </c:pt>
                <c:pt idx="475">
                  <c:v>32.80890000000047</c:v>
                </c:pt>
                <c:pt idx="476">
                  <c:v>32.809000000000474</c:v>
                </c:pt>
                <c:pt idx="477">
                  <c:v>32.809100000000477</c:v>
                </c:pt>
                <c:pt idx="478">
                  <c:v>32.80920000000048</c:v>
                </c:pt>
                <c:pt idx="479">
                  <c:v>32.809300000000484</c:v>
                </c:pt>
                <c:pt idx="480">
                  <c:v>32.809400000000487</c:v>
                </c:pt>
                <c:pt idx="481">
                  <c:v>32.80950000000049</c:v>
                </c:pt>
                <c:pt idx="482">
                  <c:v>32.809600000000493</c:v>
                </c:pt>
                <c:pt idx="483">
                  <c:v>32.809700000000497</c:v>
                </c:pt>
                <c:pt idx="484">
                  <c:v>32.8098000000005</c:v>
                </c:pt>
                <c:pt idx="485">
                  <c:v>32.809900000000503</c:v>
                </c:pt>
                <c:pt idx="486">
                  <c:v>32.810000000000507</c:v>
                </c:pt>
                <c:pt idx="487">
                  <c:v>32.81010000000051</c:v>
                </c:pt>
                <c:pt idx="488">
                  <c:v>32.810200000000513</c:v>
                </c:pt>
                <c:pt idx="489">
                  <c:v>32.810300000000517</c:v>
                </c:pt>
                <c:pt idx="490">
                  <c:v>32.81040000000052</c:v>
                </c:pt>
                <c:pt idx="491">
                  <c:v>32.810500000000523</c:v>
                </c:pt>
                <c:pt idx="492">
                  <c:v>32.810600000000527</c:v>
                </c:pt>
                <c:pt idx="493">
                  <c:v>32.81070000000053</c:v>
                </c:pt>
                <c:pt idx="494">
                  <c:v>32.810800000000533</c:v>
                </c:pt>
                <c:pt idx="495">
                  <c:v>32.810900000000537</c:v>
                </c:pt>
                <c:pt idx="496">
                  <c:v>32.81100000000054</c:v>
                </c:pt>
                <c:pt idx="497">
                  <c:v>32.811100000000543</c:v>
                </c:pt>
                <c:pt idx="498">
                  <c:v>32.811200000000547</c:v>
                </c:pt>
                <c:pt idx="499">
                  <c:v>32.81130000000055</c:v>
                </c:pt>
                <c:pt idx="500">
                  <c:v>32.811400000000553</c:v>
                </c:pt>
                <c:pt idx="501">
                  <c:v>32.811500000000557</c:v>
                </c:pt>
                <c:pt idx="502">
                  <c:v>32.81160000000056</c:v>
                </c:pt>
                <c:pt idx="503">
                  <c:v>32.811700000000563</c:v>
                </c:pt>
                <c:pt idx="504">
                  <c:v>32.811800000000567</c:v>
                </c:pt>
                <c:pt idx="505">
                  <c:v>32.81190000000057</c:v>
                </c:pt>
                <c:pt idx="506">
                  <c:v>32.812000000000573</c:v>
                </c:pt>
                <c:pt idx="507">
                  <c:v>32.812100000000576</c:v>
                </c:pt>
                <c:pt idx="508">
                  <c:v>32.81220000000058</c:v>
                </c:pt>
                <c:pt idx="509">
                  <c:v>32.812300000000583</c:v>
                </c:pt>
                <c:pt idx="510">
                  <c:v>32.812400000000586</c:v>
                </c:pt>
                <c:pt idx="511">
                  <c:v>32.81250000000059</c:v>
                </c:pt>
                <c:pt idx="512">
                  <c:v>32.812600000000593</c:v>
                </c:pt>
                <c:pt idx="513">
                  <c:v>32.812700000000596</c:v>
                </c:pt>
                <c:pt idx="514">
                  <c:v>32.8128000000006</c:v>
                </c:pt>
                <c:pt idx="515">
                  <c:v>32.812900000000603</c:v>
                </c:pt>
                <c:pt idx="516">
                  <c:v>32.813000000000606</c:v>
                </c:pt>
                <c:pt idx="517">
                  <c:v>32.81310000000061</c:v>
                </c:pt>
                <c:pt idx="518">
                  <c:v>32.813200000000613</c:v>
                </c:pt>
                <c:pt idx="519">
                  <c:v>32.813300000000616</c:v>
                </c:pt>
                <c:pt idx="520">
                  <c:v>32.81340000000062</c:v>
                </c:pt>
                <c:pt idx="521">
                  <c:v>32.813500000000623</c:v>
                </c:pt>
                <c:pt idx="522">
                  <c:v>32.813600000000626</c:v>
                </c:pt>
                <c:pt idx="523">
                  <c:v>32.81370000000063</c:v>
                </c:pt>
                <c:pt idx="524">
                  <c:v>32.813800000000633</c:v>
                </c:pt>
                <c:pt idx="525">
                  <c:v>32.813900000000636</c:v>
                </c:pt>
                <c:pt idx="526">
                  <c:v>32.81400000000064</c:v>
                </c:pt>
                <c:pt idx="527">
                  <c:v>32.814100000000643</c:v>
                </c:pt>
                <c:pt idx="528">
                  <c:v>32.814200000000646</c:v>
                </c:pt>
                <c:pt idx="529">
                  <c:v>32.81430000000065</c:v>
                </c:pt>
                <c:pt idx="530">
                  <c:v>32.814400000000653</c:v>
                </c:pt>
                <c:pt idx="531">
                  <c:v>32.814500000000656</c:v>
                </c:pt>
                <c:pt idx="532">
                  <c:v>32.814600000000659</c:v>
                </c:pt>
                <c:pt idx="533">
                  <c:v>32.814700000000663</c:v>
                </c:pt>
                <c:pt idx="534">
                  <c:v>32.814800000000666</c:v>
                </c:pt>
                <c:pt idx="535">
                  <c:v>32.814900000000669</c:v>
                </c:pt>
                <c:pt idx="536">
                  <c:v>32.815000000000673</c:v>
                </c:pt>
                <c:pt idx="537">
                  <c:v>32.815100000000676</c:v>
                </c:pt>
                <c:pt idx="538">
                  <c:v>32.815200000000679</c:v>
                </c:pt>
                <c:pt idx="539">
                  <c:v>32.815300000000683</c:v>
                </c:pt>
                <c:pt idx="540">
                  <c:v>32.815400000000686</c:v>
                </c:pt>
                <c:pt idx="541">
                  <c:v>32.815500000000689</c:v>
                </c:pt>
                <c:pt idx="542">
                  <c:v>32.815600000000693</c:v>
                </c:pt>
                <c:pt idx="543">
                  <c:v>32.815700000000696</c:v>
                </c:pt>
                <c:pt idx="544">
                  <c:v>32.815800000000699</c:v>
                </c:pt>
                <c:pt idx="545">
                  <c:v>32.815900000000703</c:v>
                </c:pt>
                <c:pt idx="546">
                  <c:v>32.816000000000706</c:v>
                </c:pt>
                <c:pt idx="547">
                  <c:v>32.816100000000709</c:v>
                </c:pt>
                <c:pt idx="548">
                  <c:v>32.816200000000713</c:v>
                </c:pt>
                <c:pt idx="549">
                  <c:v>32.816300000000716</c:v>
                </c:pt>
                <c:pt idx="550">
                  <c:v>32.816400000000719</c:v>
                </c:pt>
                <c:pt idx="551">
                  <c:v>32.816500000000723</c:v>
                </c:pt>
                <c:pt idx="552">
                  <c:v>32.816600000000726</c:v>
                </c:pt>
                <c:pt idx="553">
                  <c:v>32.816700000000729</c:v>
                </c:pt>
                <c:pt idx="554">
                  <c:v>32.816800000000732</c:v>
                </c:pt>
                <c:pt idx="555">
                  <c:v>32.816900000000736</c:v>
                </c:pt>
                <c:pt idx="556">
                  <c:v>32.817000000000739</c:v>
                </c:pt>
                <c:pt idx="557">
                  <c:v>32.817100000000742</c:v>
                </c:pt>
                <c:pt idx="558">
                  <c:v>32.817200000000746</c:v>
                </c:pt>
                <c:pt idx="559">
                  <c:v>32.817300000000749</c:v>
                </c:pt>
                <c:pt idx="560">
                  <c:v>32.817400000000752</c:v>
                </c:pt>
                <c:pt idx="561">
                  <c:v>32.817500000000756</c:v>
                </c:pt>
                <c:pt idx="562">
                  <c:v>32.817600000000759</c:v>
                </c:pt>
                <c:pt idx="563">
                  <c:v>32.817700000000762</c:v>
                </c:pt>
                <c:pt idx="564">
                  <c:v>32.817800000000766</c:v>
                </c:pt>
                <c:pt idx="565">
                  <c:v>32.817900000000769</c:v>
                </c:pt>
                <c:pt idx="566">
                  <c:v>32.818000000000772</c:v>
                </c:pt>
                <c:pt idx="567">
                  <c:v>32.818100000000776</c:v>
                </c:pt>
                <c:pt idx="568">
                  <c:v>32.818200000000779</c:v>
                </c:pt>
                <c:pt idx="569">
                  <c:v>32.818300000000782</c:v>
                </c:pt>
                <c:pt idx="570">
                  <c:v>32.818400000000786</c:v>
                </c:pt>
                <c:pt idx="571">
                  <c:v>32.818500000000789</c:v>
                </c:pt>
                <c:pt idx="572">
                  <c:v>32.818600000000792</c:v>
                </c:pt>
                <c:pt idx="573">
                  <c:v>32.818700000000796</c:v>
                </c:pt>
                <c:pt idx="574">
                  <c:v>32.818800000000799</c:v>
                </c:pt>
                <c:pt idx="575">
                  <c:v>32.818900000000802</c:v>
                </c:pt>
                <c:pt idx="576">
                  <c:v>32.819000000000806</c:v>
                </c:pt>
                <c:pt idx="577">
                  <c:v>32.819100000000809</c:v>
                </c:pt>
                <c:pt idx="578">
                  <c:v>32.819200000000812</c:v>
                </c:pt>
                <c:pt idx="579">
                  <c:v>32.819300000000815</c:v>
                </c:pt>
                <c:pt idx="580">
                  <c:v>32.819400000000819</c:v>
                </c:pt>
                <c:pt idx="581">
                  <c:v>32.819500000000822</c:v>
                </c:pt>
                <c:pt idx="582">
                  <c:v>32.819600000000825</c:v>
                </c:pt>
                <c:pt idx="583">
                  <c:v>32.819700000000829</c:v>
                </c:pt>
                <c:pt idx="584">
                  <c:v>32.819800000000832</c:v>
                </c:pt>
                <c:pt idx="585">
                  <c:v>32.819900000000835</c:v>
                </c:pt>
                <c:pt idx="586">
                  <c:v>32.820000000000839</c:v>
                </c:pt>
                <c:pt idx="587">
                  <c:v>32.820100000000842</c:v>
                </c:pt>
                <c:pt idx="588">
                  <c:v>32.820200000000845</c:v>
                </c:pt>
                <c:pt idx="589">
                  <c:v>32.820300000000849</c:v>
                </c:pt>
                <c:pt idx="590">
                  <c:v>32.820400000000852</c:v>
                </c:pt>
                <c:pt idx="591">
                  <c:v>32.820500000000855</c:v>
                </c:pt>
                <c:pt idx="592">
                  <c:v>32.820600000000859</c:v>
                </c:pt>
                <c:pt idx="593">
                  <c:v>32.820700000000862</c:v>
                </c:pt>
                <c:pt idx="594">
                  <c:v>32.820800000000865</c:v>
                </c:pt>
                <c:pt idx="595">
                  <c:v>32.820900000000869</c:v>
                </c:pt>
                <c:pt idx="596">
                  <c:v>32.821000000000872</c:v>
                </c:pt>
                <c:pt idx="597">
                  <c:v>32.821100000000875</c:v>
                </c:pt>
                <c:pt idx="598">
                  <c:v>32.821200000000879</c:v>
                </c:pt>
                <c:pt idx="599">
                  <c:v>32.821300000000882</c:v>
                </c:pt>
                <c:pt idx="600">
                  <c:v>32.821400000000885</c:v>
                </c:pt>
                <c:pt idx="601">
                  <c:v>32.821500000000889</c:v>
                </c:pt>
                <c:pt idx="602">
                  <c:v>32.821600000000892</c:v>
                </c:pt>
                <c:pt idx="603">
                  <c:v>32.821700000000895</c:v>
                </c:pt>
                <c:pt idx="604">
                  <c:v>32.821800000000898</c:v>
                </c:pt>
                <c:pt idx="605">
                  <c:v>32.821900000000902</c:v>
                </c:pt>
                <c:pt idx="606">
                  <c:v>32.822000000000905</c:v>
                </c:pt>
                <c:pt idx="607">
                  <c:v>32.822100000000908</c:v>
                </c:pt>
                <c:pt idx="608">
                  <c:v>32.822200000000912</c:v>
                </c:pt>
                <c:pt idx="609">
                  <c:v>32.822300000000915</c:v>
                </c:pt>
                <c:pt idx="610">
                  <c:v>32.822400000000918</c:v>
                </c:pt>
                <c:pt idx="611">
                  <c:v>32.822500000000922</c:v>
                </c:pt>
                <c:pt idx="612">
                  <c:v>32.822600000000925</c:v>
                </c:pt>
                <c:pt idx="613">
                  <c:v>32.822700000000928</c:v>
                </c:pt>
                <c:pt idx="614">
                  <c:v>32.822800000000932</c:v>
                </c:pt>
                <c:pt idx="615">
                  <c:v>32.822900000000935</c:v>
                </c:pt>
                <c:pt idx="616">
                  <c:v>32.823000000000938</c:v>
                </c:pt>
                <c:pt idx="617">
                  <c:v>32.823100000000942</c:v>
                </c:pt>
                <c:pt idx="618">
                  <c:v>32.823200000000945</c:v>
                </c:pt>
                <c:pt idx="619">
                  <c:v>32.823300000000948</c:v>
                </c:pt>
                <c:pt idx="620">
                  <c:v>32.823400000000952</c:v>
                </c:pt>
                <c:pt idx="621">
                  <c:v>32.823500000000955</c:v>
                </c:pt>
                <c:pt idx="622">
                  <c:v>32.823600000000958</c:v>
                </c:pt>
                <c:pt idx="623">
                  <c:v>32.823700000000962</c:v>
                </c:pt>
                <c:pt idx="624">
                  <c:v>32.823800000000965</c:v>
                </c:pt>
                <c:pt idx="625">
                  <c:v>32.823900000000968</c:v>
                </c:pt>
                <c:pt idx="626">
                  <c:v>32.824000000000972</c:v>
                </c:pt>
                <c:pt idx="627">
                  <c:v>32.824100000000975</c:v>
                </c:pt>
                <c:pt idx="628">
                  <c:v>32.824200000000978</c:v>
                </c:pt>
                <c:pt idx="629">
                  <c:v>32.824300000000981</c:v>
                </c:pt>
                <c:pt idx="630">
                  <c:v>32.824400000000985</c:v>
                </c:pt>
                <c:pt idx="631">
                  <c:v>32.824500000000988</c:v>
                </c:pt>
                <c:pt idx="632">
                  <c:v>32.824600000000991</c:v>
                </c:pt>
                <c:pt idx="633">
                  <c:v>32.824700000000995</c:v>
                </c:pt>
                <c:pt idx="634">
                  <c:v>32.824800000000998</c:v>
                </c:pt>
                <c:pt idx="635">
                  <c:v>32.824900000001001</c:v>
                </c:pt>
                <c:pt idx="636">
                  <c:v>32.825000000001005</c:v>
                </c:pt>
                <c:pt idx="637">
                  <c:v>32.825100000001008</c:v>
                </c:pt>
                <c:pt idx="638">
                  <c:v>32.825200000001011</c:v>
                </c:pt>
                <c:pt idx="639">
                  <c:v>32.825300000001015</c:v>
                </c:pt>
                <c:pt idx="640">
                  <c:v>32.825400000001018</c:v>
                </c:pt>
                <c:pt idx="641">
                  <c:v>32.825500000001021</c:v>
                </c:pt>
                <c:pt idx="642">
                  <c:v>32.825600000001025</c:v>
                </c:pt>
                <c:pt idx="643">
                  <c:v>32.825700000001028</c:v>
                </c:pt>
                <c:pt idx="644">
                  <c:v>32.825800000001031</c:v>
                </c:pt>
                <c:pt idx="645">
                  <c:v>32.825900000001035</c:v>
                </c:pt>
                <c:pt idx="646">
                  <c:v>32.826000000001038</c:v>
                </c:pt>
                <c:pt idx="647">
                  <c:v>32.826100000001041</c:v>
                </c:pt>
                <c:pt idx="648">
                  <c:v>32.826200000001045</c:v>
                </c:pt>
                <c:pt idx="649">
                  <c:v>32.826300000001048</c:v>
                </c:pt>
                <c:pt idx="650">
                  <c:v>32.826400000001051</c:v>
                </c:pt>
                <c:pt idx="651">
                  <c:v>32.826500000001055</c:v>
                </c:pt>
                <c:pt idx="652">
                  <c:v>32.826600000001058</c:v>
                </c:pt>
                <c:pt idx="653">
                  <c:v>32.826700000001061</c:v>
                </c:pt>
                <c:pt idx="654">
                  <c:v>32.826800000001064</c:v>
                </c:pt>
                <c:pt idx="655">
                  <c:v>32.826900000001068</c:v>
                </c:pt>
                <c:pt idx="656">
                  <c:v>32.827000000001071</c:v>
                </c:pt>
                <c:pt idx="657">
                  <c:v>32.827100000001074</c:v>
                </c:pt>
                <c:pt idx="658">
                  <c:v>32.827200000001078</c:v>
                </c:pt>
                <c:pt idx="659">
                  <c:v>32.827300000001081</c:v>
                </c:pt>
                <c:pt idx="660">
                  <c:v>32.827400000001084</c:v>
                </c:pt>
                <c:pt idx="661">
                  <c:v>32.827500000001088</c:v>
                </c:pt>
                <c:pt idx="662">
                  <c:v>32.827600000001091</c:v>
                </c:pt>
                <c:pt idx="663">
                  <c:v>32.827700000001094</c:v>
                </c:pt>
                <c:pt idx="664">
                  <c:v>32.827800000001098</c:v>
                </c:pt>
                <c:pt idx="665">
                  <c:v>32.827900000001101</c:v>
                </c:pt>
                <c:pt idx="666">
                  <c:v>32.828000000001104</c:v>
                </c:pt>
                <c:pt idx="667">
                  <c:v>32.828100000001108</c:v>
                </c:pt>
                <c:pt idx="668">
                  <c:v>32.828200000001111</c:v>
                </c:pt>
                <c:pt idx="669">
                  <c:v>32.828300000001114</c:v>
                </c:pt>
                <c:pt idx="670">
                  <c:v>32.828400000001118</c:v>
                </c:pt>
                <c:pt idx="671">
                  <c:v>32.828500000001121</c:v>
                </c:pt>
                <c:pt idx="672">
                  <c:v>32.828600000001124</c:v>
                </c:pt>
                <c:pt idx="673">
                  <c:v>32.828700000001128</c:v>
                </c:pt>
                <c:pt idx="674">
                  <c:v>32.828800000001131</c:v>
                </c:pt>
                <c:pt idx="675">
                  <c:v>32.828900000001134</c:v>
                </c:pt>
                <c:pt idx="676">
                  <c:v>32.829000000001137</c:v>
                </c:pt>
                <c:pt idx="677">
                  <c:v>32.829100000001141</c:v>
                </c:pt>
                <c:pt idx="678">
                  <c:v>32.829200000001144</c:v>
                </c:pt>
                <c:pt idx="679">
                  <c:v>32.829300000001147</c:v>
                </c:pt>
                <c:pt idx="680">
                  <c:v>32.829400000001151</c:v>
                </c:pt>
                <c:pt idx="681">
                  <c:v>32.829500000001154</c:v>
                </c:pt>
                <c:pt idx="682">
                  <c:v>32.829600000001157</c:v>
                </c:pt>
                <c:pt idx="683">
                  <c:v>32.829700000001161</c:v>
                </c:pt>
                <c:pt idx="684">
                  <c:v>32.829800000001164</c:v>
                </c:pt>
                <c:pt idx="685">
                  <c:v>32.829900000001167</c:v>
                </c:pt>
                <c:pt idx="686">
                  <c:v>32.830000000001171</c:v>
                </c:pt>
                <c:pt idx="687">
                  <c:v>32.830100000001174</c:v>
                </c:pt>
                <c:pt idx="688">
                  <c:v>32.830200000001177</c:v>
                </c:pt>
                <c:pt idx="689">
                  <c:v>32.830300000001181</c:v>
                </c:pt>
                <c:pt idx="690">
                  <c:v>32.830400000001184</c:v>
                </c:pt>
                <c:pt idx="691">
                  <c:v>32.830500000001187</c:v>
                </c:pt>
                <c:pt idx="692">
                  <c:v>32.830600000001191</c:v>
                </c:pt>
                <c:pt idx="693">
                  <c:v>32.830700000001194</c:v>
                </c:pt>
                <c:pt idx="694">
                  <c:v>32.830800000001197</c:v>
                </c:pt>
                <c:pt idx="695">
                  <c:v>32.830900000001201</c:v>
                </c:pt>
                <c:pt idx="696">
                  <c:v>32.831000000001204</c:v>
                </c:pt>
                <c:pt idx="697">
                  <c:v>32.831100000001207</c:v>
                </c:pt>
                <c:pt idx="698">
                  <c:v>32.831200000001211</c:v>
                </c:pt>
                <c:pt idx="699">
                  <c:v>32.831300000001214</c:v>
                </c:pt>
                <c:pt idx="700">
                  <c:v>32.831400000001217</c:v>
                </c:pt>
                <c:pt idx="701">
                  <c:v>32.83150000000122</c:v>
                </c:pt>
                <c:pt idx="702">
                  <c:v>32.831600000001224</c:v>
                </c:pt>
                <c:pt idx="703">
                  <c:v>32.831700000001227</c:v>
                </c:pt>
                <c:pt idx="704">
                  <c:v>32.83180000000123</c:v>
                </c:pt>
                <c:pt idx="705">
                  <c:v>32.831900000001234</c:v>
                </c:pt>
                <c:pt idx="706">
                  <c:v>32.832000000001237</c:v>
                </c:pt>
                <c:pt idx="707">
                  <c:v>32.83210000000124</c:v>
                </c:pt>
                <c:pt idx="708">
                  <c:v>32.832200000001244</c:v>
                </c:pt>
                <c:pt idx="709">
                  <c:v>32.832300000001247</c:v>
                </c:pt>
                <c:pt idx="710">
                  <c:v>32.83240000000125</c:v>
                </c:pt>
                <c:pt idx="711">
                  <c:v>32.832500000001254</c:v>
                </c:pt>
                <c:pt idx="712">
                  <c:v>32.832600000001257</c:v>
                </c:pt>
                <c:pt idx="713">
                  <c:v>32.83270000000126</c:v>
                </c:pt>
                <c:pt idx="714">
                  <c:v>32.832800000001264</c:v>
                </c:pt>
                <c:pt idx="715">
                  <c:v>32.832900000001267</c:v>
                </c:pt>
                <c:pt idx="716">
                  <c:v>32.83300000000127</c:v>
                </c:pt>
                <c:pt idx="717">
                  <c:v>32.833100000001274</c:v>
                </c:pt>
                <c:pt idx="718">
                  <c:v>32.833200000001277</c:v>
                </c:pt>
                <c:pt idx="719">
                  <c:v>32.83330000000128</c:v>
                </c:pt>
                <c:pt idx="720">
                  <c:v>32.833400000001284</c:v>
                </c:pt>
                <c:pt idx="721">
                  <c:v>32.833500000001287</c:v>
                </c:pt>
                <c:pt idx="722">
                  <c:v>32.83360000000129</c:v>
                </c:pt>
                <c:pt idx="723">
                  <c:v>32.833700000001294</c:v>
                </c:pt>
                <c:pt idx="724">
                  <c:v>32.833800000001297</c:v>
                </c:pt>
                <c:pt idx="725">
                  <c:v>32.8339000000013</c:v>
                </c:pt>
                <c:pt idx="726">
                  <c:v>32.834000000001303</c:v>
                </c:pt>
                <c:pt idx="727">
                  <c:v>32.834100000001307</c:v>
                </c:pt>
                <c:pt idx="728">
                  <c:v>32.83420000000131</c:v>
                </c:pt>
                <c:pt idx="729">
                  <c:v>32.834300000001313</c:v>
                </c:pt>
                <c:pt idx="730">
                  <c:v>32.834400000001317</c:v>
                </c:pt>
                <c:pt idx="731">
                  <c:v>32.83450000000132</c:v>
                </c:pt>
                <c:pt idx="732">
                  <c:v>32.834600000001323</c:v>
                </c:pt>
                <c:pt idx="733">
                  <c:v>32.834700000001327</c:v>
                </c:pt>
                <c:pt idx="734">
                  <c:v>32.83480000000133</c:v>
                </c:pt>
                <c:pt idx="735">
                  <c:v>32.834900000001333</c:v>
                </c:pt>
                <c:pt idx="736">
                  <c:v>32.835000000001337</c:v>
                </c:pt>
                <c:pt idx="737">
                  <c:v>32.83510000000134</c:v>
                </c:pt>
                <c:pt idx="738">
                  <c:v>32.835200000001343</c:v>
                </c:pt>
                <c:pt idx="739">
                  <c:v>32.835300000001347</c:v>
                </c:pt>
                <c:pt idx="740">
                  <c:v>32.83540000000135</c:v>
                </c:pt>
                <c:pt idx="741">
                  <c:v>32.835500000001353</c:v>
                </c:pt>
                <c:pt idx="742">
                  <c:v>32.835600000001357</c:v>
                </c:pt>
                <c:pt idx="743">
                  <c:v>32.83570000000136</c:v>
                </c:pt>
                <c:pt idx="744">
                  <c:v>32.835800000001363</c:v>
                </c:pt>
                <c:pt idx="745">
                  <c:v>32.835900000001367</c:v>
                </c:pt>
                <c:pt idx="746">
                  <c:v>32.83600000000137</c:v>
                </c:pt>
                <c:pt idx="747">
                  <c:v>32.836100000001373</c:v>
                </c:pt>
                <c:pt idx="748">
                  <c:v>32.836200000001377</c:v>
                </c:pt>
                <c:pt idx="749">
                  <c:v>32.83630000000138</c:v>
                </c:pt>
                <c:pt idx="750">
                  <c:v>32.836400000001383</c:v>
                </c:pt>
                <c:pt idx="751">
                  <c:v>32.836500000001386</c:v>
                </c:pt>
                <c:pt idx="752">
                  <c:v>32.83660000000139</c:v>
                </c:pt>
                <c:pt idx="753">
                  <c:v>32.836700000001393</c:v>
                </c:pt>
                <c:pt idx="754">
                  <c:v>32.836800000001396</c:v>
                </c:pt>
                <c:pt idx="755">
                  <c:v>32.8369000000014</c:v>
                </c:pt>
                <c:pt idx="756">
                  <c:v>32.837000000001403</c:v>
                </c:pt>
                <c:pt idx="757">
                  <c:v>32.837100000001406</c:v>
                </c:pt>
                <c:pt idx="758">
                  <c:v>32.83720000000141</c:v>
                </c:pt>
                <c:pt idx="759">
                  <c:v>32.837300000001413</c:v>
                </c:pt>
                <c:pt idx="760">
                  <c:v>32.837400000001416</c:v>
                </c:pt>
                <c:pt idx="761">
                  <c:v>32.83750000000142</c:v>
                </c:pt>
                <c:pt idx="762">
                  <c:v>32.837600000001423</c:v>
                </c:pt>
                <c:pt idx="763">
                  <c:v>32.837700000001426</c:v>
                </c:pt>
                <c:pt idx="764">
                  <c:v>32.83780000000143</c:v>
                </c:pt>
                <c:pt idx="765">
                  <c:v>32.837900000001433</c:v>
                </c:pt>
                <c:pt idx="766">
                  <c:v>32.838000000001436</c:v>
                </c:pt>
                <c:pt idx="767">
                  <c:v>32.83810000000144</c:v>
                </c:pt>
                <c:pt idx="768">
                  <c:v>32.838200000001443</c:v>
                </c:pt>
                <c:pt idx="769">
                  <c:v>32.838300000001446</c:v>
                </c:pt>
                <c:pt idx="770">
                  <c:v>32.83840000000145</c:v>
                </c:pt>
                <c:pt idx="771">
                  <c:v>32.838500000001453</c:v>
                </c:pt>
                <c:pt idx="772">
                  <c:v>32.838600000001456</c:v>
                </c:pt>
                <c:pt idx="773">
                  <c:v>32.83870000000146</c:v>
                </c:pt>
                <c:pt idx="774">
                  <c:v>32.838800000001463</c:v>
                </c:pt>
                <c:pt idx="775">
                  <c:v>32.838900000001466</c:v>
                </c:pt>
                <c:pt idx="776">
                  <c:v>32.839000000001469</c:v>
                </c:pt>
                <c:pt idx="777">
                  <c:v>32.839100000001473</c:v>
                </c:pt>
                <c:pt idx="778">
                  <c:v>32.839200000001476</c:v>
                </c:pt>
                <c:pt idx="779">
                  <c:v>32.839300000001479</c:v>
                </c:pt>
                <c:pt idx="780">
                  <c:v>32.839400000001483</c:v>
                </c:pt>
                <c:pt idx="781">
                  <c:v>32.839500000001486</c:v>
                </c:pt>
                <c:pt idx="782">
                  <c:v>32.839600000001489</c:v>
                </c:pt>
                <c:pt idx="783">
                  <c:v>32.839700000001493</c:v>
                </c:pt>
                <c:pt idx="784">
                  <c:v>32.839800000001496</c:v>
                </c:pt>
                <c:pt idx="785">
                  <c:v>32.839900000001499</c:v>
                </c:pt>
                <c:pt idx="786">
                  <c:v>32.840000000001503</c:v>
                </c:pt>
                <c:pt idx="787">
                  <c:v>32.840100000001506</c:v>
                </c:pt>
                <c:pt idx="788">
                  <c:v>32.840200000001509</c:v>
                </c:pt>
                <c:pt idx="789">
                  <c:v>32.840300000001513</c:v>
                </c:pt>
                <c:pt idx="790">
                  <c:v>32.840400000001516</c:v>
                </c:pt>
                <c:pt idx="791">
                  <c:v>32.840500000001519</c:v>
                </c:pt>
                <c:pt idx="792">
                  <c:v>32.840600000001523</c:v>
                </c:pt>
                <c:pt idx="793">
                  <c:v>32.840700000001526</c:v>
                </c:pt>
                <c:pt idx="794">
                  <c:v>32.840800000001529</c:v>
                </c:pt>
                <c:pt idx="795">
                  <c:v>32.840900000001533</c:v>
                </c:pt>
                <c:pt idx="796">
                  <c:v>32.841000000001536</c:v>
                </c:pt>
                <c:pt idx="797">
                  <c:v>32.841100000001539</c:v>
                </c:pt>
                <c:pt idx="798">
                  <c:v>32.841200000001542</c:v>
                </c:pt>
                <c:pt idx="799">
                  <c:v>32.841300000001546</c:v>
                </c:pt>
                <c:pt idx="800">
                  <c:v>32.841400000001549</c:v>
                </c:pt>
                <c:pt idx="801">
                  <c:v>32.841500000001552</c:v>
                </c:pt>
                <c:pt idx="802">
                  <c:v>32.841600000001556</c:v>
                </c:pt>
                <c:pt idx="803">
                  <c:v>32.841700000001559</c:v>
                </c:pt>
                <c:pt idx="804">
                  <c:v>32.841800000001562</c:v>
                </c:pt>
                <c:pt idx="805">
                  <c:v>32.841900000001566</c:v>
                </c:pt>
                <c:pt idx="806">
                  <c:v>32.842000000001569</c:v>
                </c:pt>
                <c:pt idx="807">
                  <c:v>32.842100000001572</c:v>
                </c:pt>
                <c:pt idx="808">
                  <c:v>32.842200000001576</c:v>
                </c:pt>
                <c:pt idx="809">
                  <c:v>32.842300000001579</c:v>
                </c:pt>
                <c:pt idx="810">
                  <c:v>32.842400000001582</c:v>
                </c:pt>
                <c:pt idx="811">
                  <c:v>32.842500000001586</c:v>
                </c:pt>
                <c:pt idx="812">
                  <c:v>32.842600000001589</c:v>
                </c:pt>
                <c:pt idx="813">
                  <c:v>32.842700000001592</c:v>
                </c:pt>
                <c:pt idx="814">
                  <c:v>32.842800000001596</c:v>
                </c:pt>
                <c:pt idx="815">
                  <c:v>32.842900000001599</c:v>
                </c:pt>
                <c:pt idx="816">
                  <c:v>32.843000000001602</c:v>
                </c:pt>
                <c:pt idx="817">
                  <c:v>32.843100000001606</c:v>
                </c:pt>
                <c:pt idx="818">
                  <c:v>32.843200000001609</c:v>
                </c:pt>
                <c:pt idx="819">
                  <c:v>32.843300000001612</c:v>
                </c:pt>
                <c:pt idx="820">
                  <c:v>32.843400000001616</c:v>
                </c:pt>
                <c:pt idx="821">
                  <c:v>32.843500000001619</c:v>
                </c:pt>
                <c:pt idx="822">
                  <c:v>32.843600000001622</c:v>
                </c:pt>
                <c:pt idx="823">
                  <c:v>32.843700000001625</c:v>
                </c:pt>
                <c:pt idx="824">
                  <c:v>32.843800000001629</c:v>
                </c:pt>
                <c:pt idx="825">
                  <c:v>32.843900000001632</c:v>
                </c:pt>
                <c:pt idx="826">
                  <c:v>32.844000000001635</c:v>
                </c:pt>
                <c:pt idx="827">
                  <c:v>32.844100000001639</c:v>
                </c:pt>
                <c:pt idx="828">
                  <c:v>32.844200000001642</c:v>
                </c:pt>
                <c:pt idx="829">
                  <c:v>32.844300000001645</c:v>
                </c:pt>
                <c:pt idx="830">
                  <c:v>32.844400000001649</c:v>
                </c:pt>
                <c:pt idx="831">
                  <c:v>32.844500000001652</c:v>
                </c:pt>
                <c:pt idx="832">
                  <c:v>32.844600000001655</c:v>
                </c:pt>
                <c:pt idx="833">
                  <c:v>32.844700000001659</c:v>
                </c:pt>
                <c:pt idx="834">
                  <c:v>32.844800000001662</c:v>
                </c:pt>
                <c:pt idx="835">
                  <c:v>32.844900000001665</c:v>
                </c:pt>
                <c:pt idx="836">
                  <c:v>32.845000000001669</c:v>
                </c:pt>
                <c:pt idx="837">
                  <c:v>32.845100000001672</c:v>
                </c:pt>
                <c:pt idx="838">
                  <c:v>32.845200000001675</c:v>
                </c:pt>
                <c:pt idx="839">
                  <c:v>32.845300000001679</c:v>
                </c:pt>
                <c:pt idx="840">
                  <c:v>32.845400000001682</c:v>
                </c:pt>
                <c:pt idx="841">
                  <c:v>32.845500000001685</c:v>
                </c:pt>
                <c:pt idx="842">
                  <c:v>32.845600000001689</c:v>
                </c:pt>
                <c:pt idx="843">
                  <c:v>32.845700000001692</c:v>
                </c:pt>
                <c:pt idx="844">
                  <c:v>32.845800000001695</c:v>
                </c:pt>
                <c:pt idx="845">
                  <c:v>32.845900000001699</c:v>
                </c:pt>
                <c:pt idx="846">
                  <c:v>32.846000000001702</c:v>
                </c:pt>
                <c:pt idx="847">
                  <c:v>32.846100000001705</c:v>
                </c:pt>
                <c:pt idx="848">
                  <c:v>32.846200000001708</c:v>
                </c:pt>
                <c:pt idx="849">
                  <c:v>32.846300000001712</c:v>
                </c:pt>
                <c:pt idx="850">
                  <c:v>32.846400000001715</c:v>
                </c:pt>
                <c:pt idx="851">
                  <c:v>32.846500000001718</c:v>
                </c:pt>
                <c:pt idx="852">
                  <c:v>32.846600000001722</c:v>
                </c:pt>
                <c:pt idx="853">
                  <c:v>32.846700000001725</c:v>
                </c:pt>
                <c:pt idx="854">
                  <c:v>32.846800000001728</c:v>
                </c:pt>
                <c:pt idx="855">
                  <c:v>32.846900000001732</c:v>
                </c:pt>
                <c:pt idx="856">
                  <c:v>32.847000000001735</c:v>
                </c:pt>
                <c:pt idx="857">
                  <c:v>32.847100000001738</c:v>
                </c:pt>
                <c:pt idx="858">
                  <c:v>32.847200000001742</c:v>
                </c:pt>
                <c:pt idx="859">
                  <c:v>32.847300000001745</c:v>
                </c:pt>
                <c:pt idx="860">
                  <c:v>32.847400000001748</c:v>
                </c:pt>
                <c:pt idx="861">
                  <c:v>32.847500000001752</c:v>
                </c:pt>
                <c:pt idx="862">
                  <c:v>32.847600000001755</c:v>
                </c:pt>
                <c:pt idx="863">
                  <c:v>32.847700000001758</c:v>
                </c:pt>
                <c:pt idx="864">
                  <c:v>32.847800000001762</c:v>
                </c:pt>
                <c:pt idx="865">
                  <c:v>32.847900000001765</c:v>
                </c:pt>
                <c:pt idx="866">
                  <c:v>32.848000000001768</c:v>
                </c:pt>
                <c:pt idx="867">
                  <c:v>32.848100000001772</c:v>
                </c:pt>
                <c:pt idx="868">
                  <c:v>32.848200000001775</c:v>
                </c:pt>
                <c:pt idx="869">
                  <c:v>32.848300000001778</c:v>
                </c:pt>
                <c:pt idx="870">
                  <c:v>32.848400000001782</c:v>
                </c:pt>
                <c:pt idx="871">
                  <c:v>32.848500000001785</c:v>
                </c:pt>
                <c:pt idx="872">
                  <c:v>32.848600000001788</c:v>
                </c:pt>
                <c:pt idx="873">
                  <c:v>32.848700000001791</c:v>
                </c:pt>
                <c:pt idx="874">
                  <c:v>32.848800000001795</c:v>
                </c:pt>
                <c:pt idx="875">
                  <c:v>32.848900000001798</c:v>
                </c:pt>
                <c:pt idx="876">
                  <c:v>32.849000000001801</c:v>
                </c:pt>
                <c:pt idx="877">
                  <c:v>32.849100000001805</c:v>
                </c:pt>
                <c:pt idx="878">
                  <c:v>32.849200000001808</c:v>
                </c:pt>
                <c:pt idx="879">
                  <c:v>32.849300000001811</c:v>
                </c:pt>
                <c:pt idx="880">
                  <c:v>32.849400000001815</c:v>
                </c:pt>
                <c:pt idx="881">
                  <c:v>32.849500000001818</c:v>
                </c:pt>
                <c:pt idx="882">
                  <c:v>32.849600000001821</c:v>
                </c:pt>
                <c:pt idx="883">
                  <c:v>32.849700000001825</c:v>
                </c:pt>
                <c:pt idx="884">
                  <c:v>32.849800000001828</c:v>
                </c:pt>
                <c:pt idx="885">
                  <c:v>32.849900000001831</c:v>
                </c:pt>
                <c:pt idx="886">
                  <c:v>32.850000000001835</c:v>
                </c:pt>
                <c:pt idx="887">
                  <c:v>32.850100000001838</c:v>
                </c:pt>
                <c:pt idx="888">
                  <c:v>32.850200000001841</c:v>
                </c:pt>
                <c:pt idx="889">
                  <c:v>32.850300000001845</c:v>
                </c:pt>
                <c:pt idx="890">
                  <c:v>32.850400000001848</c:v>
                </c:pt>
                <c:pt idx="891">
                  <c:v>32.850500000001851</c:v>
                </c:pt>
                <c:pt idx="892">
                  <c:v>32.850600000001855</c:v>
                </c:pt>
                <c:pt idx="893">
                  <c:v>32.850700000001858</c:v>
                </c:pt>
                <c:pt idx="894">
                  <c:v>32.850800000001861</c:v>
                </c:pt>
                <c:pt idx="895">
                  <c:v>32.850900000001864</c:v>
                </c:pt>
                <c:pt idx="896">
                  <c:v>32.851000000001868</c:v>
                </c:pt>
                <c:pt idx="897">
                  <c:v>32.851100000001871</c:v>
                </c:pt>
                <c:pt idx="898">
                  <c:v>32.851200000001874</c:v>
                </c:pt>
                <c:pt idx="899">
                  <c:v>32.851300000001878</c:v>
                </c:pt>
                <c:pt idx="900">
                  <c:v>32.851400000001881</c:v>
                </c:pt>
                <c:pt idx="901">
                  <c:v>32.851500000001884</c:v>
                </c:pt>
                <c:pt idx="902">
                  <c:v>32.851600000001888</c:v>
                </c:pt>
                <c:pt idx="903">
                  <c:v>32.851700000001891</c:v>
                </c:pt>
                <c:pt idx="904">
                  <c:v>32.851800000001894</c:v>
                </c:pt>
                <c:pt idx="905">
                  <c:v>32.851900000001898</c:v>
                </c:pt>
                <c:pt idx="906">
                  <c:v>32.852000000001901</c:v>
                </c:pt>
                <c:pt idx="907">
                  <c:v>32.852100000001904</c:v>
                </c:pt>
                <c:pt idx="908">
                  <c:v>32.852200000001908</c:v>
                </c:pt>
                <c:pt idx="909">
                  <c:v>32.852300000001911</c:v>
                </c:pt>
                <c:pt idx="910">
                  <c:v>32.852400000001914</c:v>
                </c:pt>
                <c:pt idx="911">
                  <c:v>32.852500000001918</c:v>
                </c:pt>
                <c:pt idx="912">
                  <c:v>32.852600000001921</c:v>
                </c:pt>
                <c:pt idx="913">
                  <c:v>32.852700000001924</c:v>
                </c:pt>
                <c:pt idx="914">
                  <c:v>32.852800000001928</c:v>
                </c:pt>
                <c:pt idx="915">
                  <c:v>32.852900000001931</c:v>
                </c:pt>
                <c:pt idx="916">
                  <c:v>32.853000000001934</c:v>
                </c:pt>
                <c:pt idx="917">
                  <c:v>32.853100000001938</c:v>
                </c:pt>
                <c:pt idx="918">
                  <c:v>32.853200000001941</c:v>
                </c:pt>
                <c:pt idx="919">
                  <c:v>32.853300000001944</c:v>
                </c:pt>
                <c:pt idx="920">
                  <c:v>32.853400000001947</c:v>
                </c:pt>
                <c:pt idx="921">
                  <c:v>32.853500000001951</c:v>
                </c:pt>
                <c:pt idx="922">
                  <c:v>32.853600000001954</c:v>
                </c:pt>
                <c:pt idx="923">
                  <c:v>32.853700000001957</c:v>
                </c:pt>
                <c:pt idx="924">
                  <c:v>32.853800000001961</c:v>
                </c:pt>
                <c:pt idx="925">
                  <c:v>32.853900000001964</c:v>
                </c:pt>
                <c:pt idx="926">
                  <c:v>32.854000000001967</c:v>
                </c:pt>
                <c:pt idx="927">
                  <c:v>32.854100000001971</c:v>
                </c:pt>
                <c:pt idx="928">
                  <c:v>32.854200000001974</c:v>
                </c:pt>
                <c:pt idx="929">
                  <c:v>32.854300000001977</c:v>
                </c:pt>
                <c:pt idx="930">
                  <c:v>32.854400000001981</c:v>
                </c:pt>
                <c:pt idx="931">
                  <c:v>32.854500000001984</c:v>
                </c:pt>
                <c:pt idx="932">
                  <c:v>32.854600000001987</c:v>
                </c:pt>
                <c:pt idx="933">
                  <c:v>32.854700000001991</c:v>
                </c:pt>
                <c:pt idx="934">
                  <c:v>32.854800000001994</c:v>
                </c:pt>
                <c:pt idx="935">
                  <c:v>32.854900000001997</c:v>
                </c:pt>
                <c:pt idx="936">
                  <c:v>32.855000000002001</c:v>
                </c:pt>
                <c:pt idx="937">
                  <c:v>32.855100000002004</c:v>
                </c:pt>
                <c:pt idx="938">
                  <c:v>32.855200000002007</c:v>
                </c:pt>
                <c:pt idx="939">
                  <c:v>32.855300000002011</c:v>
                </c:pt>
                <c:pt idx="940">
                  <c:v>32.855400000002014</c:v>
                </c:pt>
                <c:pt idx="941">
                  <c:v>32.855500000002017</c:v>
                </c:pt>
                <c:pt idx="942">
                  <c:v>32.855600000002021</c:v>
                </c:pt>
                <c:pt idx="943">
                  <c:v>32.855700000002024</c:v>
                </c:pt>
                <c:pt idx="944">
                  <c:v>32.855800000002027</c:v>
                </c:pt>
                <c:pt idx="945">
                  <c:v>32.85590000000203</c:v>
                </c:pt>
                <c:pt idx="946">
                  <c:v>32.856000000002034</c:v>
                </c:pt>
                <c:pt idx="947">
                  <c:v>32.856100000002037</c:v>
                </c:pt>
                <c:pt idx="948">
                  <c:v>32.85620000000204</c:v>
                </c:pt>
                <c:pt idx="949">
                  <c:v>32.856300000002044</c:v>
                </c:pt>
                <c:pt idx="950">
                  <c:v>32.856400000002047</c:v>
                </c:pt>
                <c:pt idx="951">
                  <c:v>32.85650000000205</c:v>
                </c:pt>
                <c:pt idx="952">
                  <c:v>32.856600000002054</c:v>
                </c:pt>
                <c:pt idx="953">
                  <c:v>32.856700000002057</c:v>
                </c:pt>
                <c:pt idx="954">
                  <c:v>32.85680000000206</c:v>
                </c:pt>
                <c:pt idx="955">
                  <c:v>32.856900000002064</c:v>
                </c:pt>
                <c:pt idx="956">
                  <c:v>32.857000000002067</c:v>
                </c:pt>
                <c:pt idx="957">
                  <c:v>32.85710000000207</c:v>
                </c:pt>
                <c:pt idx="958">
                  <c:v>32.857200000002074</c:v>
                </c:pt>
                <c:pt idx="959">
                  <c:v>32.857300000002077</c:v>
                </c:pt>
                <c:pt idx="960">
                  <c:v>32.85740000000208</c:v>
                </c:pt>
                <c:pt idx="961">
                  <c:v>32.857500000002084</c:v>
                </c:pt>
                <c:pt idx="962">
                  <c:v>32.857600000002087</c:v>
                </c:pt>
                <c:pt idx="963">
                  <c:v>32.85770000000209</c:v>
                </c:pt>
                <c:pt idx="964">
                  <c:v>32.857800000002094</c:v>
                </c:pt>
                <c:pt idx="965">
                  <c:v>32.857900000002097</c:v>
                </c:pt>
                <c:pt idx="966">
                  <c:v>32.8580000000021</c:v>
                </c:pt>
                <c:pt idx="967">
                  <c:v>32.858100000002104</c:v>
                </c:pt>
                <c:pt idx="968">
                  <c:v>32.858200000002107</c:v>
                </c:pt>
                <c:pt idx="969">
                  <c:v>32.85830000000211</c:v>
                </c:pt>
                <c:pt idx="970">
                  <c:v>32.858400000002113</c:v>
                </c:pt>
                <c:pt idx="971">
                  <c:v>32.858500000002117</c:v>
                </c:pt>
                <c:pt idx="972">
                  <c:v>32.85860000000212</c:v>
                </c:pt>
                <c:pt idx="973">
                  <c:v>32.858700000002123</c:v>
                </c:pt>
                <c:pt idx="974">
                  <c:v>32.858800000002127</c:v>
                </c:pt>
                <c:pt idx="975">
                  <c:v>32.85890000000213</c:v>
                </c:pt>
                <c:pt idx="976">
                  <c:v>32.859000000002133</c:v>
                </c:pt>
                <c:pt idx="977">
                  <c:v>32.859100000002137</c:v>
                </c:pt>
                <c:pt idx="978">
                  <c:v>32.85920000000214</c:v>
                </c:pt>
                <c:pt idx="979">
                  <c:v>32.859300000002143</c:v>
                </c:pt>
                <c:pt idx="980">
                  <c:v>32.859400000002147</c:v>
                </c:pt>
                <c:pt idx="981">
                  <c:v>32.85950000000215</c:v>
                </c:pt>
                <c:pt idx="982">
                  <c:v>32.859600000002153</c:v>
                </c:pt>
                <c:pt idx="983">
                  <c:v>32.859700000002157</c:v>
                </c:pt>
                <c:pt idx="984">
                  <c:v>32.85980000000216</c:v>
                </c:pt>
                <c:pt idx="985">
                  <c:v>32.859900000002163</c:v>
                </c:pt>
                <c:pt idx="986">
                  <c:v>32.860000000002167</c:v>
                </c:pt>
                <c:pt idx="987">
                  <c:v>32.86010000000217</c:v>
                </c:pt>
                <c:pt idx="988">
                  <c:v>32.860200000002173</c:v>
                </c:pt>
                <c:pt idx="989">
                  <c:v>32.860300000002177</c:v>
                </c:pt>
                <c:pt idx="990">
                  <c:v>32.86040000000218</c:v>
                </c:pt>
                <c:pt idx="991">
                  <c:v>32.860500000002183</c:v>
                </c:pt>
                <c:pt idx="992">
                  <c:v>32.860600000002187</c:v>
                </c:pt>
                <c:pt idx="993">
                  <c:v>32.86070000000219</c:v>
                </c:pt>
                <c:pt idx="994">
                  <c:v>32.860800000002193</c:v>
                </c:pt>
                <c:pt idx="995">
                  <c:v>32.860900000002196</c:v>
                </c:pt>
                <c:pt idx="996">
                  <c:v>32.8610000000022</c:v>
                </c:pt>
                <c:pt idx="997">
                  <c:v>32.861100000002203</c:v>
                </c:pt>
                <c:pt idx="998">
                  <c:v>32.861200000002206</c:v>
                </c:pt>
                <c:pt idx="999">
                  <c:v>32.86130000000221</c:v>
                </c:pt>
                <c:pt idx="1000">
                  <c:v>32.861400000002213</c:v>
                </c:pt>
              </c:numCache>
            </c:numRef>
          </c:xVal>
          <c:yVal>
            <c:numRef>
              <c:f>Calculs!$Q$4:$Q$1004</c:f>
              <c:numCache>
                <c:formatCode>0.00</c:formatCode>
                <c:ptCount val="1001"/>
                <c:pt idx="0">
                  <c:v>0</c:v>
                </c:pt>
                <c:pt idx="1">
                  <c:v>4.9999999999998928E-4</c:v>
                </c:pt>
                <c:pt idx="2">
                  <c:v>1.4999999999999679E-3</c:v>
                </c:pt>
                <c:pt idx="3">
                  <c:v>2.4999999999999467E-3</c:v>
                </c:pt>
                <c:pt idx="4">
                  <c:v>3.499999999999925E-3</c:v>
                </c:pt>
                <c:pt idx="5">
                  <c:v>4.4999999999999034E-3</c:v>
                </c:pt>
                <c:pt idx="6">
                  <c:v>5.4999999999998826E-3</c:v>
                </c:pt>
                <c:pt idx="7">
                  <c:v>6.4999999999998609E-3</c:v>
                </c:pt>
                <c:pt idx="8">
                  <c:v>7.4999999999998393E-3</c:v>
                </c:pt>
                <c:pt idx="9">
                  <c:v>8.4999999999998185E-3</c:v>
                </c:pt>
                <c:pt idx="10">
                  <c:v>9.4999999999997968E-3</c:v>
                </c:pt>
                <c:pt idx="11">
                  <c:v>9.5000000000002253E-3</c:v>
                </c:pt>
                <c:pt idx="12">
                  <c:v>8.5000000000002469E-3</c:v>
                </c:pt>
                <c:pt idx="13">
                  <c:v>7.5000000000002669E-3</c:v>
                </c:pt>
                <c:pt idx="14">
                  <c:v>6.5000000000002885E-3</c:v>
                </c:pt>
                <c:pt idx="15">
                  <c:v>5.5000000000003102E-3</c:v>
                </c:pt>
                <c:pt idx="16">
                  <c:v>4.5000000000003319E-3</c:v>
                </c:pt>
                <c:pt idx="17">
                  <c:v>3.5000000000003527E-3</c:v>
                </c:pt>
                <c:pt idx="18">
                  <c:v>2.5000000000003743E-3</c:v>
                </c:pt>
                <c:pt idx="19">
                  <c:v>1.5000000000003951E-3</c:v>
                </c:pt>
                <c:pt idx="20">
                  <c:v>5.0000000000041678E-4</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32.800100000000178</c:v>
                </c:pt>
                <c:pt idx="388">
                  <c:v>32.800200000000181</c:v>
                </c:pt>
                <c:pt idx="389">
                  <c:v>32.800300000000185</c:v>
                </c:pt>
                <c:pt idx="390">
                  <c:v>32.800400000000188</c:v>
                </c:pt>
                <c:pt idx="391">
                  <c:v>32.800500000000191</c:v>
                </c:pt>
                <c:pt idx="392">
                  <c:v>32.800600000000195</c:v>
                </c:pt>
                <c:pt idx="393">
                  <c:v>32.800700000000198</c:v>
                </c:pt>
                <c:pt idx="394">
                  <c:v>32.800800000000201</c:v>
                </c:pt>
                <c:pt idx="395">
                  <c:v>32.800900000000205</c:v>
                </c:pt>
                <c:pt idx="396">
                  <c:v>32.801000000000208</c:v>
                </c:pt>
                <c:pt idx="397">
                  <c:v>32.801100000000211</c:v>
                </c:pt>
                <c:pt idx="398">
                  <c:v>32.801200000000215</c:v>
                </c:pt>
                <c:pt idx="399">
                  <c:v>32.801300000000218</c:v>
                </c:pt>
                <c:pt idx="400">
                  <c:v>32.801400000000221</c:v>
                </c:pt>
                <c:pt idx="401">
                  <c:v>32.801500000000225</c:v>
                </c:pt>
                <c:pt idx="402">
                  <c:v>32.801600000000228</c:v>
                </c:pt>
                <c:pt idx="403">
                  <c:v>32.801700000000231</c:v>
                </c:pt>
                <c:pt idx="404">
                  <c:v>32.801800000000235</c:v>
                </c:pt>
                <c:pt idx="405">
                  <c:v>32.801900000000238</c:v>
                </c:pt>
                <c:pt idx="406">
                  <c:v>32.802000000000241</c:v>
                </c:pt>
                <c:pt idx="407">
                  <c:v>32.802100000000245</c:v>
                </c:pt>
                <c:pt idx="408">
                  <c:v>32.802200000000248</c:v>
                </c:pt>
                <c:pt idx="409">
                  <c:v>32.802300000000251</c:v>
                </c:pt>
                <c:pt idx="410">
                  <c:v>32.802400000000254</c:v>
                </c:pt>
                <c:pt idx="411">
                  <c:v>32.802500000000258</c:v>
                </c:pt>
                <c:pt idx="412">
                  <c:v>32.802600000000261</c:v>
                </c:pt>
                <c:pt idx="413">
                  <c:v>32.802700000000264</c:v>
                </c:pt>
                <c:pt idx="414">
                  <c:v>32.802800000000268</c:v>
                </c:pt>
                <c:pt idx="415">
                  <c:v>32.802900000000271</c:v>
                </c:pt>
                <c:pt idx="416">
                  <c:v>32.803000000000274</c:v>
                </c:pt>
                <c:pt idx="417">
                  <c:v>32.803100000000278</c:v>
                </c:pt>
                <c:pt idx="418">
                  <c:v>32.803200000000281</c:v>
                </c:pt>
                <c:pt idx="419">
                  <c:v>32.803300000000284</c:v>
                </c:pt>
                <c:pt idx="420">
                  <c:v>32.803400000000288</c:v>
                </c:pt>
                <c:pt idx="421">
                  <c:v>32.803500000000291</c:v>
                </c:pt>
                <c:pt idx="422">
                  <c:v>32.803600000000294</c:v>
                </c:pt>
                <c:pt idx="423">
                  <c:v>32.803700000000298</c:v>
                </c:pt>
                <c:pt idx="424">
                  <c:v>32.803800000000301</c:v>
                </c:pt>
                <c:pt idx="425">
                  <c:v>32.803900000000304</c:v>
                </c:pt>
                <c:pt idx="426">
                  <c:v>32.804000000000308</c:v>
                </c:pt>
                <c:pt idx="427">
                  <c:v>32.804100000000311</c:v>
                </c:pt>
                <c:pt idx="428">
                  <c:v>32.804200000000314</c:v>
                </c:pt>
                <c:pt idx="429">
                  <c:v>32.804300000000318</c:v>
                </c:pt>
                <c:pt idx="430">
                  <c:v>32.804400000000321</c:v>
                </c:pt>
                <c:pt idx="431">
                  <c:v>32.804500000000324</c:v>
                </c:pt>
                <c:pt idx="432">
                  <c:v>32.804600000000327</c:v>
                </c:pt>
                <c:pt idx="433">
                  <c:v>32.804700000000331</c:v>
                </c:pt>
                <c:pt idx="434">
                  <c:v>32.804800000000334</c:v>
                </c:pt>
                <c:pt idx="435">
                  <c:v>32.804900000000337</c:v>
                </c:pt>
                <c:pt idx="436">
                  <c:v>32.805000000000341</c:v>
                </c:pt>
                <c:pt idx="437">
                  <c:v>32.805100000000344</c:v>
                </c:pt>
                <c:pt idx="438">
                  <c:v>32.805200000000347</c:v>
                </c:pt>
                <c:pt idx="439">
                  <c:v>32.805300000000351</c:v>
                </c:pt>
                <c:pt idx="440">
                  <c:v>32.805400000000354</c:v>
                </c:pt>
                <c:pt idx="441">
                  <c:v>32.805500000000357</c:v>
                </c:pt>
                <c:pt idx="442">
                  <c:v>32.805600000000361</c:v>
                </c:pt>
                <c:pt idx="443">
                  <c:v>32.805700000000364</c:v>
                </c:pt>
                <c:pt idx="444">
                  <c:v>32.805800000000367</c:v>
                </c:pt>
                <c:pt idx="445">
                  <c:v>32.805900000000371</c:v>
                </c:pt>
                <c:pt idx="446">
                  <c:v>32.806000000000374</c:v>
                </c:pt>
                <c:pt idx="447">
                  <c:v>32.806100000000377</c:v>
                </c:pt>
                <c:pt idx="448">
                  <c:v>32.806200000000381</c:v>
                </c:pt>
                <c:pt idx="449">
                  <c:v>32.806300000000384</c:v>
                </c:pt>
                <c:pt idx="450">
                  <c:v>32.806400000000387</c:v>
                </c:pt>
                <c:pt idx="451">
                  <c:v>32.806500000000391</c:v>
                </c:pt>
                <c:pt idx="452">
                  <c:v>32.806600000000394</c:v>
                </c:pt>
                <c:pt idx="453">
                  <c:v>32.806700000000397</c:v>
                </c:pt>
                <c:pt idx="454">
                  <c:v>32.806800000000401</c:v>
                </c:pt>
                <c:pt idx="455">
                  <c:v>32.806900000000404</c:v>
                </c:pt>
                <c:pt idx="456">
                  <c:v>32.807000000000407</c:v>
                </c:pt>
                <c:pt idx="457">
                  <c:v>32.80710000000041</c:v>
                </c:pt>
                <c:pt idx="458">
                  <c:v>32.807200000000414</c:v>
                </c:pt>
                <c:pt idx="459">
                  <c:v>32.807300000000417</c:v>
                </c:pt>
                <c:pt idx="460">
                  <c:v>32.80740000000042</c:v>
                </c:pt>
                <c:pt idx="461">
                  <c:v>32.807500000000424</c:v>
                </c:pt>
                <c:pt idx="462">
                  <c:v>32.807600000000427</c:v>
                </c:pt>
                <c:pt idx="463">
                  <c:v>32.80770000000043</c:v>
                </c:pt>
                <c:pt idx="464">
                  <c:v>32.807800000000434</c:v>
                </c:pt>
                <c:pt idx="465">
                  <c:v>32.807900000000437</c:v>
                </c:pt>
                <c:pt idx="466">
                  <c:v>32.80800000000044</c:v>
                </c:pt>
                <c:pt idx="467">
                  <c:v>32.808100000000444</c:v>
                </c:pt>
                <c:pt idx="468">
                  <c:v>32.808200000000447</c:v>
                </c:pt>
                <c:pt idx="469">
                  <c:v>32.80830000000045</c:v>
                </c:pt>
                <c:pt idx="470">
                  <c:v>32.808400000000454</c:v>
                </c:pt>
                <c:pt idx="471">
                  <c:v>32.808500000000457</c:v>
                </c:pt>
                <c:pt idx="472">
                  <c:v>32.80860000000046</c:v>
                </c:pt>
                <c:pt idx="473">
                  <c:v>32.808700000000464</c:v>
                </c:pt>
                <c:pt idx="474">
                  <c:v>32.808800000000467</c:v>
                </c:pt>
                <c:pt idx="475">
                  <c:v>32.80890000000047</c:v>
                </c:pt>
                <c:pt idx="476">
                  <c:v>32.809000000000474</c:v>
                </c:pt>
                <c:pt idx="477">
                  <c:v>32.809100000000477</c:v>
                </c:pt>
                <c:pt idx="478">
                  <c:v>32.80920000000048</c:v>
                </c:pt>
                <c:pt idx="479">
                  <c:v>32.809300000000484</c:v>
                </c:pt>
                <c:pt idx="480">
                  <c:v>32.809400000000487</c:v>
                </c:pt>
                <c:pt idx="481">
                  <c:v>32.80950000000049</c:v>
                </c:pt>
                <c:pt idx="482">
                  <c:v>32.809600000000493</c:v>
                </c:pt>
                <c:pt idx="483">
                  <c:v>32.809700000000497</c:v>
                </c:pt>
                <c:pt idx="484">
                  <c:v>32.8098000000005</c:v>
                </c:pt>
                <c:pt idx="485">
                  <c:v>32.809900000000503</c:v>
                </c:pt>
                <c:pt idx="486">
                  <c:v>32.810000000000507</c:v>
                </c:pt>
                <c:pt idx="487">
                  <c:v>32.81010000000051</c:v>
                </c:pt>
                <c:pt idx="488">
                  <c:v>32.810200000000513</c:v>
                </c:pt>
                <c:pt idx="489">
                  <c:v>32.810300000000517</c:v>
                </c:pt>
                <c:pt idx="490">
                  <c:v>32.81040000000052</c:v>
                </c:pt>
                <c:pt idx="491">
                  <c:v>32.810500000000523</c:v>
                </c:pt>
                <c:pt idx="492">
                  <c:v>32.810600000000527</c:v>
                </c:pt>
                <c:pt idx="493">
                  <c:v>32.81070000000053</c:v>
                </c:pt>
                <c:pt idx="494">
                  <c:v>32.810800000000533</c:v>
                </c:pt>
                <c:pt idx="495">
                  <c:v>32.810900000000537</c:v>
                </c:pt>
                <c:pt idx="496">
                  <c:v>32.81100000000054</c:v>
                </c:pt>
                <c:pt idx="497">
                  <c:v>32.811100000000543</c:v>
                </c:pt>
                <c:pt idx="498">
                  <c:v>32.811200000000547</c:v>
                </c:pt>
                <c:pt idx="499">
                  <c:v>32.81130000000055</c:v>
                </c:pt>
                <c:pt idx="500">
                  <c:v>32.811400000000553</c:v>
                </c:pt>
                <c:pt idx="501">
                  <c:v>32.811500000000557</c:v>
                </c:pt>
                <c:pt idx="502">
                  <c:v>32.81160000000056</c:v>
                </c:pt>
                <c:pt idx="503">
                  <c:v>32.811700000000563</c:v>
                </c:pt>
                <c:pt idx="504">
                  <c:v>32.811800000000567</c:v>
                </c:pt>
                <c:pt idx="505">
                  <c:v>32.81190000000057</c:v>
                </c:pt>
                <c:pt idx="506">
                  <c:v>32.812000000000573</c:v>
                </c:pt>
                <c:pt idx="507">
                  <c:v>32.812100000000576</c:v>
                </c:pt>
                <c:pt idx="508">
                  <c:v>32.81220000000058</c:v>
                </c:pt>
                <c:pt idx="509">
                  <c:v>32.812300000000583</c:v>
                </c:pt>
                <c:pt idx="510">
                  <c:v>32.812400000000586</c:v>
                </c:pt>
                <c:pt idx="511">
                  <c:v>32.81250000000059</c:v>
                </c:pt>
                <c:pt idx="512">
                  <c:v>32.812600000000593</c:v>
                </c:pt>
                <c:pt idx="513">
                  <c:v>32.812700000000596</c:v>
                </c:pt>
                <c:pt idx="514">
                  <c:v>32.8128000000006</c:v>
                </c:pt>
                <c:pt idx="515">
                  <c:v>32.812900000000603</c:v>
                </c:pt>
                <c:pt idx="516">
                  <c:v>32.813000000000606</c:v>
                </c:pt>
                <c:pt idx="517">
                  <c:v>32.81310000000061</c:v>
                </c:pt>
                <c:pt idx="518">
                  <c:v>32.813200000000613</c:v>
                </c:pt>
                <c:pt idx="519">
                  <c:v>32.813300000000616</c:v>
                </c:pt>
                <c:pt idx="520">
                  <c:v>32.81340000000062</c:v>
                </c:pt>
                <c:pt idx="521">
                  <c:v>32.813500000000623</c:v>
                </c:pt>
                <c:pt idx="522">
                  <c:v>32.813600000000626</c:v>
                </c:pt>
                <c:pt idx="523">
                  <c:v>32.81370000000063</c:v>
                </c:pt>
                <c:pt idx="524">
                  <c:v>32.813800000000633</c:v>
                </c:pt>
                <c:pt idx="525">
                  <c:v>32.813900000000636</c:v>
                </c:pt>
                <c:pt idx="526">
                  <c:v>32.81400000000064</c:v>
                </c:pt>
                <c:pt idx="527">
                  <c:v>32.814100000000643</c:v>
                </c:pt>
                <c:pt idx="528">
                  <c:v>32.814200000000646</c:v>
                </c:pt>
                <c:pt idx="529">
                  <c:v>32.81430000000065</c:v>
                </c:pt>
                <c:pt idx="530">
                  <c:v>32.814400000000653</c:v>
                </c:pt>
                <c:pt idx="531">
                  <c:v>32.814500000000656</c:v>
                </c:pt>
                <c:pt idx="532">
                  <c:v>32.814600000000659</c:v>
                </c:pt>
                <c:pt idx="533">
                  <c:v>32.814700000000663</c:v>
                </c:pt>
                <c:pt idx="534">
                  <c:v>32.814800000000666</c:v>
                </c:pt>
                <c:pt idx="535">
                  <c:v>32.814900000000669</c:v>
                </c:pt>
                <c:pt idx="536">
                  <c:v>32.815000000000673</c:v>
                </c:pt>
                <c:pt idx="537">
                  <c:v>32.815100000000676</c:v>
                </c:pt>
                <c:pt idx="538">
                  <c:v>32.815200000000679</c:v>
                </c:pt>
                <c:pt idx="539">
                  <c:v>32.815300000000683</c:v>
                </c:pt>
                <c:pt idx="540">
                  <c:v>32.815400000000686</c:v>
                </c:pt>
                <c:pt idx="541">
                  <c:v>32.815500000000689</c:v>
                </c:pt>
                <c:pt idx="542">
                  <c:v>32.815600000000693</c:v>
                </c:pt>
                <c:pt idx="543">
                  <c:v>32.815700000000696</c:v>
                </c:pt>
                <c:pt idx="544">
                  <c:v>32.815800000000699</c:v>
                </c:pt>
                <c:pt idx="545">
                  <c:v>32.815900000000703</c:v>
                </c:pt>
                <c:pt idx="546">
                  <c:v>32.816000000000706</c:v>
                </c:pt>
                <c:pt idx="547">
                  <c:v>32.816100000000709</c:v>
                </c:pt>
                <c:pt idx="548">
                  <c:v>32.816200000000713</c:v>
                </c:pt>
                <c:pt idx="549">
                  <c:v>32.816300000000716</c:v>
                </c:pt>
                <c:pt idx="550">
                  <c:v>32.816400000000719</c:v>
                </c:pt>
                <c:pt idx="551">
                  <c:v>32.816500000000723</c:v>
                </c:pt>
                <c:pt idx="552">
                  <c:v>32.816600000000726</c:v>
                </c:pt>
                <c:pt idx="553">
                  <c:v>32.816700000000729</c:v>
                </c:pt>
                <c:pt idx="554">
                  <c:v>32.816800000000732</c:v>
                </c:pt>
                <c:pt idx="555">
                  <c:v>32.816900000000736</c:v>
                </c:pt>
                <c:pt idx="556">
                  <c:v>32.817000000000739</c:v>
                </c:pt>
                <c:pt idx="557">
                  <c:v>32.817100000000742</c:v>
                </c:pt>
                <c:pt idx="558">
                  <c:v>32.817200000000746</c:v>
                </c:pt>
                <c:pt idx="559">
                  <c:v>32.817300000000749</c:v>
                </c:pt>
                <c:pt idx="560">
                  <c:v>32.817400000000752</c:v>
                </c:pt>
                <c:pt idx="561">
                  <c:v>32.817500000000756</c:v>
                </c:pt>
                <c:pt idx="562">
                  <c:v>32.817600000000759</c:v>
                </c:pt>
                <c:pt idx="563">
                  <c:v>32.817700000000762</c:v>
                </c:pt>
                <c:pt idx="564">
                  <c:v>32.817800000000766</c:v>
                </c:pt>
                <c:pt idx="565">
                  <c:v>32.817900000000769</c:v>
                </c:pt>
                <c:pt idx="566">
                  <c:v>32.818000000000772</c:v>
                </c:pt>
                <c:pt idx="567">
                  <c:v>32.818100000000776</c:v>
                </c:pt>
                <c:pt idx="568">
                  <c:v>32.818200000000779</c:v>
                </c:pt>
                <c:pt idx="569">
                  <c:v>32.818300000000782</c:v>
                </c:pt>
                <c:pt idx="570">
                  <c:v>32.818400000000786</c:v>
                </c:pt>
                <c:pt idx="571">
                  <c:v>32.818500000000789</c:v>
                </c:pt>
                <c:pt idx="572">
                  <c:v>32.818600000000792</c:v>
                </c:pt>
                <c:pt idx="573">
                  <c:v>32.818700000000796</c:v>
                </c:pt>
                <c:pt idx="574">
                  <c:v>32.818800000000799</c:v>
                </c:pt>
                <c:pt idx="575">
                  <c:v>32.818900000000802</c:v>
                </c:pt>
                <c:pt idx="576">
                  <c:v>32.819000000000806</c:v>
                </c:pt>
                <c:pt idx="577">
                  <c:v>32.819100000000809</c:v>
                </c:pt>
                <c:pt idx="578">
                  <c:v>32.819200000000812</c:v>
                </c:pt>
                <c:pt idx="579">
                  <c:v>32.819300000000815</c:v>
                </c:pt>
                <c:pt idx="580">
                  <c:v>32.819400000000819</c:v>
                </c:pt>
                <c:pt idx="581">
                  <c:v>32.819500000000822</c:v>
                </c:pt>
                <c:pt idx="582">
                  <c:v>32.819600000000825</c:v>
                </c:pt>
                <c:pt idx="583">
                  <c:v>32.819700000000829</c:v>
                </c:pt>
                <c:pt idx="584">
                  <c:v>32.819800000000832</c:v>
                </c:pt>
                <c:pt idx="585">
                  <c:v>32.819900000000835</c:v>
                </c:pt>
                <c:pt idx="586">
                  <c:v>32.820000000000839</c:v>
                </c:pt>
                <c:pt idx="587">
                  <c:v>32.820100000000842</c:v>
                </c:pt>
                <c:pt idx="588">
                  <c:v>32.820200000000845</c:v>
                </c:pt>
                <c:pt idx="589">
                  <c:v>32.820300000000849</c:v>
                </c:pt>
                <c:pt idx="590">
                  <c:v>32.820400000000852</c:v>
                </c:pt>
                <c:pt idx="591">
                  <c:v>32.820500000000855</c:v>
                </c:pt>
                <c:pt idx="592">
                  <c:v>32.820600000000859</c:v>
                </c:pt>
                <c:pt idx="593">
                  <c:v>32.820700000000862</c:v>
                </c:pt>
                <c:pt idx="594">
                  <c:v>32.820800000000865</c:v>
                </c:pt>
                <c:pt idx="595">
                  <c:v>32.820900000000869</c:v>
                </c:pt>
                <c:pt idx="596">
                  <c:v>32.821000000000872</c:v>
                </c:pt>
                <c:pt idx="597">
                  <c:v>32.821100000000875</c:v>
                </c:pt>
                <c:pt idx="598">
                  <c:v>32.821200000000879</c:v>
                </c:pt>
                <c:pt idx="599">
                  <c:v>32.821300000000882</c:v>
                </c:pt>
                <c:pt idx="600">
                  <c:v>32.821400000000885</c:v>
                </c:pt>
                <c:pt idx="601">
                  <c:v>32.821500000000889</c:v>
                </c:pt>
                <c:pt idx="602">
                  <c:v>32.821600000000892</c:v>
                </c:pt>
                <c:pt idx="603">
                  <c:v>32.821700000000895</c:v>
                </c:pt>
                <c:pt idx="604">
                  <c:v>32.821800000000898</c:v>
                </c:pt>
                <c:pt idx="605">
                  <c:v>32.821900000000902</c:v>
                </c:pt>
                <c:pt idx="606">
                  <c:v>32.822000000000905</c:v>
                </c:pt>
                <c:pt idx="607">
                  <c:v>32.822100000000908</c:v>
                </c:pt>
                <c:pt idx="608">
                  <c:v>32.822200000000912</c:v>
                </c:pt>
                <c:pt idx="609">
                  <c:v>32.822300000000915</c:v>
                </c:pt>
                <c:pt idx="610">
                  <c:v>32.822400000000918</c:v>
                </c:pt>
                <c:pt idx="611">
                  <c:v>32.822500000000922</c:v>
                </c:pt>
                <c:pt idx="612">
                  <c:v>32.822600000000925</c:v>
                </c:pt>
                <c:pt idx="613">
                  <c:v>32.822700000000928</c:v>
                </c:pt>
                <c:pt idx="614">
                  <c:v>32.822800000000932</c:v>
                </c:pt>
                <c:pt idx="615">
                  <c:v>32.822900000000935</c:v>
                </c:pt>
                <c:pt idx="616">
                  <c:v>32.823000000000938</c:v>
                </c:pt>
                <c:pt idx="617">
                  <c:v>32.823100000000942</c:v>
                </c:pt>
                <c:pt idx="618">
                  <c:v>32.823200000000945</c:v>
                </c:pt>
                <c:pt idx="619">
                  <c:v>32.823300000000948</c:v>
                </c:pt>
                <c:pt idx="620">
                  <c:v>32.823400000000952</c:v>
                </c:pt>
                <c:pt idx="621">
                  <c:v>32.823500000000955</c:v>
                </c:pt>
                <c:pt idx="622">
                  <c:v>32.823600000000958</c:v>
                </c:pt>
                <c:pt idx="623">
                  <c:v>32.823700000000962</c:v>
                </c:pt>
                <c:pt idx="624">
                  <c:v>32.823800000000965</c:v>
                </c:pt>
                <c:pt idx="625">
                  <c:v>32.823900000000968</c:v>
                </c:pt>
                <c:pt idx="626">
                  <c:v>32.824000000000972</c:v>
                </c:pt>
                <c:pt idx="627">
                  <c:v>32.824100000000975</c:v>
                </c:pt>
                <c:pt idx="628">
                  <c:v>32.824200000000978</c:v>
                </c:pt>
                <c:pt idx="629">
                  <c:v>32.824300000000981</c:v>
                </c:pt>
                <c:pt idx="630">
                  <c:v>32.824400000000985</c:v>
                </c:pt>
                <c:pt idx="631">
                  <c:v>32.824500000000988</c:v>
                </c:pt>
                <c:pt idx="632">
                  <c:v>32.824600000000991</c:v>
                </c:pt>
                <c:pt idx="633">
                  <c:v>32.824700000000995</c:v>
                </c:pt>
                <c:pt idx="634">
                  <c:v>32.824800000000998</c:v>
                </c:pt>
                <c:pt idx="635">
                  <c:v>32.824900000001001</c:v>
                </c:pt>
                <c:pt idx="636">
                  <c:v>32.825000000001005</c:v>
                </c:pt>
                <c:pt idx="637">
                  <c:v>32.825100000001008</c:v>
                </c:pt>
                <c:pt idx="638">
                  <c:v>32.825200000001011</c:v>
                </c:pt>
                <c:pt idx="639">
                  <c:v>32.825300000001015</c:v>
                </c:pt>
                <c:pt idx="640">
                  <c:v>32.825400000001018</c:v>
                </c:pt>
                <c:pt idx="641">
                  <c:v>32.825500000001021</c:v>
                </c:pt>
                <c:pt idx="642">
                  <c:v>32.825600000001025</c:v>
                </c:pt>
                <c:pt idx="643">
                  <c:v>32.825700000001028</c:v>
                </c:pt>
                <c:pt idx="644">
                  <c:v>32.825800000001031</c:v>
                </c:pt>
                <c:pt idx="645">
                  <c:v>32.825900000001035</c:v>
                </c:pt>
                <c:pt idx="646">
                  <c:v>32.826000000001038</c:v>
                </c:pt>
                <c:pt idx="647">
                  <c:v>32.826100000001041</c:v>
                </c:pt>
                <c:pt idx="648">
                  <c:v>32.826200000001045</c:v>
                </c:pt>
                <c:pt idx="649">
                  <c:v>32.826300000001048</c:v>
                </c:pt>
                <c:pt idx="650">
                  <c:v>32.826400000001051</c:v>
                </c:pt>
                <c:pt idx="651">
                  <c:v>32.826500000001055</c:v>
                </c:pt>
                <c:pt idx="652">
                  <c:v>32.826600000001058</c:v>
                </c:pt>
                <c:pt idx="653">
                  <c:v>32.826700000001061</c:v>
                </c:pt>
                <c:pt idx="654">
                  <c:v>32.826800000001064</c:v>
                </c:pt>
                <c:pt idx="655">
                  <c:v>32.826900000001068</c:v>
                </c:pt>
                <c:pt idx="656">
                  <c:v>32.827000000001071</c:v>
                </c:pt>
                <c:pt idx="657">
                  <c:v>32.827100000001074</c:v>
                </c:pt>
                <c:pt idx="658">
                  <c:v>32.827200000001078</c:v>
                </c:pt>
                <c:pt idx="659">
                  <c:v>32.827300000001081</c:v>
                </c:pt>
                <c:pt idx="660">
                  <c:v>32.827400000001084</c:v>
                </c:pt>
                <c:pt idx="661">
                  <c:v>32.827500000001088</c:v>
                </c:pt>
                <c:pt idx="662">
                  <c:v>32.827600000001091</c:v>
                </c:pt>
                <c:pt idx="663">
                  <c:v>32.827700000001094</c:v>
                </c:pt>
                <c:pt idx="664">
                  <c:v>32.827800000001098</c:v>
                </c:pt>
                <c:pt idx="665">
                  <c:v>32.827900000001101</c:v>
                </c:pt>
                <c:pt idx="666">
                  <c:v>32.828000000001104</c:v>
                </c:pt>
                <c:pt idx="667">
                  <c:v>32.828100000001108</c:v>
                </c:pt>
                <c:pt idx="668">
                  <c:v>32.828200000001111</c:v>
                </c:pt>
                <c:pt idx="669">
                  <c:v>32.828300000001114</c:v>
                </c:pt>
                <c:pt idx="670">
                  <c:v>32.828400000001118</c:v>
                </c:pt>
                <c:pt idx="671">
                  <c:v>32.828500000001121</c:v>
                </c:pt>
                <c:pt idx="672">
                  <c:v>32.828600000001124</c:v>
                </c:pt>
                <c:pt idx="673">
                  <c:v>32.828700000001128</c:v>
                </c:pt>
                <c:pt idx="674">
                  <c:v>32.828800000001131</c:v>
                </c:pt>
                <c:pt idx="675">
                  <c:v>32.828900000001134</c:v>
                </c:pt>
                <c:pt idx="676">
                  <c:v>32.829000000001137</c:v>
                </c:pt>
                <c:pt idx="677">
                  <c:v>32.829100000001141</c:v>
                </c:pt>
                <c:pt idx="678">
                  <c:v>32.829200000001144</c:v>
                </c:pt>
                <c:pt idx="679">
                  <c:v>32.829300000001147</c:v>
                </c:pt>
                <c:pt idx="680">
                  <c:v>32.829400000001151</c:v>
                </c:pt>
                <c:pt idx="681">
                  <c:v>32.829500000001154</c:v>
                </c:pt>
                <c:pt idx="682">
                  <c:v>32.829600000001157</c:v>
                </c:pt>
                <c:pt idx="683">
                  <c:v>32.829700000001161</c:v>
                </c:pt>
                <c:pt idx="684">
                  <c:v>32.829800000001164</c:v>
                </c:pt>
                <c:pt idx="685">
                  <c:v>32.829900000001167</c:v>
                </c:pt>
                <c:pt idx="686">
                  <c:v>32.830000000001171</c:v>
                </c:pt>
                <c:pt idx="687">
                  <c:v>32.830100000001174</c:v>
                </c:pt>
                <c:pt idx="688">
                  <c:v>32.830200000001177</c:v>
                </c:pt>
                <c:pt idx="689">
                  <c:v>32.830300000001181</c:v>
                </c:pt>
                <c:pt idx="690">
                  <c:v>32.830400000001184</c:v>
                </c:pt>
                <c:pt idx="691">
                  <c:v>32.830500000001187</c:v>
                </c:pt>
                <c:pt idx="692">
                  <c:v>32.830600000001191</c:v>
                </c:pt>
                <c:pt idx="693">
                  <c:v>32.830700000001194</c:v>
                </c:pt>
                <c:pt idx="694">
                  <c:v>32.830800000001197</c:v>
                </c:pt>
                <c:pt idx="695">
                  <c:v>32.830900000001201</c:v>
                </c:pt>
                <c:pt idx="696">
                  <c:v>32.831000000001204</c:v>
                </c:pt>
                <c:pt idx="697">
                  <c:v>32.831100000001207</c:v>
                </c:pt>
                <c:pt idx="698">
                  <c:v>32.831200000001211</c:v>
                </c:pt>
                <c:pt idx="699">
                  <c:v>32.831300000001214</c:v>
                </c:pt>
                <c:pt idx="700">
                  <c:v>32.831400000001217</c:v>
                </c:pt>
                <c:pt idx="701">
                  <c:v>32.83150000000122</c:v>
                </c:pt>
                <c:pt idx="702">
                  <c:v>32.831600000001224</c:v>
                </c:pt>
                <c:pt idx="703">
                  <c:v>32.831700000001227</c:v>
                </c:pt>
                <c:pt idx="704">
                  <c:v>32.83180000000123</c:v>
                </c:pt>
                <c:pt idx="705">
                  <c:v>32.831900000001234</c:v>
                </c:pt>
                <c:pt idx="706">
                  <c:v>32.832000000001237</c:v>
                </c:pt>
                <c:pt idx="707">
                  <c:v>32.83210000000124</c:v>
                </c:pt>
                <c:pt idx="708">
                  <c:v>32.832200000001244</c:v>
                </c:pt>
                <c:pt idx="709">
                  <c:v>32.832300000001247</c:v>
                </c:pt>
                <c:pt idx="710">
                  <c:v>32.83240000000125</c:v>
                </c:pt>
                <c:pt idx="711">
                  <c:v>32.832500000001254</c:v>
                </c:pt>
                <c:pt idx="712">
                  <c:v>32.832600000001257</c:v>
                </c:pt>
                <c:pt idx="713">
                  <c:v>32.83270000000126</c:v>
                </c:pt>
                <c:pt idx="714">
                  <c:v>32.832800000001264</c:v>
                </c:pt>
                <c:pt idx="715">
                  <c:v>32.832900000001267</c:v>
                </c:pt>
                <c:pt idx="716">
                  <c:v>32.83300000000127</c:v>
                </c:pt>
                <c:pt idx="717">
                  <c:v>32.833100000001274</c:v>
                </c:pt>
                <c:pt idx="718">
                  <c:v>32.833200000001277</c:v>
                </c:pt>
                <c:pt idx="719">
                  <c:v>32.83330000000128</c:v>
                </c:pt>
                <c:pt idx="720">
                  <c:v>32.833400000001284</c:v>
                </c:pt>
                <c:pt idx="721">
                  <c:v>32.833500000001287</c:v>
                </c:pt>
                <c:pt idx="722">
                  <c:v>32.83360000000129</c:v>
                </c:pt>
                <c:pt idx="723">
                  <c:v>32.833700000001294</c:v>
                </c:pt>
                <c:pt idx="724">
                  <c:v>32.833800000001297</c:v>
                </c:pt>
                <c:pt idx="725">
                  <c:v>32.8339000000013</c:v>
                </c:pt>
                <c:pt idx="726">
                  <c:v>32.834000000001303</c:v>
                </c:pt>
                <c:pt idx="727">
                  <c:v>32.834100000001307</c:v>
                </c:pt>
                <c:pt idx="728">
                  <c:v>32.83420000000131</c:v>
                </c:pt>
                <c:pt idx="729">
                  <c:v>32.834300000001313</c:v>
                </c:pt>
                <c:pt idx="730">
                  <c:v>32.834400000001317</c:v>
                </c:pt>
                <c:pt idx="731">
                  <c:v>32.83450000000132</c:v>
                </c:pt>
                <c:pt idx="732">
                  <c:v>32.834600000001323</c:v>
                </c:pt>
                <c:pt idx="733">
                  <c:v>32.834700000001327</c:v>
                </c:pt>
                <c:pt idx="734">
                  <c:v>32.83480000000133</c:v>
                </c:pt>
                <c:pt idx="735">
                  <c:v>32.834900000001333</c:v>
                </c:pt>
                <c:pt idx="736">
                  <c:v>32.835000000001337</c:v>
                </c:pt>
                <c:pt idx="737">
                  <c:v>32.83510000000134</c:v>
                </c:pt>
                <c:pt idx="738">
                  <c:v>32.835200000001343</c:v>
                </c:pt>
                <c:pt idx="739">
                  <c:v>32.835300000001347</c:v>
                </c:pt>
                <c:pt idx="740">
                  <c:v>32.83540000000135</c:v>
                </c:pt>
                <c:pt idx="741">
                  <c:v>32.835500000001353</c:v>
                </c:pt>
                <c:pt idx="742">
                  <c:v>32.835600000001357</c:v>
                </c:pt>
                <c:pt idx="743">
                  <c:v>32.83570000000136</c:v>
                </c:pt>
                <c:pt idx="744">
                  <c:v>32.835800000001363</c:v>
                </c:pt>
                <c:pt idx="745">
                  <c:v>32.835900000001367</c:v>
                </c:pt>
                <c:pt idx="746">
                  <c:v>32.83600000000137</c:v>
                </c:pt>
                <c:pt idx="747">
                  <c:v>32.836100000001373</c:v>
                </c:pt>
                <c:pt idx="748">
                  <c:v>32.836200000001377</c:v>
                </c:pt>
                <c:pt idx="749">
                  <c:v>32.83630000000138</c:v>
                </c:pt>
                <c:pt idx="750">
                  <c:v>32.836400000001383</c:v>
                </c:pt>
                <c:pt idx="751">
                  <c:v>32.836500000001386</c:v>
                </c:pt>
                <c:pt idx="752">
                  <c:v>32.83660000000139</c:v>
                </c:pt>
                <c:pt idx="753">
                  <c:v>32.836700000001393</c:v>
                </c:pt>
                <c:pt idx="754">
                  <c:v>32.836800000001396</c:v>
                </c:pt>
                <c:pt idx="755">
                  <c:v>32.8369000000014</c:v>
                </c:pt>
                <c:pt idx="756">
                  <c:v>32.837000000001403</c:v>
                </c:pt>
                <c:pt idx="757">
                  <c:v>32.837100000001406</c:v>
                </c:pt>
                <c:pt idx="758">
                  <c:v>32.83720000000141</c:v>
                </c:pt>
                <c:pt idx="759">
                  <c:v>32.837300000001413</c:v>
                </c:pt>
                <c:pt idx="760">
                  <c:v>32.837400000001416</c:v>
                </c:pt>
                <c:pt idx="761">
                  <c:v>32.83750000000142</c:v>
                </c:pt>
                <c:pt idx="762">
                  <c:v>32.837600000001423</c:v>
                </c:pt>
                <c:pt idx="763">
                  <c:v>32.837700000001426</c:v>
                </c:pt>
                <c:pt idx="764">
                  <c:v>32.83780000000143</c:v>
                </c:pt>
                <c:pt idx="765">
                  <c:v>32.837900000001433</c:v>
                </c:pt>
                <c:pt idx="766">
                  <c:v>32.838000000001436</c:v>
                </c:pt>
                <c:pt idx="767">
                  <c:v>32.83810000000144</c:v>
                </c:pt>
                <c:pt idx="768">
                  <c:v>32.838200000001443</c:v>
                </c:pt>
                <c:pt idx="769">
                  <c:v>32.838300000001446</c:v>
                </c:pt>
                <c:pt idx="770">
                  <c:v>32.83840000000145</c:v>
                </c:pt>
                <c:pt idx="771">
                  <c:v>32.838500000001453</c:v>
                </c:pt>
                <c:pt idx="772">
                  <c:v>32.838600000001456</c:v>
                </c:pt>
                <c:pt idx="773">
                  <c:v>32.83870000000146</c:v>
                </c:pt>
                <c:pt idx="774">
                  <c:v>32.838800000001463</c:v>
                </c:pt>
                <c:pt idx="775">
                  <c:v>32.838900000001466</c:v>
                </c:pt>
                <c:pt idx="776">
                  <c:v>32.839000000001469</c:v>
                </c:pt>
                <c:pt idx="777">
                  <c:v>32.839100000001473</c:v>
                </c:pt>
                <c:pt idx="778">
                  <c:v>32.839200000001476</c:v>
                </c:pt>
                <c:pt idx="779">
                  <c:v>32.839300000001479</c:v>
                </c:pt>
                <c:pt idx="780">
                  <c:v>32.839400000001483</c:v>
                </c:pt>
                <c:pt idx="781">
                  <c:v>32.839500000001486</c:v>
                </c:pt>
                <c:pt idx="782">
                  <c:v>32.839600000001489</c:v>
                </c:pt>
                <c:pt idx="783">
                  <c:v>32.839700000001493</c:v>
                </c:pt>
                <c:pt idx="784">
                  <c:v>32.839800000001496</c:v>
                </c:pt>
                <c:pt idx="785">
                  <c:v>32.839900000001499</c:v>
                </c:pt>
                <c:pt idx="786">
                  <c:v>32.840000000001503</c:v>
                </c:pt>
                <c:pt idx="787">
                  <c:v>32.840100000001506</c:v>
                </c:pt>
                <c:pt idx="788">
                  <c:v>32.840200000001509</c:v>
                </c:pt>
                <c:pt idx="789">
                  <c:v>32.840300000001513</c:v>
                </c:pt>
                <c:pt idx="790">
                  <c:v>32.840400000001516</c:v>
                </c:pt>
                <c:pt idx="791">
                  <c:v>32.840500000001519</c:v>
                </c:pt>
                <c:pt idx="792">
                  <c:v>32.840600000001523</c:v>
                </c:pt>
                <c:pt idx="793">
                  <c:v>32.840700000001526</c:v>
                </c:pt>
                <c:pt idx="794">
                  <c:v>32.840800000001529</c:v>
                </c:pt>
                <c:pt idx="795">
                  <c:v>32.840900000001533</c:v>
                </c:pt>
                <c:pt idx="796">
                  <c:v>32.841000000001536</c:v>
                </c:pt>
                <c:pt idx="797">
                  <c:v>32.841100000001539</c:v>
                </c:pt>
                <c:pt idx="798">
                  <c:v>32.841200000001542</c:v>
                </c:pt>
                <c:pt idx="799">
                  <c:v>32.841300000001546</c:v>
                </c:pt>
                <c:pt idx="800">
                  <c:v>32.841400000001549</c:v>
                </c:pt>
                <c:pt idx="801">
                  <c:v>32.841500000001552</c:v>
                </c:pt>
                <c:pt idx="802">
                  <c:v>32.841600000001556</c:v>
                </c:pt>
                <c:pt idx="803">
                  <c:v>32.841700000001559</c:v>
                </c:pt>
                <c:pt idx="804">
                  <c:v>32.841800000001562</c:v>
                </c:pt>
                <c:pt idx="805">
                  <c:v>32.841900000001566</c:v>
                </c:pt>
                <c:pt idx="806">
                  <c:v>32.842000000001569</c:v>
                </c:pt>
                <c:pt idx="807">
                  <c:v>32.842100000001572</c:v>
                </c:pt>
                <c:pt idx="808">
                  <c:v>32.842200000001576</c:v>
                </c:pt>
                <c:pt idx="809">
                  <c:v>32.842300000001579</c:v>
                </c:pt>
                <c:pt idx="810">
                  <c:v>32.842400000001582</c:v>
                </c:pt>
                <c:pt idx="811">
                  <c:v>32.842500000001586</c:v>
                </c:pt>
                <c:pt idx="812">
                  <c:v>32.842600000001589</c:v>
                </c:pt>
                <c:pt idx="813">
                  <c:v>32.842700000001592</c:v>
                </c:pt>
                <c:pt idx="814">
                  <c:v>32.842800000001596</c:v>
                </c:pt>
                <c:pt idx="815">
                  <c:v>32.842900000001599</c:v>
                </c:pt>
                <c:pt idx="816">
                  <c:v>32.843000000001602</c:v>
                </c:pt>
                <c:pt idx="817">
                  <c:v>32.843100000001606</c:v>
                </c:pt>
                <c:pt idx="818">
                  <c:v>32.843200000001609</c:v>
                </c:pt>
                <c:pt idx="819">
                  <c:v>32.843300000001612</c:v>
                </c:pt>
                <c:pt idx="820">
                  <c:v>32.843400000001616</c:v>
                </c:pt>
                <c:pt idx="821">
                  <c:v>32.843500000001619</c:v>
                </c:pt>
                <c:pt idx="822">
                  <c:v>32.843600000001622</c:v>
                </c:pt>
                <c:pt idx="823">
                  <c:v>32.843700000001625</c:v>
                </c:pt>
                <c:pt idx="824">
                  <c:v>32.843800000001629</c:v>
                </c:pt>
                <c:pt idx="825">
                  <c:v>32.843900000001632</c:v>
                </c:pt>
                <c:pt idx="826">
                  <c:v>32.844000000001635</c:v>
                </c:pt>
                <c:pt idx="827">
                  <c:v>32.844100000001639</c:v>
                </c:pt>
                <c:pt idx="828">
                  <c:v>32.844200000001642</c:v>
                </c:pt>
                <c:pt idx="829">
                  <c:v>32.844300000001645</c:v>
                </c:pt>
                <c:pt idx="830">
                  <c:v>32.844400000001649</c:v>
                </c:pt>
                <c:pt idx="831">
                  <c:v>32.844500000001652</c:v>
                </c:pt>
                <c:pt idx="832">
                  <c:v>32.844600000001655</c:v>
                </c:pt>
                <c:pt idx="833">
                  <c:v>32.844700000001659</c:v>
                </c:pt>
                <c:pt idx="834">
                  <c:v>32.844800000001662</c:v>
                </c:pt>
                <c:pt idx="835">
                  <c:v>32.844900000001665</c:v>
                </c:pt>
                <c:pt idx="836">
                  <c:v>32.845000000001669</c:v>
                </c:pt>
                <c:pt idx="837">
                  <c:v>32.845100000001672</c:v>
                </c:pt>
                <c:pt idx="838">
                  <c:v>32.845200000001675</c:v>
                </c:pt>
                <c:pt idx="839">
                  <c:v>32.845300000001679</c:v>
                </c:pt>
                <c:pt idx="840">
                  <c:v>32.845400000001682</c:v>
                </c:pt>
                <c:pt idx="841">
                  <c:v>32.845500000001685</c:v>
                </c:pt>
                <c:pt idx="842">
                  <c:v>32.845600000001689</c:v>
                </c:pt>
                <c:pt idx="843">
                  <c:v>32.845700000001692</c:v>
                </c:pt>
                <c:pt idx="844">
                  <c:v>32.845800000001695</c:v>
                </c:pt>
                <c:pt idx="845">
                  <c:v>32.845900000001699</c:v>
                </c:pt>
                <c:pt idx="846">
                  <c:v>32.846000000001702</c:v>
                </c:pt>
                <c:pt idx="847">
                  <c:v>32.846100000001705</c:v>
                </c:pt>
                <c:pt idx="848">
                  <c:v>32.846200000001708</c:v>
                </c:pt>
                <c:pt idx="849">
                  <c:v>32.846300000001712</c:v>
                </c:pt>
                <c:pt idx="850">
                  <c:v>32.846400000001715</c:v>
                </c:pt>
                <c:pt idx="851">
                  <c:v>32.846500000001718</c:v>
                </c:pt>
                <c:pt idx="852">
                  <c:v>32.846600000001722</c:v>
                </c:pt>
                <c:pt idx="853">
                  <c:v>32.846700000001725</c:v>
                </c:pt>
                <c:pt idx="854">
                  <c:v>32.846800000001728</c:v>
                </c:pt>
                <c:pt idx="855">
                  <c:v>32.846900000001732</c:v>
                </c:pt>
                <c:pt idx="856">
                  <c:v>32.847000000001735</c:v>
                </c:pt>
                <c:pt idx="857">
                  <c:v>32.847100000001738</c:v>
                </c:pt>
                <c:pt idx="858">
                  <c:v>32.847200000001742</c:v>
                </c:pt>
                <c:pt idx="859">
                  <c:v>32.847300000001745</c:v>
                </c:pt>
                <c:pt idx="860">
                  <c:v>32.847400000001748</c:v>
                </c:pt>
                <c:pt idx="861">
                  <c:v>32.847500000001752</c:v>
                </c:pt>
                <c:pt idx="862">
                  <c:v>32.847600000001755</c:v>
                </c:pt>
                <c:pt idx="863">
                  <c:v>32.847700000001758</c:v>
                </c:pt>
                <c:pt idx="864">
                  <c:v>32.847800000001762</c:v>
                </c:pt>
                <c:pt idx="865">
                  <c:v>32.847900000001765</c:v>
                </c:pt>
                <c:pt idx="866">
                  <c:v>32.848000000001768</c:v>
                </c:pt>
                <c:pt idx="867">
                  <c:v>32.848100000001772</c:v>
                </c:pt>
                <c:pt idx="868">
                  <c:v>32.848200000001775</c:v>
                </c:pt>
                <c:pt idx="869">
                  <c:v>32.848300000001778</c:v>
                </c:pt>
                <c:pt idx="870">
                  <c:v>32.848400000001782</c:v>
                </c:pt>
                <c:pt idx="871">
                  <c:v>32.848500000001785</c:v>
                </c:pt>
                <c:pt idx="872">
                  <c:v>32.848600000001788</c:v>
                </c:pt>
                <c:pt idx="873">
                  <c:v>32.848700000001791</c:v>
                </c:pt>
                <c:pt idx="874">
                  <c:v>32.848800000001795</c:v>
                </c:pt>
                <c:pt idx="875">
                  <c:v>32.848900000001798</c:v>
                </c:pt>
                <c:pt idx="876">
                  <c:v>32.849000000001801</c:v>
                </c:pt>
                <c:pt idx="877">
                  <c:v>32.849100000001805</c:v>
                </c:pt>
                <c:pt idx="878">
                  <c:v>32.849200000001808</c:v>
                </c:pt>
                <c:pt idx="879">
                  <c:v>32.849300000001811</c:v>
                </c:pt>
                <c:pt idx="880">
                  <c:v>32.849400000001815</c:v>
                </c:pt>
                <c:pt idx="881">
                  <c:v>32.849500000001818</c:v>
                </c:pt>
                <c:pt idx="882">
                  <c:v>32.849600000001821</c:v>
                </c:pt>
                <c:pt idx="883">
                  <c:v>32.849700000001825</c:v>
                </c:pt>
                <c:pt idx="884">
                  <c:v>32.849800000001828</c:v>
                </c:pt>
                <c:pt idx="885">
                  <c:v>32.849900000001831</c:v>
                </c:pt>
                <c:pt idx="886">
                  <c:v>32.850000000001835</c:v>
                </c:pt>
                <c:pt idx="887">
                  <c:v>32.850100000001838</c:v>
                </c:pt>
                <c:pt idx="888">
                  <c:v>32.850200000001841</c:v>
                </c:pt>
                <c:pt idx="889">
                  <c:v>32.850300000001845</c:v>
                </c:pt>
                <c:pt idx="890">
                  <c:v>32.850400000001848</c:v>
                </c:pt>
                <c:pt idx="891">
                  <c:v>32.850500000001851</c:v>
                </c:pt>
                <c:pt idx="892">
                  <c:v>32.850600000001855</c:v>
                </c:pt>
                <c:pt idx="893">
                  <c:v>32.850700000001858</c:v>
                </c:pt>
                <c:pt idx="894">
                  <c:v>32.850800000001861</c:v>
                </c:pt>
                <c:pt idx="895">
                  <c:v>32.850900000001864</c:v>
                </c:pt>
                <c:pt idx="896">
                  <c:v>32.851000000001868</c:v>
                </c:pt>
                <c:pt idx="897">
                  <c:v>32.851100000001871</c:v>
                </c:pt>
                <c:pt idx="898">
                  <c:v>32.851200000001874</c:v>
                </c:pt>
                <c:pt idx="899">
                  <c:v>32.851300000001878</c:v>
                </c:pt>
                <c:pt idx="900">
                  <c:v>32.851400000001881</c:v>
                </c:pt>
                <c:pt idx="901">
                  <c:v>32.851500000001884</c:v>
                </c:pt>
                <c:pt idx="902">
                  <c:v>32.851600000001888</c:v>
                </c:pt>
                <c:pt idx="903">
                  <c:v>32.851700000001891</c:v>
                </c:pt>
                <c:pt idx="904">
                  <c:v>32.851800000001894</c:v>
                </c:pt>
                <c:pt idx="905">
                  <c:v>32.851900000001898</c:v>
                </c:pt>
                <c:pt idx="906">
                  <c:v>32.852000000001901</c:v>
                </c:pt>
                <c:pt idx="907">
                  <c:v>32.852100000001904</c:v>
                </c:pt>
                <c:pt idx="908">
                  <c:v>32.852200000001908</c:v>
                </c:pt>
                <c:pt idx="909">
                  <c:v>32.852300000001911</c:v>
                </c:pt>
                <c:pt idx="910">
                  <c:v>32.852400000001914</c:v>
                </c:pt>
                <c:pt idx="911">
                  <c:v>32.852500000001918</c:v>
                </c:pt>
                <c:pt idx="912">
                  <c:v>32.852600000001921</c:v>
                </c:pt>
                <c:pt idx="913">
                  <c:v>32.852700000001924</c:v>
                </c:pt>
                <c:pt idx="914">
                  <c:v>32.852800000001928</c:v>
                </c:pt>
                <c:pt idx="915">
                  <c:v>32.852900000001931</c:v>
                </c:pt>
                <c:pt idx="916">
                  <c:v>32.853000000001934</c:v>
                </c:pt>
                <c:pt idx="917">
                  <c:v>32.853100000001938</c:v>
                </c:pt>
                <c:pt idx="918">
                  <c:v>32.853200000001941</c:v>
                </c:pt>
                <c:pt idx="919">
                  <c:v>32.853300000001944</c:v>
                </c:pt>
                <c:pt idx="920">
                  <c:v>32.853400000001947</c:v>
                </c:pt>
                <c:pt idx="921">
                  <c:v>32.853500000001951</c:v>
                </c:pt>
                <c:pt idx="922">
                  <c:v>32.853600000001954</c:v>
                </c:pt>
                <c:pt idx="923">
                  <c:v>32.853700000001957</c:v>
                </c:pt>
                <c:pt idx="924">
                  <c:v>32.853800000001961</c:v>
                </c:pt>
                <c:pt idx="925">
                  <c:v>32.853900000001964</c:v>
                </c:pt>
                <c:pt idx="926">
                  <c:v>32.854000000001967</c:v>
                </c:pt>
                <c:pt idx="927">
                  <c:v>32.854100000001971</c:v>
                </c:pt>
                <c:pt idx="928">
                  <c:v>32.854200000001974</c:v>
                </c:pt>
                <c:pt idx="929">
                  <c:v>32.854300000001977</c:v>
                </c:pt>
                <c:pt idx="930">
                  <c:v>32.854400000001981</c:v>
                </c:pt>
                <c:pt idx="931">
                  <c:v>32.854500000001984</c:v>
                </c:pt>
                <c:pt idx="932">
                  <c:v>32.854600000001987</c:v>
                </c:pt>
                <c:pt idx="933">
                  <c:v>32.854700000001991</c:v>
                </c:pt>
                <c:pt idx="934">
                  <c:v>32.854800000001994</c:v>
                </c:pt>
                <c:pt idx="935">
                  <c:v>32.854900000001997</c:v>
                </c:pt>
                <c:pt idx="936">
                  <c:v>32.855000000002001</c:v>
                </c:pt>
                <c:pt idx="937">
                  <c:v>32.855100000002004</c:v>
                </c:pt>
                <c:pt idx="938">
                  <c:v>32.855200000002007</c:v>
                </c:pt>
                <c:pt idx="939">
                  <c:v>32.855300000002011</c:v>
                </c:pt>
                <c:pt idx="940">
                  <c:v>32.855400000002014</c:v>
                </c:pt>
                <c:pt idx="941">
                  <c:v>32.855500000002017</c:v>
                </c:pt>
                <c:pt idx="942">
                  <c:v>32.855600000002021</c:v>
                </c:pt>
                <c:pt idx="943">
                  <c:v>32.855700000002024</c:v>
                </c:pt>
                <c:pt idx="944">
                  <c:v>32.855800000002027</c:v>
                </c:pt>
                <c:pt idx="945">
                  <c:v>32.85590000000203</c:v>
                </c:pt>
                <c:pt idx="946">
                  <c:v>32.856000000002034</c:v>
                </c:pt>
                <c:pt idx="947">
                  <c:v>32.856100000002037</c:v>
                </c:pt>
                <c:pt idx="948">
                  <c:v>32.85620000000204</c:v>
                </c:pt>
                <c:pt idx="949">
                  <c:v>32.856300000002044</c:v>
                </c:pt>
                <c:pt idx="950">
                  <c:v>32.856400000002047</c:v>
                </c:pt>
                <c:pt idx="951">
                  <c:v>32.85650000000205</c:v>
                </c:pt>
                <c:pt idx="952">
                  <c:v>32.856600000002054</c:v>
                </c:pt>
                <c:pt idx="953">
                  <c:v>32.856700000002057</c:v>
                </c:pt>
                <c:pt idx="954">
                  <c:v>32.85680000000206</c:v>
                </c:pt>
                <c:pt idx="955">
                  <c:v>32.856900000002064</c:v>
                </c:pt>
                <c:pt idx="956">
                  <c:v>32.857000000002067</c:v>
                </c:pt>
                <c:pt idx="957">
                  <c:v>32.85710000000207</c:v>
                </c:pt>
                <c:pt idx="958">
                  <c:v>32.857200000002074</c:v>
                </c:pt>
                <c:pt idx="959">
                  <c:v>32.857300000002077</c:v>
                </c:pt>
                <c:pt idx="960">
                  <c:v>32.85740000000208</c:v>
                </c:pt>
                <c:pt idx="961">
                  <c:v>32.857500000002084</c:v>
                </c:pt>
                <c:pt idx="962">
                  <c:v>32.857600000002087</c:v>
                </c:pt>
                <c:pt idx="963">
                  <c:v>32.85770000000209</c:v>
                </c:pt>
                <c:pt idx="964">
                  <c:v>32.857800000002094</c:v>
                </c:pt>
                <c:pt idx="965">
                  <c:v>32.857900000002097</c:v>
                </c:pt>
                <c:pt idx="966">
                  <c:v>32.8580000000021</c:v>
                </c:pt>
                <c:pt idx="967">
                  <c:v>32.858100000002104</c:v>
                </c:pt>
                <c:pt idx="968">
                  <c:v>32.858200000002107</c:v>
                </c:pt>
                <c:pt idx="969">
                  <c:v>32.85830000000211</c:v>
                </c:pt>
                <c:pt idx="970">
                  <c:v>32.858400000002113</c:v>
                </c:pt>
                <c:pt idx="971">
                  <c:v>32.858500000002117</c:v>
                </c:pt>
                <c:pt idx="972">
                  <c:v>32.85860000000212</c:v>
                </c:pt>
                <c:pt idx="973">
                  <c:v>32.858700000002123</c:v>
                </c:pt>
                <c:pt idx="974">
                  <c:v>32.858800000002127</c:v>
                </c:pt>
                <c:pt idx="975">
                  <c:v>32.85890000000213</c:v>
                </c:pt>
                <c:pt idx="976">
                  <c:v>32.859000000002133</c:v>
                </c:pt>
                <c:pt idx="977">
                  <c:v>32.859100000002137</c:v>
                </c:pt>
                <c:pt idx="978">
                  <c:v>32.85920000000214</c:v>
                </c:pt>
                <c:pt idx="979">
                  <c:v>32.859300000002143</c:v>
                </c:pt>
                <c:pt idx="980">
                  <c:v>32.859400000002147</c:v>
                </c:pt>
                <c:pt idx="981">
                  <c:v>32.85950000000215</c:v>
                </c:pt>
                <c:pt idx="982">
                  <c:v>32.859600000002153</c:v>
                </c:pt>
                <c:pt idx="983">
                  <c:v>32.859700000002157</c:v>
                </c:pt>
                <c:pt idx="984">
                  <c:v>32.85980000000216</c:v>
                </c:pt>
                <c:pt idx="985">
                  <c:v>32.859900000002163</c:v>
                </c:pt>
                <c:pt idx="986">
                  <c:v>32.860000000002167</c:v>
                </c:pt>
                <c:pt idx="987">
                  <c:v>32.86010000000217</c:v>
                </c:pt>
                <c:pt idx="988">
                  <c:v>32.860200000002173</c:v>
                </c:pt>
                <c:pt idx="989">
                  <c:v>32.860300000002177</c:v>
                </c:pt>
                <c:pt idx="990">
                  <c:v>32.86040000000218</c:v>
                </c:pt>
                <c:pt idx="991">
                  <c:v>32.860500000002183</c:v>
                </c:pt>
                <c:pt idx="992">
                  <c:v>32.860600000002187</c:v>
                </c:pt>
                <c:pt idx="993">
                  <c:v>32.86070000000219</c:v>
                </c:pt>
                <c:pt idx="994">
                  <c:v>32.860800000002193</c:v>
                </c:pt>
                <c:pt idx="995">
                  <c:v>32.860900000002196</c:v>
                </c:pt>
                <c:pt idx="996">
                  <c:v>32.8610000000022</c:v>
                </c:pt>
                <c:pt idx="997">
                  <c:v>32.861100000002203</c:v>
                </c:pt>
                <c:pt idx="998">
                  <c:v>32.861200000002206</c:v>
                </c:pt>
                <c:pt idx="999">
                  <c:v>32.86130000000221</c:v>
                </c:pt>
                <c:pt idx="1000">
                  <c:v>32.861400000002213</c:v>
                </c:pt>
              </c:numCache>
            </c:numRef>
          </c:xVal>
          <c:yVal>
            <c:numRef>
              <c:f>Calculs!$T$4:$T$1004</c:f>
              <c:numCache>
                <c:formatCode>0.00</c:formatCode>
                <c:ptCount val="1001"/>
                <c:pt idx="0">
                  <c:v>28.400931000000003</c:v>
                </c:pt>
                <c:pt idx="1">
                  <c:v>28.400926095000003</c:v>
                </c:pt>
                <c:pt idx="2">
                  <c:v>28.40091138</c:v>
                </c:pt>
                <c:pt idx="3">
                  <c:v>28.400886855000003</c:v>
                </c:pt>
                <c:pt idx="4">
                  <c:v>28.400852520000001</c:v>
                </c:pt>
                <c:pt idx="5">
                  <c:v>28.400808375</c:v>
                </c:pt>
                <c:pt idx="6">
                  <c:v>28.400754420000002</c:v>
                </c:pt>
                <c:pt idx="7">
                  <c:v>28.400690655000002</c:v>
                </c:pt>
                <c:pt idx="8">
                  <c:v>28.40061708</c:v>
                </c:pt>
                <c:pt idx="9">
                  <c:v>28.400533695</c:v>
                </c:pt>
                <c:pt idx="10">
                  <c:v>28.400440500000002</c:v>
                </c:pt>
                <c:pt idx="11">
                  <c:v>28.400347305</c:v>
                </c:pt>
                <c:pt idx="12">
                  <c:v>28.40026392</c:v>
                </c:pt>
                <c:pt idx="13">
                  <c:v>28.400190344999999</c:v>
                </c:pt>
                <c:pt idx="14">
                  <c:v>28.400126579999998</c:v>
                </c:pt>
                <c:pt idx="15">
                  <c:v>28.400072625</c:v>
                </c:pt>
                <c:pt idx="16">
                  <c:v>28.40002848</c:v>
                </c:pt>
                <c:pt idx="17">
                  <c:v>28.399994144999997</c:v>
                </c:pt>
                <c:pt idx="18">
                  <c:v>28.39996962</c:v>
                </c:pt>
                <c:pt idx="19">
                  <c:v>28.399954904999998</c:v>
                </c:pt>
                <c:pt idx="20">
                  <c:v>28.399949999999997</c:v>
                </c:pt>
                <c:pt idx="21">
                  <c:v>28.399949999999997</c:v>
                </c:pt>
                <c:pt idx="22">
                  <c:v>28.399949999999997</c:v>
                </c:pt>
                <c:pt idx="23">
                  <c:v>28.399949999999997</c:v>
                </c:pt>
                <c:pt idx="24">
                  <c:v>28.399949999999997</c:v>
                </c:pt>
                <c:pt idx="25">
                  <c:v>28.399949999999997</c:v>
                </c:pt>
                <c:pt idx="26">
                  <c:v>28.399949999999997</c:v>
                </c:pt>
                <c:pt idx="27">
                  <c:v>28.399949999999997</c:v>
                </c:pt>
                <c:pt idx="28">
                  <c:v>28.399949999999997</c:v>
                </c:pt>
                <c:pt idx="29">
                  <c:v>28.399949999999997</c:v>
                </c:pt>
                <c:pt idx="30">
                  <c:v>28.399949999999997</c:v>
                </c:pt>
                <c:pt idx="31">
                  <c:v>28.399949999999997</c:v>
                </c:pt>
                <c:pt idx="32">
                  <c:v>28.399949999999997</c:v>
                </c:pt>
                <c:pt idx="33">
                  <c:v>28.399949999999997</c:v>
                </c:pt>
                <c:pt idx="34">
                  <c:v>28.399949999999997</c:v>
                </c:pt>
                <c:pt idx="35">
                  <c:v>28.399949999999997</c:v>
                </c:pt>
                <c:pt idx="36">
                  <c:v>28.399949999999997</c:v>
                </c:pt>
                <c:pt idx="37">
                  <c:v>28.399949999999997</c:v>
                </c:pt>
                <c:pt idx="38">
                  <c:v>28.399949999999997</c:v>
                </c:pt>
                <c:pt idx="39">
                  <c:v>28.399949999999997</c:v>
                </c:pt>
                <c:pt idx="40">
                  <c:v>28.399949999999997</c:v>
                </c:pt>
                <c:pt idx="41">
                  <c:v>28.399949999999997</c:v>
                </c:pt>
                <c:pt idx="42">
                  <c:v>28.399949999999997</c:v>
                </c:pt>
                <c:pt idx="43">
                  <c:v>28.399949999999997</c:v>
                </c:pt>
                <c:pt idx="44">
                  <c:v>28.399949999999997</c:v>
                </c:pt>
                <c:pt idx="45">
                  <c:v>28.399949999999997</c:v>
                </c:pt>
                <c:pt idx="46">
                  <c:v>28.399949999999997</c:v>
                </c:pt>
                <c:pt idx="47">
                  <c:v>28.399949999999997</c:v>
                </c:pt>
                <c:pt idx="48">
                  <c:v>28.399949999999997</c:v>
                </c:pt>
                <c:pt idx="49">
                  <c:v>28.399949999999997</c:v>
                </c:pt>
                <c:pt idx="50">
                  <c:v>28.399949999999997</c:v>
                </c:pt>
                <c:pt idx="51">
                  <c:v>28.399949999999997</c:v>
                </c:pt>
                <c:pt idx="52">
                  <c:v>28.399949999999997</c:v>
                </c:pt>
                <c:pt idx="53">
                  <c:v>28.399949999999997</c:v>
                </c:pt>
                <c:pt idx="54">
                  <c:v>28.399949999999997</c:v>
                </c:pt>
                <c:pt idx="55">
                  <c:v>28.399949999999997</c:v>
                </c:pt>
                <c:pt idx="56">
                  <c:v>28.399949999999997</c:v>
                </c:pt>
                <c:pt idx="57">
                  <c:v>28.399949999999997</c:v>
                </c:pt>
                <c:pt idx="58">
                  <c:v>28.399949999999997</c:v>
                </c:pt>
                <c:pt idx="59">
                  <c:v>28.399949999999997</c:v>
                </c:pt>
                <c:pt idx="60">
                  <c:v>28.399949999999997</c:v>
                </c:pt>
                <c:pt idx="61">
                  <c:v>28.399949999999997</c:v>
                </c:pt>
                <c:pt idx="62">
                  <c:v>28.399949999999997</c:v>
                </c:pt>
                <c:pt idx="63">
                  <c:v>28.399949999999997</c:v>
                </c:pt>
                <c:pt idx="64">
                  <c:v>28.399949999999997</c:v>
                </c:pt>
                <c:pt idx="65">
                  <c:v>28.399949999999997</c:v>
                </c:pt>
                <c:pt idx="66">
                  <c:v>28.399949999999997</c:v>
                </c:pt>
                <c:pt idx="67">
                  <c:v>28.399949999999997</c:v>
                </c:pt>
                <c:pt idx="68">
                  <c:v>28.399949999999997</c:v>
                </c:pt>
                <c:pt idx="69">
                  <c:v>28.399949999999997</c:v>
                </c:pt>
                <c:pt idx="70">
                  <c:v>28.399949999999997</c:v>
                </c:pt>
                <c:pt idx="71">
                  <c:v>28.399949999999997</c:v>
                </c:pt>
                <c:pt idx="72">
                  <c:v>28.399949999999997</c:v>
                </c:pt>
                <c:pt idx="73">
                  <c:v>28.399949999999997</c:v>
                </c:pt>
                <c:pt idx="74">
                  <c:v>28.399949999999997</c:v>
                </c:pt>
                <c:pt idx="75">
                  <c:v>28.399949999999997</c:v>
                </c:pt>
                <c:pt idx="76">
                  <c:v>28.399949999999997</c:v>
                </c:pt>
                <c:pt idx="77">
                  <c:v>28.399949999999997</c:v>
                </c:pt>
                <c:pt idx="78">
                  <c:v>28.399949999999997</c:v>
                </c:pt>
                <c:pt idx="79">
                  <c:v>28.399949999999997</c:v>
                </c:pt>
                <c:pt idx="80">
                  <c:v>28.399949999999997</c:v>
                </c:pt>
                <c:pt idx="81">
                  <c:v>28.399949999999997</c:v>
                </c:pt>
                <c:pt idx="82">
                  <c:v>28.399949999999997</c:v>
                </c:pt>
                <c:pt idx="83">
                  <c:v>28.399949999999997</c:v>
                </c:pt>
                <c:pt idx="84">
                  <c:v>28.399949999999997</c:v>
                </c:pt>
                <c:pt idx="85">
                  <c:v>28.399949999999997</c:v>
                </c:pt>
                <c:pt idx="86">
                  <c:v>28.399949999999997</c:v>
                </c:pt>
                <c:pt idx="87">
                  <c:v>28.399949999999997</c:v>
                </c:pt>
                <c:pt idx="88">
                  <c:v>28.399949999999997</c:v>
                </c:pt>
                <c:pt idx="89">
                  <c:v>28.399949999999997</c:v>
                </c:pt>
                <c:pt idx="90">
                  <c:v>28.399949999999997</c:v>
                </c:pt>
                <c:pt idx="91">
                  <c:v>28.399949999999997</c:v>
                </c:pt>
                <c:pt idx="92">
                  <c:v>28.399949999999997</c:v>
                </c:pt>
                <c:pt idx="93">
                  <c:v>28.399949999999997</c:v>
                </c:pt>
                <c:pt idx="94">
                  <c:v>28.399949999999997</c:v>
                </c:pt>
                <c:pt idx="95">
                  <c:v>28.399949999999997</c:v>
                </c:pt>
                <c:pt idx="96">
                  <c:v>28.399949999999997</c:v>
                </c:pt>
                <c:pt idx="97">
                  <c:v>28.399949999999997</c:v>
                </c:pt>
                <c:pt idx="98">
                  <c:v>28.399949999999997</c:v>
                </c:pt>
                <c:pt idx="99">
                  <c:v>28.399949999999997</c:v>
                </c:pt>
                <c:pt idx="100">
                  <c:v>28.399949999999997</c:v>
                </c:pt>
                <c:pt idx="101">
                  <c:v>28.399949999999997</c:v>
                </c:pt>
                <c:pt idx="102">
                  <c:v>28.399949999999997</c:v>
                </c:pt>
                <c:pt idx="103">
                  <c:v>28.399949999999997</c:v>
                </c:pt>
                <c:pt idx="104">
                  <c:v>28.399949999999997</c:v>
                </c:pt>
                <c:pt idx="105">
                  <c:v>28.399949999999997</c:v>
                </c:pt>
                <c:pt idx="106">
                  <c:v>28.399949999999997</c:v>
                </c:pt>
                <c:pt idx="107">
                  <c:v>28.399949999999997</c:v>
                </c:pt>
                <c:pt idx="108">
                  <c:v>28.399949999999997</c:v>
                </c:pt>
                <c:pt idx="109">
                  <c:v>28.399949999999997</c:v>
                </c:pt>
                <c:pt idx="110">
                  <c:v>28.399949999999997</c:v>
                </c:pt>
                <c:pt idx="111">
                  <c:v>28.399949999999997</c:v>
                </c:pt>
                <c:pt idx="112">
                  <c:v>28.399949999999997</c:v>
                </c:pt>
                <c:pt idx="113">
                  <c:v>28.399949999999997</c:v>
                </c:pt>
                <c:pt idx="114">
                  <c:v>28.399949999999997</c:v>
                </c:pt>
                <c:pt idx="115">
                  <c:v>28.399949999999997</c:v>
                </c:pt>
                <c:pt idx="116">
                  <c:v>28.399949999999997</c:v>
                </c:pt>
                <c:pt idx="117">
                  <c:v>28.399949999999997</c:v>
                </c:pt>
                <c:pt idx="118">
                  <c:v>28.399949999999997</c:v>
                </c:pt>
                <c:pt idx="119">
                  <c:v>28.399949999999997</c:v>
                </c:pt>
                <c:pt idx="120">
                  <c:v>28.399949999999997</c:v>
                </c:pt>
                <c:pt idx="121">
                  <c:v>28.399949999999997</c:v>
                </c:pt>
                <c:pt idx="122">
                  <c:v>28.399949999999997</c:v>
                </c:pt>
                <c:pt idx="123">
                  <c:v>28.399949999999997</c:v>
                </c:pt>
                <c:pt idx="124">
                  <c:v>28.399949999999997</c:v>
                </c:pt>
                <c:pt idx="125">
                  <c:v>28.399949999999997</c:v>
                </c:pt>
                <c:pt idx="126">
                  <c:v>28.399949999999997</c:v>
                </c:pt>
                <c:pt idx="127">
                  <c:v>28.399949999999997</c:v>
                </c:pt>
                <c:pt idx="128">
                  <c:v>28.399949999999997</c:v>
                </c:pt>
                <c:pt idx="129">
                  <c:v>28.399949999999997</c:v>
                </c:pt>
                <c:pt idx="130">
                  <c:v>28.399949999999997</c:v>
                </c:pt>
                <c:pt idx="131">
                  <c:v>28.399949999999997</c:v>
                </c:pt>
                <c:pt idx="132">
                  <c:v>28.399949999999997</c:v>
                </c:pt>
                <c:pt idx="133">
                  <c:v>28.399949999999997</c:v>
                </c:pt>
                <c:pt idx="134">
                  <c:v>28.399949999999997</c:v>
                </c:pt>
                <c:pt idx="135">
                  <c:v>28.399949999999997</c:v>
                </c:pt>
                <c:pt idx="136">
                  <c:v>28.399949999999997</c:v>
                </c:pt>
                <c:pt idx="137">
                  <c:v>28.399949999999997</c:v>
                </c:pt>
                <c:pt idx="138">
                  <c:v>28.399949999999997</c:v>
                </c:pt>
                <c:pt idx="139">
                  <c:v>28.399949999999997</c:v>
                </c:pt>
                <c:pt idx="140">
                  <c:v>28.399949999999997</c:v>
                </c:pt>
                <c:pt idx="141">
                  <c:v>28.399949999999997</c:v>
                </c:pt>
                <c:pt idx="142">
                  <c:v>28.399949999999997</c:v>
                </c:pt>
                <c:pt idx="143">
                  <c:v>28.399949999999997</c:v>
                </c:pt>
                <c:pt idx="144">
                  <c:v>28.399949999999997</c:v>
                </c:pt>
                <c:pt idx="145">
                  <c:v>28.399949999999997</c:v>
                </c:pt>
                <c:pt idx="146">
                  <c:v>28.399949999999997</c:v>
                </c:pt>
                <c:pt idx="147">
                  <c:v>28.399949999999997</c:v>
                </c:pt>
                <c:pt idx="148">
                  <c:v>28.399949999999997</c:v>
                </c:pt>
                <c:pt idx="149">
                  <c:v>28.399949999999997</c:v>
                </c:pt>
                <c:pt idx="150">
                  <c:v>28.399949999999997</c:v>
                </c:pt>
                <c:pt idx="151">
                  <c:v>28.399949999999997</c:v>
                </c:pt>
                <c:pt idx="152">
                  <c:v>28.399949999999997</c:v>
                </c:pt>
                <c:pt idx="153">
                  <c:v>28.399949999999997</c:v>
                </c:pt>
                <c:pt idx="154">
                  <c:v>28.399949999999997</c:v>
                </c:pt>
                <c:pt idx="155">
                  <c:v>28.399949999999997</c:v>
                </c:pt>
                <c:pt idx="156">
                  <c:v>28.399949999999997</c:v>
                </c:pt>
                <c:pt idx="157">
                  <c:v>28.399949999999997</c:v>
                </c:pt>
                <c:pt idx="158">
                  <c:v>28.399949999999997</c:v>
                </c:pt>
                <c:pt idx="159">
                  <c:v>28.399949999999997</c:v>
                </c:pt>
                <c:pt idx="160">
                  <c:v>28.399949999999997</c:v>
                </c:pt>
                <c:pt idx="161">
                  <c:v>28.399949999999997</c:v>
                </c:pt>
                <c:pt idx="162">
                  <c:v>28.399949999999997</c:v>
                </c:pt>
                <c:pt idx="163">
                  <c:v>28.399949999999997</c:v>
                </c:pt>
                <c:pt idx="164">
                  <c:v>28.399949999999997</c:v>
                </c:pt>
                <c:pt idx="165">
                  <c:v>28.399949999999997</c:v>
                </c:pt>
                <c:pt idx="166">
                  <c:v>28.399949999999997</c:v>
                </c:pt>
                <c:pt idx="167">
                  <c:v>28.399949999999997</c:v>
                </c:pt>
                <c:pt idx="168">
                  <c:v>28.399949999999997</c:v>
                </c:pt>
                <c:pt idx="169">
                  <c:v>28.399949999999997</c:v>
                </c:pt>
                <c:pt idx="170">
                  <c:v>28.399949999999997</c:v>
                </c:pt>
                <c:pt idx="171">
                  <c:v>28.399949999999997</c:v>
                </c:pt>
                <c:pt idx="172">
                  <c:v>28.399949999999997</c:v>
                </c:pt>
                <c:pt idx="173">
                  <c:v>28.399949999999997</c:v>
                </c:pt>
                <c:pt idx="174">
                  <c:v>28.399949999999997</c:v>
                </c:pt>
                <c:pt idx="175">
                  <c:v>28.399949999999997</c:v>
                </c:pt>
                <c:pt idx="176">
                  <c:v>28.399949999999997</c:v>
                </c:pt>
                <c:pt idx="177">
                  <c:v>28.399949999999997</c:v>
                </c:pt>
                <c:pt idx="178">
                  <c:v>28.399949999999997</c:v>
                </c:pt>
                <c:pt idx="179">
                  <c:v>28.399949999999997</c:v>
                </c:pt>
                <c:pt idx="180">
                  <c:v>28.399949999999997</c:v>
                </c:pt>
                <c:pt idx="181">
                  <c:v>28.399949999999997</c:v>
                </c:pt>
                <c:pt idx="182">
                  <c:v>28.399949999999997</c:v>
                </c:pt>
                <c:pt idx="183">
                  <c:v>28.399949999999997</c:v>
                </c:pt>
                <c:pt idx="184">
                  <c:v>28.399949999999997</c:v>
                </c:pt>
                <c:pt idx="185">
                  <c:v>28.399949999999997</c:v>
                </c:pt>
                <c:pt idx="186">
                  <c:v>28.399949999999997</c:v>
                </c:pt>
                <c:pt idx="187">
                  <c:v>28.399949999999997</c:v>
                </c:pt>
                <c:pt idx="188">
                  <c:v>28.399949999999997</c:v>
                </c:pt>
                <c:pt idx="189">
                  <c:v>28.399949999999997</c:v>
                </c:pt>
                <c:pt idx="190">
                  <c:v>28.399949999999997</c:v>
                </c:pt>
                <c:pt idx="191">
                  <c:v>28.399949999999997</c:v>
                </c:pt>
                <c:pt idx="192">
                  <c:v>28.399949999999997</c:v>
                </c:pt>
                <c:pt idx="193">
                  <c:v>28.399949999999997</c:v>
                </c:pt>
                <c:pt idx="194">
                  <c:v>28.399949999999997</c:v>
                </c:pt>
                <c:pt idx="195">
                  <c:v>28.399949999999997</c:v>
                </c:pt>
                <c:pt idx="196">
                  <c:v>28.399949999999997</c:v>
                </c:pt>
                <c:pt idx="197">
                  <c:v>28.399949999999997</c:v>
                </c:pt>
                <c:pt idx="198">
                  <c:v>28.399949999999997</c:v>
                </c:pt>
                <c:pt idx="199">
                  <c:v>28.399949999999997</c:v>
                </c:pt>
                <c:pt idx="200">
                  <c:v>28.399949999999997</c:v>
                </c:pt>
                <c:pt idx="201">
                  <c:v>28.399949999999997</c:v>
                </c:pt>
                <c:pt idx="202">
                  <c:v>28.399949999999997</c:v>
                </c:pt>
                <c:pt idx="203">
                  <c:v>28.399949999999997</c:v>
                </c:pt>
                <c:pt idx="204">
                  <c:v>28.399949999999997</c:v>
                </c:pt>
                <c:pt idx="205">
                  <c:v>28.399949999999997</c:v>
                </c:pt>
                <c:pt idx="206">
                  <c:v>28.399949999999997</c:v>
                </c:pt>
                <c:pt idx="207">
                  <c:v>28.399949999999997</c:v>
                </c:pt>
                <c:pt idx="208">
                  <c:v>28.399949999999997</c:v>
                </c:pt>
                <c:pt idx="209">
                  <c:v>28.399949999999997</c:v>
                </c:pt>
                <c:pt idx="210">
                  <c:v>28.399949999999997</c:v>
                </c:pt>
                <c:pt idx="211">
                  <c:v>28.399949999999997</c:v>
                </c:pt>
                <c:pt idx="212">
                  <c:v>28.399949999999997</c:v>
                </c:pt>
                <c:pt idx="213">
                  <c:v>28.399949999999997</c:v>
                </c:pt>
                <c:pt idx="214">
                  <c:v>28.399949999999997</c:v>
                </c:pt>
                <c:pt idx="215">
                  <c:v>28.399949999999997</c:v>
                </c:pt>
                <c:pt idx="216">
                  <c:v>28.399949999999997</c:v>
                </c:pt>
                <c:pt idx="217">
                  <c:v>28.399949999999997</c:v>
                </c:pt>
                <c:pt idx="218">
                  <c:v>28.399949999999997</c:v>
                </c:pt>
                <c:pt idx="219">
                  <c:v>28.399949999999997</c:v>
                </c:pt>
                <c:pt idx="220">
                  <c:v>28.399949999999997</c:v>
                </c:pt>
                <c:pt idx="221">
                  <c:v>28.399949999999997</c:v>
                </c:pt>
                <c:pt idx="222">
                  <c:v>28.399949999999997</c:v>
                </c:pt>
                <c:pt idx="223">
                  <c:v>28.399949999999997</c:v>
                </c:pt>
                <c:pt idx="224">
                  <c:v>28.399949999999997</c:v>
                </c:pt>
                <c:pt idx="225">
                  <c:v>28.399949999999997</c:v>
                </c:pt>
                <c:pt idx="226">
                  <c:v>28.399949999999997</c:v>
                </c:pt>
                <c:pt idx="227">
                  <c:v>28.399949999999997</c:v>
                </c:pt>
                <c:pt idx="228">
                  <c:v>28.399949999999997</c:v>
                </c:pt>
                <c:pt idx="229">
                  <c:v>28.399949999999997</c:v>
                </c:pt>
                <c:pt idx="230">
                  <c:v>28.399949999999997</c:v>
                </c:pt>
                <c:pt idx="231">
                  <c:v>28.399949999999997</c:v>
                </c:pt>
                <c:pt idx="232">
                  <c:v>28.399949999999997</c:v>
                </c:pt>
                <c:pt idx="233">
                  <c:v>28.399949999999997</c:v>
                </c:pt>
                <c:pt idx="234">
                  <c:v>28.399949999999997</c:v>
                </c:pt>
                <c:pt idx="235">
                  <c:v>28.399949999999997</c:v>
                </c:pt>
                <c:pt idx="236">
                  <c:v>28.399949999999997</c:v>
                </c:pt>
                <c:pt idx="237">
                  <c:v>28.399949999999997</c:v>
                </c:pt>
                <c:pt idx="238">
                  <c:v>28.399949999999997</c:v>
                </c:pt>
                <c:pt idx="239">
                  <c:v>28.399949999999997</c:v>
                </c:pt>
                <c:pt idx="240">
                  <c:v>28.399949999999997</c:v>
                </c:pt>
                <c:pt idx="241">
                  <c:v>28.399949999999997</c:v>
                </c:pt>
                <c:pt idx="242">
                  <c:v>28.399949999999997</c:v>
                </c:pt>
                <c:pt idx="243">
                  <c:v>28.399949999999997</c:v>
                </c:pt>
                <c:pt idx="244">
                  <c:v>28.399949999999997</c:v>
                </c:pt>
                <c:pt idx="245">
                  <c:v>28.399949999999997</c:v>
                </c:pt>
                <c:pt idx="246">
                  <c:v>28.399949999999997</c:v>
                </c:pt>
                <c:pt idx="247">
                  <c:v>28.399949999999997</c:v>
                </c:pt>
                <c:pt idx="248">
                  <c:v>28.399949999999997</c:v>
                </c:pt>
                <c:pt idx="249">
                  <c:v>28.399949999999997</c:v>
                </c:pt>
                <c:pt idx="250">
                  <c:v>28.399949999999997</c:v>
                </c:pt>
                <c:pt idx="251">
                  <c:v>28.399949999999997</c:v>
                </c:pt>
                <c:pt idx="252">
                  <c:v>28.399949999999997</c:v>
                </c:pt>
                <c:pt idx="253">
                  <c:v>28.399949999999997</c:v>
                </c:pt>
                <c:pt idx="254">
                  <c:v>28.399949999999997</c:v>
                </c:pt>
                <c:pt idx="255">
                  <c:v>28.399949999999997</c:v>
                </c:pt>
                <c:pt idx="256">
                  <c:v>28.399949999999997</c:v>
                </c:pt>
                <c:pt idx="257">
                  <c:v>28.399949999999997</c:v>
                </c:pt>
                <c:pt idx="258">
                  <c:v>28.399949999999997</c:v>
                </c:pt>
                <c:pt idx="259">
                  <c:v>28.399949999999997</c:v>
                </c:pt>
                <c:pt idx="260">
                  <c:v>28.399949999999997</c:v>
                </c:pt>
                <c:pt idx="261">
                  <c:v>28.399949999999997</c:v>
                </c:pt>
                <c:pt idx="262">
                  <c:v>28.399949999999997</c:v>
                </c:pt>
                <c:pt idx="263">
                  <c:v>28.399949999999997</c:v>
                </c:pt>
                <c:pt idx="264">
                  <c:v>28.399949999999997</c:v>
                </c:pt>
                <c:pt idx="265">
                  <c:v>28.399949999999997</c:v>
                </c:pt>
                <c:pt idx="266">
                  <c:v>28.399949999999997</c:v>
                </c:pt>
                <c:pt idx="267">
                  <c:v>28.399949999999997</c:v>
                </c:pt>
                <c:pt idx="268">
                  <c:v>28.399949999999997</c:v>
                </c:pt>
                <c:pt idx="269">
                  <c:v>28.399949999999997</c:v>
                </c:pt>
                <c:pt idx="270">
                  <c:v>28.399949999999997</c:v>
                </c:pt>
                <c:pt idx="271">
                  <c:v>28.399949999999997</c:v>
                </c:pt>
                <c:pt idx="272">
                  <c:v>28.399949999999997</c:v>
                </c:pt>
                <c:pt idx="273">
                  <c:v>28.399949999999997</c:v>
                </c:pt>
                <c:pt idx="274">
                  <c:v>28.399949999999997</c:v>
                </c:pt>
                <c:pt idx="275">
                  <c:v>28.399949999999997</c:v>
                </c:pt>
                <c:pt idx="276">
                  <c:v>28.399949999999997</c:v>
                </c:pt>
                <c:pt idx="277">
                  <c:v>28.399949999999997</c:v>
                </c:pt>
                <c:pt idx="278">
                  <c:v>28.399949999999997</c:v>
                </c:pt>
                <c:pt idx="279">
                  <c:v>28.399949999999997</c:v>
                </c:pt>
                <c:pt idx="280">
                  <c:v>28.399949999999997</c:v>
                </c:pt>
                <c:pt idx="281">
                  <c:v>28.399949999999997</c:v>
                </c:pt>
                <c:pt idx="282">
                  <c:v>28.399949999999997</c:v>
                </c:pt>
                <c:pt idx="283">
                  <c:v>28.399949999999997</c:v>
                </c:pt>
                <c:pt idx="284">
                  <c:v>28.399949999999997</c:v>
                </c:pt>
                <c:pt idx="285">
                  <c:v>28.399949999999997</c:v>
                </c:pt>
                <c:pt idx="286">
                  <c:v>28.399949999999997</c:v>
                </c:pt>
                <c:pt idx="287">
                  <c:v>28.399949999999997</c:v>
                </c:pt>
                <c:pt idx="288">
                  <c:v>28.399949999999997</c:v>
                </c:pt>
                <c:pt idx="289">
                  <c:v>28.399949999999997</c:v>
                </c:pt>
                <c:pt idx="290">
                  <c:v>28.399949999999997</c:v>
                </c:pt>
                <c:pt idx="291">
                  <c:v>28.399949999999997</c:v>
                </c:pt>
                <c:pt idx="292">
                  <c:v>28.399949999999997</c:v>
                </c:pt>
                <c:pt idx="293">
                  <c:v>28.399949999999997</c:v>
                </c:pt>
                <c:pt idx="294">
                  <c:v>28.399949999999997</c:v>
                </c:pt>
                <c:pt idx="295">
                  <c:v>28.399949999999997</c:v>
                </c:pt>
                <c:pt idx="296">
                  <c:v>28.399949999999997</c:v>
                </c:pt>
                <c:pt idx="297">
                  <c:v>28.399949999999997</c:v>
                </c:pt>
                <c:pt idx="298">
                  <c:v>28.399949999999997</c:v>
                </c:pt>
                <c:pt idx="299">
                  <c:v>28.399949999999997</c:v>
                </c:pt>
                <c:pt idx="300">
                  <c:v>28.399949999999997</c:v>
                </c:pt>
                <c:pt idx="301">
                  <c:v>28.399949999999997</c:v>
                </c:pt>
                <c:pt idx="302">
                  <c:v>28.399949999999997</c:v>
                </c:pt>
                <c:pt idx="303">
                  <c:v>28.399949999999997</c:v>
                </c:pt>
                <c:pt idx="304">
                  <c:v>28.399949999999997</c:v>
                </c:pt>
                <c:pt idx="305">
                  <c:v>28.399949999999997</c:v>
                </c:pt>
                <c:pt idx="306">
                  <c:v>28.399949999999997</c:v>
                </c:pt>
                <c:pt idx="307">
                  <c:v>28.399949999999997</c:v>
                </c:pt>
                <c:pt idx="308">
                  <c:v>28.399949999999997</c:v>
                </c:pt>
                <c:pt idx="309">
                  <c:v>28.399949999999997</c:v>
                </c:pt>
                <c:pt idx="310">
                  <c:v>28.399949999999997</c:v>
                </c:pt>
                <c:pt idx="311">
                  <c:v>28.399949999999997</c:v>
                </c:pt>
                <c:pt idx="312">
                  <c:v>28.399949999999997</c:v>
                </c:pt>
                <c:pt idx="313">
                  <c:v>28.399949999999997</c:v>
                </c:pt>
                <c:pt idx="314">
                  <c:v>28.399949999999997</c:v>
                </c:pt>
                <c:pt idx="315">
                  <c:v>28.399949999999997</c:v>
                </c:pt>
                <c:pt idx="316">
                  <c:v>28.399949999999997</c:v>
                </c:pt>
                <c:pt idx="317">
                  <c:v>28.399949999999997</c:v>
                </c:pt>
                <c:pt idx="318">
                  <c:v>28.399949999999997</c:v>
                </c:pt>
                <c:pt idx="319">
                  <c:v>28.399949999999997</c:v>
                </c:pt>
                <c:pt idx="320">
                  <c:v>28.399949999999997</c:v>
                </c:pt>
                <c:pt idx="321">
                  <c:v>28.399949999999997</c:v>
                </c:pt>
                <c:pt idx="322">
                  <c:v>28.399949999999997</c:v>
                </c:pt>
                <c:pt idx="323">
                  <c:v>28.399949999999997</c:v>
                </c:pt>
                <c:pt idx="324">
                  <c:v>28.399949999999997</c:v>
                </c:pt>
                <c:pt idx="325">
                  <c:v>28.399949999999997</c:v>
                </c:pt>
                <c:pt idx="326">
                  <c:v>28.399949999999997</c:v>
                </c:pt>
                <c:pt idx="327">
                  <c:v>28.399949999999997</c:v>
                </c:pt>
                <c:pt idx="328">
                  <c:v>28.399949999999997</c:v>
                </c:pt>
                <c:pt idx="329">
                  <c:v>28.399949999999997</c:v>
                </c:pt>
                <c:pt idx="330">
                  <c:v>28.399949999999997</c:v>
                </c:pt>
                <c:pt idx="331">
                  <c:v>28.399949999999997</c:v>
                </c:pt>
                <c:pt idx="332">
                  <c:v>28.399949999999997</c:v>
                </c:pt>
                <c:pt idx="333">
                  <c:v>28.399949999999997</c:v>
                </c:pt>
                <c:pt idx="334">
                  <c:v>28.399949999999997</c:v>
                </c:pt>
                <c:pt idx="335">
                  <c:v>28.399949999999997</c:v>
                </c:pt>
                <c:pt idx="336">
                  <c:v>28.399949999999997</c:v>
                </c:pt>
                <c:pt idx="337">
                  <c:v>28.399949999999997</c:v>
                </c:pt>
                <c:pt idx="338">
                  <c:v>28.399949999999997</c:v>
                </c:pt>
                <c:pt idx="339">
                  <c:v>28.399949999999997</c:v>
                </c:pt>
                <c:pt idx="340">
                  <c:v>28.399949999999997</c:v>
                </c:pt>
                <c:pt idx="341">
                  <c:v>28.399949999999997</c:v>
                </c:pt>
                <c:pt idx="342">
                  <c:v>28.399949999999997</c:v>
                </c:pt>
                <c:pt idx="343">
                  <c:v>28.399949999999997</c:v>
                </c:pt>
                <c:pt idx="344">
                  <c:v>28.399949999999997</c:v>
                </c:pt>
                <c:pt idx="345">
                  <c:v>28.399949999999997</c:v>
                </c:pt>
                <c:pt idx="346">
                  <c:v>28.399949999999997</c:v>
                </c:pt>
                <c:pt idx="347">
                  <c:v>28.399949999999997</c:v>
                </c:pt>
                <c:pt idx="348">
                  <c:v>28.399949999999997</c:v>
                </c:pt>
                <c:pt idx="349">
                  <c:v>28.399949999999997</c:v>
                </c:pt>
                <c:pt idx="350">
                  <c:v>28.399949999999997</c:v>
                </c:pt>
                <c:pt idx="351">
                  <c:v>28.399949999999997</c:v>
                </c:pt>
                <c:pt idx="352">
                  <c:v>28.399949999999997</c:v>
                </c:pt>
                <c:pt idx="353">
                  <c:v>28.399949999999997</c:v>
                </c:pt>
                <c:pt idx="354">
                  <c:v>28.399949999999997</c:v>
                </c:pt>
                <c:pt idx="355">
                  <c:v>28.399949999999997</c:v>
                </c:pt>
                <c:pt idx="356">
                  <c:v>28.399949999999997</c:v>
                </c:pt>
                <c:pt idx="357">
                  <c:v>28.399949999999997</c:v>
                </c:pt>
                <c:pt idx="358">
                  <c:v>28.399949999999997</c:v>
                </c:pt>
                <c:pt idx="359">
                  <c:v>28.399949999999997</c:v>
                </c:pt>
                <c:pt idx="360">
                  <c:v>28.399949999999997</c:v>
                </c:pt>
                <c:pt idx="361">
                  <c:v>28.399949999999997</c:v>
                </c:pt>
                <c:pt idx="362">
                  <c:v>28.399949999999997</c:v>
                </c:pt>
                <c:pt idx="363">
                  <c:v>28.399949999999997</c:v>
                </c:pt>
                <c:pt idx="364">
                  <c:v>28.399949999999997</c:v>
                </c:pt>
                <c:pt idx="365">
                  <c:v>28.399949999999997</c:v>
                </c:pt>
                <c:pt idx="366">
                  <c:v>28.399949999999997</c:v>
                </c:pt>
                <c:pt idx="367">
                  <c:v>28.399949999999997</c:v>
                </c:pt>
                <c:pt idx="368">
                  <c:v>28.399949999999997</c:v>
                </c:pt>
                <c:pt idx="369">
                  <c:v>28.399949999999997</c:v>
                </c:pt>
                <c:pt idx="370">
                  <c:v>28.399949999999997</c:v>
                </c:pt>
                <c:pt idx="371">
                  <c:v>28.399949999999997</c:v>
                </c:pt>
                <c:pt idx="372">
                  <c:v>28.399949999999997</c:v>
                </c:pt>
                <c:pt idx="373">
                  <c:v>28.399949999999997</c:v>
                </c:pt>
                <c:pt idx="374">
                  <c:v>28.399949999999997</c:v>
                </c:pt>
                <c:pt idx="375">
                  <c:v>28.399949999999997</c:v>
                </c:pt>
                <c:pt idx="376">
                  <c:v>28.399949999999997</c:v>
                </c:pt>
                <c:pt idx="377">
                  <c:v>28.399949999999997</c:v>
                </c:pt>
                <c:pt idx="378">
                  <c:v>28.399949999999997</c:v>
                </c:pt>
                <c:pt idx="379">
                  <c:v>28.399949999999997</c:v>
                </c:pt>
                <c:pt idx="380">
                  <c:v>28.399949999999997</c:v>
                </c:pt>
                <c:pt idx="381">
                  <c:v>28.399949999999997</c:v>
                </c:pt>
                <c:pt idx="382">
                  <c:v>28.399949999999997</c:v>
                </c:pt>
                <c:pt idx="383">
                  <c:v>28.399949999999997</c:v>
                </c:pt>
                <c:pt idx="384">
                  <c:v>28.399949999999997</c:v>
                </c:pt>
                <c:pt idx="385">
                  <c:v>28.399949999999997</c:v>
                </c:pt>
                <c:pt idx="386">
                  <c:v>28.399949999999997</c:v>
                </c:pt>
                <c:pt idx="387">
                  <c:v>28.399949999999997</c:v>
                </c:pt>
                <c:pt idx="388">
                  <c:v>28.399949999999997</c:v>
                </c:pt>
                <c:pt idx="389">
                  <c:v>28.399949999999997</c:v>
                </c:pt>
                <c:pt idx="390">
                  <c:v>28.399949999999997</c:v>
                </c:pt>
                <c:pt idx="391">
                  <c:v>28.399949999999997</c:v>
                </c:pt>
                <c:pt idx="392">
                  <c:v>28.399949999999997</c:v>
                </c:pt>
                <c:pt idx="393">
                  <c:v>28.399949999999997</c:v>
                </c:pt>
                <c:pt idx="394">
                  <c:v>28.399949999999997</c:v>
                </c:pt>
                <c:pt idx="395">
                  <c:v>28.399949999999997</c:v>
                </c:pt>
                <c:pt idx="396">
                  <c:v>28.399949999999997</c:v>
                </c:pt>
                <c:pt idx="397">
                  <c:v>28.399949999999997</c:v>
                </c:pt>
                <c:pt idx="398">
                  <c:v>28.399949999999997</c:v>
                </c:pt>
                <c:pt idx="399">
                  <c:v>28.399949999999997</c:v>
                </c:pt>
                <c:pt idx="400">
                  <c:v>28.399949999999997</c:v>
                </c:pt>
                <c:pt idx="401">
                  <c:v>28.399949999999997</c:v>
                </c:pt>
                <c:pt idx="402">
                  <c:v>28.399949999999997</c:v>
                </c:pt>
                <c:pt idx="403">
                  <c:v>28.399949999999997</c:v>
                </c:pt>
                <c:pt idx="404">
                  <c:v>28.399949999999997</c:v>
                </c:pt>
                <c:pt idx="405">
                  <c:v>28.399949999999997</c:v>
                </c:pt>
                <c:pt idx="406">
                  <c:v>28.399949999999997</c:v>
                </c:pt>
                <c:pt idx="407">
                  <c:v>28.399949999999997</c:v>
                </c:pt>
                <c:pt idx="408">
                  <c:v>28.399949999999997</c:v>
                </c:pt>
                <c:pt idx="409">
                  <c:v>28.399949999999997</c:v>
                </c:pt>
                <c:pt idx="410">
                  <c:v>28.399949999999997</c:v>
                </c:pt>
                <c:pt idx="411">
                  <c:v>28.399949999999997</c:v>
                </c:pt>
                <c:pt idx="412">
                  <c:v>28.399949999999997</c:v>
                </c:pt>
                <c:pt idx="413">
                  <c:v>28.399949999999997</c:v>
                </c:pt>
                <c:pt idx="414">
                  <c:v>28.399949999999997</c:v>
                </c:pt>
                <c:pt idx="415">
                  <c:v>28.399949999999997</c:v>
                </c:pt>
                <c:pt idx="416">
                  <c:v>28.399949999999997</c:v>
                </c:pt>
                <c:pt idx="417">
                  <c:v>28.399949999999997</c:v>
                </c:pt>
                <c:pt idx="418">
                  <c:v>28.399949999999997</c:v>
                </c:pt>
                <c:pt idx="419">
                  <c:v>28.399949999999997</c:v>
                </c:pt>
                <c:pt idx="420">
                  <c:v>28.399949999999997</c:v>
                </c:pt>
                <c:pt idx="421">
                  <c:v>28.399949999999997</c:v>
                </c:pt>
                <c:pt idx="422">
                  <c:v>28.399949999999997</c:v>
                </c:pt>
                <c:pt idx="423">
                  <c:v>28.399949999999997</c:v>
                </c:pt>
                <c:pt idx="424">
                  <c:v>28.399949999999997</c:v>
                </c:pt>
                <c:pt idx="425">
                  <c:v>28.399949999999997</c:v>
                </c:pt>
                <c:pt idx="426">
                  <c:v>28.399949999999997</c:v>
                </c:pt>
                <c:pt idx="427">
                  <c:v>28.399949999999997</c:v>
                </c:pt>
                <c:pt idx="428">
                  <c:v>28.399949999999997</c:v>
                </c:pt>
                <c:pt idx="429">
                  <c:v>28.399949999999997</c:v>
                </c:pt>
                <c:pt idx="430">
                  <c:v>28.399949999999997</c:v>
                </c:pt>
                <c:pt idx="431">
                  <c:v>28.399949999999997</c:v>
                </c:pt>
                <c:pt idx="432">
                  <c:v>28.399949999999997</c:v>
                </c:pt>
                <c:pt idx="433">
                  <c:v>28.399949999999997</c:v>
                </c:pt>
                <c:pt idx="434">
                  <c:v>28.399949999999997</c:v>
                </c:pt>
                <c:pt idx="435">
                  <c:v>28.399949999999997</c:v>
                </c:pt>
                <c:pt idx="436">
                  <c:v>28.399949999999997</c:v>
                </c:pt>
                <c:pt idx="437">
                  <c:v>28.399949999999997</c:v>
                </c:pt>
                <c:pt idx="438">
                  <c:v>28.399949999999997</c:v>
                </c:pt>
                <c:pt idx="439">
                  <c:v>28.399949999999997</c:v>
                </c:pt>
                <c:pt idx="440">
                  <c:v>28.399949999999997</c:v>
                </c:pt>
                <c:pt idx="441">
                  <c:v>28.399949999999997</c:v>
                </c:pt>
                <c:pt idx="442">
                  <c:v>28.399949999999997</c:v>
                </c:pt>
                <c:pt idx="443">
                  <c:v>28.399949999999997</c:v>
                </c:pt>
                <c:pt idx="444">
                  <c:v>28.399949999999997</c:v>
                </c:pt>
                <c:pt idx="445">
                  <c:v>28.399949999999997</c:v>
                </c:pt>
                <c:pt idx="446">
                  <c:v>28.399949999999997</c:v>
                </c:pt>
                <c:pt idx="447">
                  <c:v>28.399949999999997</c:v>
                </c:pt>
                <c:pt idx="448">
                  <c:v>28.399949999999997</c:v>
                </c:pt>
                <c:pt idx="449">
                  <c:v>28.399949999999997</c:v>
                </c:pt>
                <c:pt idx="450">
                  <c:v>28.399949999999997</c:v>
                </c:pt>
                <c:pt idx="451">
                  <c:v>28.399949999999997</c:v>
                </c:pt>
                <c:pt idx="452">
                  <c:v>28.399949999999997</c:v>
                </c:pt>
                <c:pt idx="453">
                  <c:v>28.399949999999997</c:v>
                </c:pt>
                <c:pt idx="454">
                  <c:v>28.399949999999997</c:v>
                </c:pt>
                <c:pt idx="455">
                  <c:v>28.399949999999997</c:v>
                </c:pt>
                <c:pt idx="456">
                  <c:v>28.399949999999997</c:v>
                </c:pt>
                <c:pt idx="457">
                  <c:v>28.399949999999997</c:v>
                </c:pt>
                <c:pt idx="458">
                  <c:v>28.399949999999997</c:v>
                </c:pt>
                <c:pt idx="459">
                  <c:v>28.399949999999997</c:v>
                </c:pt>
                <c:pt idx="460">
                  <c:v>28.399949999999997</c:v>
                </c:pt>
                <c:pt idx="461">
                  <c:v>28.399949999999997</c:v>
                </c:pt>
                <c:pt idx="462">
                  <c:v>28.399949999999997</c:v>
                </c:pt>
                <c:pt idx="463">
                  <c:v>28.399949999999997</c:v>
                </c:pt>
                <c:pt idx="464">
                  <c:v>28.399949999999997</c:v>
                </c:pt>
                <c:pt idx="465">
                  <c:v>28.399949999999997</c:v>
                </c:pt>
                <c:pt idx="466">
                  <c:v>28.399949999999997</c:v>
                </c:pt>
                <c:pt idx="467">
                  <c:v>28.399949999999997</c:v>
                </c:pt>
                <c:pt idx="468">
                  <c:v>28.399949999999997</c:v>
                </c:pt>
                <c:pt idx="469">
                  <c:v>28.399949999999997</c:v>
                </c:pt>
                <c:pt idx="470">
                  <c:v>28.399949999999997</c:v>
                </c:pt>
                <c:pt idx="471">
                  <c:v>28.399949999999997</c:v>
                </c:pt>
                <c:pt idx="472">
                  <c:v>28.399949999999997</c:v>
                </c:pt>
                <c:pt idx="473">
                  <c:v>28.399949999999997</c:v>
                </c:pt>
                <c:pt idx="474">
                  <c:v>28.399949999999997</c:v>
                </c:pt>
                <c:pt idx="475">
                  <c:v>28.399949999999997</c:v>
                </c:pt>
                <c:pt idx="476">
                  <c:v>28.399949999999997</c:v>
                </c:pt>
                <c:pt idx="477">
                  <c:v>28.399949999999997</c:v>
                </c:pt>
                <c:pt idx="478">
                  <c:v>28.399949999999997</c:v>
                </c:pt>
                <c:pt idx="479">
                  <c:v>28.399949999999997</c:v>
                </c:pt>
                <c:pt idx="480">
                  <c:v>28.399949999999997</c:v>
                </c:pt>
                <c:pt idx="481">
                  <c:v>28.399949999999997</c:v>
                </c:pt>
                <c:pt idx="482">
                  <c:v>28.399949999999997</c:v>
                </c:pt>
                <c:pt idx="483">
                  <c:v>28.399949999999997</c:v>
                </c:pt>
                <c:pt idx="484">
                  <c:v>28.399949999999997</c:v>
                </c:pt>
                <c:pt idx="485">
                  <c:v>28.399949999999997</c:v>
                </c:pt>
                <c:pt idx="486">
                  <c:v>28.399949999999997</c:v>
                </c:pt>
                <c:pt idx="487">
                  <c:v>28.399949999999997</c:v>
                </c:pt>
                <c:pt idx="488">
                  <c:v>28.399949999999997</c:v>
                </c:pt>
                <c:pt idx="489">
                  <c:v>28.399949999999997</c:v>
                </c:pt>
                <c:pt idx="490">
                  <c:v>28.399949999999997</c:v>
                </c:pt>
                <c:pt idx="491">
                  <c:v>28.399949999999997</c:v>
                </c:pt>
                <c:pt idx="492">
                  <c:v>28.399949999999997</c:v>
                </c:pt>
                <c:pt idx="493">
                  <c:v>28.399949999999997</c:v>
                </c:pt>
                <c:pt idx="494">
                  <c:v>28.399949999999997</c:v>
                </c:pt>
                <c:pt idx="495">
                  <c:v>28.399949999999997</c:v>
                </c:pt>
                <c:pt idx="496">
                  <c:v>28.399949999999997</c:v>
                </c:pt>
                <c:pt idx="497">
                  <c:v>28.399949999999997</c:v>
                </c:pt>
                <c:pt idx="498">
                  <c:v>28.399949999999997</c:v>
                </c:pt>
                <c:pt idx="499">
                  <c:v>28.399949999999997</c:v>
                </c:pt>
                <c:pt idx="500">
                  <c:v>28.399949999999997</c:v>
                </c:pt>
                <c:pt idx="501">
                  <c:v>28.399949999999997</c:v>
                </c:pt>
                <c:pt idx="502">
                  <c:v>28.399949999999997</c:v>
                </c:pt>
                <c:pt idx="503">
                  <c:v>28.399949999999997</c:v>
                </c:pt>
                <c:pt idx="504">
                  <c:v>28.399949999999997</c:v>
                </c:pt>
                <c:pt idx="505">
                  <c:v>28.399949999999997</c:v>
                </c:pt>
                <c:pt idx="506">
                  <c:v>28.399949999999997</c:v>
                </c:pt>
                <c:pt idx="507">
                  <c:v>28.399949999999997</c:v>
                </c:pt>
                <c:pt idx="508">
                  <c:v>28.399949999999997</c:v>
                </c:pt>
                <c:pt idx="509">
                  <c:v>28.399949999999997</c:v>
                </c:pt>
                <c:pt idx="510">
                  <c:v>28.399949999999997</c:v>
                </c:pt>
                <c:pt idx="511">
                  <c:v>28.399949999999997</c:v>
                </c:pt>
                <c:pt idx="512">
                  <c:v>28.399949999999997</c:v>
                </c:pt>
                <c:pt idx="513">
                  <c:v>28.399949999999997</c:v>
                </c:pt>
                <c:pt idx="514">
                  <c:v>28.399949999999997</c:v>
                </c:pt>
                <c:pt idx="515">
                  <c:v>28.399949999999997</c:v>
                </c:pt>
                <c:pt idx="516">
                  <c:v>28.399949999999997</c:v>
                </c:pt>
                <c:pt idx="517">
                  <c:v>28.399949999999997</c:v>
                </c:pt>
                <c:pt idx="518">
                  <c:v>28.399949999999997</c:v>
                </c:pt>
                <c:pt idx="519">
                  <c:v>28.399949999999997</c:v>
                </c:pt>
                <c:pt idx="520">
                  <c:v>28.399949999999997</c:v>
                </c:pt>
                <c:pt idx="521">
                  <c:v>28.399949999999997</c:v>
                </c:pt>
                <c:pt idx="522">
                  <c:v>28.399949999999997</c:v>
                </c:pt>
                <c:pt idx="523">
                  <c:v>28.399949999999997</c:v>
                </c:pt>
                <c:pt idx="524">
                  <c:v>28.399949999999997</c:v>
                </c:pt>
                <c:pt idx="525">
                  <c:v>28.399949999999997</c:v>
                </c:pt>
                <c:pt idx="526">
                  <c:v>28.399949999999997</c:v>
                </c:pt>
                <c:pt idx="527">
                  <c:v>28.399949999999997</c:v>
                </c:pt>
                <c:pt idx="528">
                  <c:v>28.399949999999997</c:v>
                </c:pt>
                <c:pt idx="529">
                  <c:v>28.399949999999997</c:v>
                </c:pt>
                <c:pt idx="530">
                  <c:v>28.399949999999997</c:v>
                </c:pt>
                <c:pt idx="531">
                  <c:v>28.399949999999997</c:v>
                </c:pt>
                <c:pt idx="532">
                  <c:v>28.399949999999997</c:v>
                </c:pt>
                <c:pt idx="533">
                  <c:v>28.399949999999997</c:v>
                </c:pt>
                <c:pt idx="534">
                  <c:v>28.399949999999997</c:v>
                </c:pt>
                <c:pt idx="535">
                  <c:v>28.399949999999997</c:v>
                </c:pt>
                <c:pt idx="536">
                  <c:v>28.399949999999997</c:v>
                </c:pt>
                <c:pt idx="537">
                  <c:v>28.399949999999997</c:v>
                </c:pt>
                <c:pt idx="538">
                  <c:v>28.399949999999997</c:v>
                </c:pt>
                <c:pt idx="539">
                  <c:v>28.399949999999997</c:v>
                </c:pt>
                <c:pt idx="540">
                  <c:v>28.399949999999997</c:v>
                </c:pt>
                <c:pt idx="541">
                  <c:v>28.399949999999997</c:v>
                </c:pt>
                <c:pt idx="542">
                  <c:v>28.399949999999997</c:v>
                </c:pt>
                <c:pt idx="543">
                  <c:v>28.399949999999997</c:v>
                </c:pt>
                <c:pt idx="544">
                  <c:v>28.399949999999997</c:v>
                </c:pt>
                <c:pt idx="545">
                  <c:v>28.399949999999997</c:v>
                </c:pt>
                <c:pt idx="546">
                  <c:v>28.399949999999997</c:v>
                </c:pt>
                <c:pt idx="547">
                  <c:v>28.399949999999997</c:v>
                </c:pt>
                <c:pt idx="548">
                  <c:v>28.399949999999997</c:v>
                </c:pt>
                <c:pt idx="549">
                  <c:v>28.399949999999997</c:v>
                </c:pt>
                <c:pt idx="550">
                  <c:v>28.399949999999997</c:v>
                </c:pt>
                <c:pt idx="551">
                  <c:v>28.399949999999997</c:v>
                </c:pt>
                <c:pt idx="552">
                  <c:v>28.399949999999997</c:v>
                </c:pt>
                <c:pt idx="553">
                  <c:v>28.399949999999997</c:v>
                </c:pt>
                <c:pt idx="554">
                  <c:v>28.399949999999997</c:v>
                </c:pt>
                <c:pt idx="555">
                  <c:v>28.399949999999997</c:v>
                </c:pt>
                <c:pt idx="556">
                  <c:v>28.399949999999997</c:v>
                </c:pt>
                <c:pt idx="557">
                  <c:v>28.399949999999997</c:v>
                </c:pt>
                <c:pt idx="558">
                  <c:v>28.399949999999997</c:v>
                </c:pt>
                <c:pt idx="559">
                  <c:v>28.399949999999997</c:v>
                </c:pt>
                <c:pt idx="560">
                  <c:v>28.399949999999997</c:v>
                </c:pt>
                <c:pt idx="561">
                  <c:v>28.399949999999997</c:v>
                </c:pt>
                <c:pt idx="562">
                  <c:v>28.399949999999997</c:v>
                </c:pt>
                <c:pt idx="563">
                  <c:v>28.399949999999997</c:v>
                </c:pt>
                <c:pt idx="564">
                  <c:v>28.399949999999997</c:v>
                </c:pt>
                <c:pt idx="565">
                  <c:v>28.399949999999997</c:v>
                </c:pt>
                <c:pt idx="566">
                  <c:v>28.399949999999997</c:v>
                </c:pt>
                <c:pt idx="567">
                  <c:v>28.399949999999997</c:v>
                </c:pt>
                <c:pt idx="568">
                  <c:v>28.399949999999997</c:v>
                </c:pt>
                <c:pt idx="569">
                  <c:v>28.399949999999997</c:v>
                </c:pt>
                <c:pt idx="570">
                  <c:v>28.399949999999997</c:v>
                </c:pt>
                <c:pt idx="571">
                  <c:v>28.399949999999997</c:v>
                </c:pt>
                <c:pt idx="572">
                  <c:v>28.399949999999997</c:v>
                </c:pt>
                <c:pt idx="573">
                  <c:v>28.399949999999997</c:v>
                </c:pt>
                <c:pt idx="574">
                  <c:v>28.399949999999997</c:v>
                </c:pt>
                <c:pt idx="575">
                  <c:v>28.399949999999997</c:v>
                </c:pt>
                <c:pt idx="576">
                  <c:v>28.399949999999997</c:v>
                </c:pt>
                <c:pt idx="577">
                  <c:v>28.399949999999997</c:v>
                </c:pt>
                <c:pt idx="578">
                  <c:v>28.399949999999997</c:v>
                </c:pt>
                <c:pt idx="579">
                  <c:v>28.399949999999997</c:v>
                </c:pt>
                <c:pt idx="580">
                  <c:v>28.399949999999997</c:v>
                </c:pt>
                <c:pt idx="581">
                  <c:v>28.399949999999997</c:v>
                </c:pt>
                <c:pt idx="582">
                  <c:v>28.399949999999997</c:v>
                </c:pt>
                <c:pt idx="583">
                  <c:v>28.399949999999997</c:v>
                </c:pt>
                <c:pt idx="584">
                  <c:v>28.399949999999997</c:v>
                </c:pt>
                <c:pt idx="585">
                  <c:v>28.399949999999997</c:v>
                </c:pt>
                <c:pt idx="586">
                  <c:v>28.399949999999997</c:v>
                </c:pt>
                <c:pt idx="587">
                  <c:v>28.399949999999997</c:v>
                </c:pt>
                <c:pt idx="588">
                  <c:v>28.399949999999997</c:v>
                </c:pt>
                <c:pt idx="589">
                  <c:v>28.399949999999997</c:v>
                </c:pt>
                <c:pt idx="590">
                  <c:v>28.399949999999997</c:v>
                </c:pt>
                <c:pt idx="591">
                  <c:v>28.399949999999997</c:v>
                </c:pt>
                <c:pt idx="592">
                  <c:v>28.399949999999997</c:v>
                </c:pt>
                <c:pt idx="593">
                  <c:v>28.399949999999997</c:v>
                </c:pt>
                <c:pt idx="594">
                  <c:v>28.399949999999997</c:v>
                </c:pt>
                <c:pt idx="595">
                  <c:v>28.399949999999997</c:v>
                </c:pt>
                <c:pt idx="596">
                  <c:v>28.399949999999997</c:v>
                </c:pt>
                <c:pt idx="597">
                  <c:v>28.399949999999997</c:v>
                </c:pt>
                <c:pt idx="598">
                  <c:v>28.399949999999997</c:v>
                </c:pt>
                <c:pt idx="599">
                  <c:v>28.399949999999997</c:v>
                </c:pt>
                <c:pt idx="600">
                  <c:v>28.399949999999997</c:v>
                </c:pt>
                <c:pt idx="601">
                  <c:v>28.399949999999997</c:v>
                </c:pt>
                <c:pt idx="602">
                  <c:v>28.399949999999997</c:v>
                </c:pt>
                <c:pt idx="603">
                  <c:v>28.399949999999997</c:v>
                </c:pt>
                <c:pt idx="604">
                  <c:v>28.399949999999997</c:v>
                </c:pt>
                <c:pt idx="605">
                  <c:v>28.399949999999997</c:v>
                </c:pt>
                <c:pt idx="606">
                  <c:v>28.399949999999997</c:v>
                </c:pt>
                <c:pt idx="607">
                  <c:v>28.399949999999997</c:v>
                </c:pt>
                <c:pt idx="608">
                  <c:v>28.399949999999997</c:v>
                </c:pt>
                <c:pt idx="609">
                  <c:v>28.399949999999997</c:v>
                </c:pt>
                <c:pt idx="610">
                  <c:v>28.399949999999997</c:v>
                </c:pt>
                <c:pt idx="611">
                  <c:v>28.399949999999997</c:v>
                </c:pt>
                <c:pt idx="612">
                  <c:v>28.399949999999997</c:v>
                </c:pt>
                <c:pt idx="613">
                  <c:v>28.399949999999997</c:v>
                </c:pt>
                <c:pt idx="614">
                  <c:v>28.399949999999997</c:v>
                </c:pt>
                <c:pt idx="615">
                  <c:v>28.399949999999997</c:v>
                </c:pt>
                <c:pt idx="616">
                  <c:v>28.399949999999997</c:v>
                </c:pt>
                <c:pt idx="617">
                  <c:v>28.399949999999997</c:v>
                </c:pt>
                <c:pt idx="618">
                  <c:v>28.399949999999997</c:v>
                </c:pt>
                <c:pt idx="619">
                  <c:v>28.399949999999997</c:v>
                </c:pt>
                <c:pt idx="620">
                  <c:v>28.399949999999997</c:v>
                </c:pt>
                <c:pt idx="621">
                  <c:v>28.399949999999997</c:v>
                </c:pt>
                <c:pt idx="622">
                  <c:v>28.399949999999997</c:v>
                </c:pt>
                <c:pt idx="623">
                  <c:v>28.399949999999997</c:v>
                </c:pt>
                <c:pt idx="624">
                  <c:v>28.399949999999997</c:v>
                </c:pt>
                <c:pt idx="625">
                  <c:v>28.399949999999997</c:v>
                </c:pt>
                <c:pt idx="626">
                  <c:v>28.399949999999997</c:v>
                </c:pt>
                <c:pt idx="627">
                  <c:v>28.399949999999997</c:v>
                </c:pt>
                <c:pt idx="628">
                  <c:v>28.399949999999997</c:v>
                </c:pt>
                <c:pt idx="629">
                  <c:v>28.399949999999997</c:v>
                </c:pt>
                <c:pt idx="630">
                  <c:v>28.399949999999997</c:v>
                </c:pt>
                <c:pt idx="631">
                  <c:v>28.399949999999997</c:v>
                </c:pt>
                <c:pt idx="632">
                  <c:v>28.399949999999997</c:v>
                </c:pt>
                <c:pt idx="633">
                  <c:v>28.399949999999997</c:v>
                </c:pt>
                <c:pt idx="634">
                  <c:v>28.399949999999997</c:v>
                </c:pt>
                <c:pt idx="635">
                  <c:v>28.399949999999997</c:v>
                </c:pt>
                <c:pt idx="636">
                  <c:v>28.399949999999997</c:v>
                </c:pt>
                <c:pt idx="637">
                  <c:v>28.399949999999997</c:v>
                </c:pt>
                <c:pt idx="638">
                  <c:v>28.399949999999997</c:v>
                </c:pt>
                <c:pt idx="639">
                  <c:v>28.399949999999997</c:v>
                </c:pt>
                <c:pt idx="640">
                  <c:v>28.399949999999997</c:v>
                </c:pt>
                <c:pt idx="641">
                  <c:v>28.399949999999997</c:v>
                </c:pt>
                <c:pt idx="642">
                  <c:v>28.399949999999997</c:v>
                </c:pt>
                <c:pt idx="643">
                  <c:v>28.399949999999997</c:v>
                </c:pt>
                <c:pt idx="644">
                  <c:v>28.399949999999997</c:v>
                </c:pt>
                <c:pt idx="645">
                  <c:v>28.399949999999997</c:v>
                </c:pt>
                <c:pt idx="646">
                  <c:v>28.399949999999997</c:v>
                </c:pt>
                <c:pt idx="647">
                  <c:v>28.399949999999997</c:v>
                </c:pt>
                <c:pt idx="648">
                  <c:v>28.399949999999997</c:v>
                </c:pt>
                <c:pt idx="649">
                  <c:v>28.399949999999997</c:v>
                </c:pt>
                <c:pt idx="650">
                  <c:v>28.399949999999997</c:v>
                </c:pt>
                <c:pt idx="651">
                  <c:v>28.399949999999997</c:v>
                </c:pt>
                <c:pt idx="652">
                  <c:v>28.399949999999997</c:v>
                </c:pt>
                <c:pt idx="653">
                  <c:v>28.399949999999997</c:v>
                </c:pt>
                <c:pt idx="654">
                  <c:v>28.399949999999997</c:v>
                </c:pt>
                <c:pt idx="655">
                  <c:v>28.399949999999997</c:v>
                </c:pt>
                <c:pt idx="656">
                  <c:v>28.399949999999997</c:v>
                </c:pt>
                <c:pt idx="657">
                  <c:v>28.399949999999997</c:v>
                </c:pt>
                <c:pt idx="658">
                  <c:v>28.399949999999997</c:v>
                </c:pt>
                <c:pt idx="659">
                  <c:v>28.399949999999997</c:v>
                </c:pt>
                <c:pt idx="660">
                  <c:v>28.399949999999997</c:v>
                </c:pt>
                <c:pt idx="661">
                  <c:v>28.399949999999997</c:v>
                </c:pt>
                <c:pt idx="662">
                  <c:v>28.399949999999997</c:v>
                </c:pt>
                <c:pt idx="663">
                  <c:v>28.399949999999997</c:v>
                </c:pt>
                <c:pt idx="664">
                  <c:v>28.399949999999997</c:v>
                </c:pt>
                <c:pt idx="665">
                  <c:v>28.399949999999997</c:v>
                </c:pt>
                <c:pt idx="666">
                  <c:v>28.399949999999997</c:v>
                </c:pt>
                <c:pt idx="667">
                  <c:v>28.399949999999997</c:v>
                </c:pt>
                <c:pt idx="668">
                  <c:v>28.399949999999997</c:v>
                </c:pt>
                <c:pt idx="669">
                  <c:v>28.399949999999997</c:v>
                </c:pt>
                <c:pt idx="670">
                  <c:v>28.399949999999997</c:v>
                </c:pt>
                <c:pt idx="671">
                  <c:v>28.399949999999997</c:v>
                </c:pt>
                <c:pt idx="672">
                  <c:v>28.399949999999997</c:v>
                </c:pt>
                <c:pt idx="673">
                  <c:v>28.399949999999997</c:v>
                </c:pt>
                <c:pt idx="674">
                  <c:v>28.399949999999997</c:v>
                </c:pt>
                <c:pt idx="675">
                  <c:v>28.399949999999997</c:v>
                </c:pt>
                <c:pt idx="676">
                  <c:v>28.399949999999997</c:v>
                </c:pt>
                <c:pt idx="677">
                  <c:v>28.399949999999997</c:v>
                </c:pt>
                <c:pt idx="678">
                  <c:v>28.399949999999997</c:v>
                </c:pt>
                <c:pt idx="679">
                  <c:v>28.399949999999997</c:v>
                </c:pt>
                <c:pt idx="680">
                  <c:v>28.399949999999997</c:v>
                </c:pt>
                <c:pt idx="681">
                  <c:v>28.399949999999997</c:v>
                </c:pt>
                <c:pt idx="682">
                  <c:v>28.399949999999997</c:v>
                </c:pt>
                <c:pt idx="683">
                  <c:v>28.399949999999997</c:v>
                </c:pt>
                <c:pt idx="684">
                  <c:v>28.399949999999997</c:v>
                </c:pt>
                <c:pt idx="685">
                  <c:v>28.399949999999997</c:v>
                </c:pt>
                <c:pt idx="686">
                  <c:v>28.399949999999997</c:v>
                </c:pt>
                <c:pt idx="687">
                  <c:v>28.399949999999997</c:v>
                </c:pt>
                <c:pt idx="688">
                  <c:v>28.399949999999997</c:v>
                </c:pt>
                <c:pt idx="689">
                  <c:v>28.399949999999997</c:v>
                </c:pt>
                <c:pt idx="690">
                  <c:v>28.399949999999997</c:v>
                </c:pt>
                <c:pt idx="691">
                  <c:v>28.399949999999997</c:v>
                </c:pt>
                <c:pt idx="692">
                  <c:v>28.399949999999997</c:v>
                </c:pt>
                <c:pt idx="693">
                  <c:v>28.399949999999997</c:v>
                </c:pt>
                <c:pt idx="694">
                  <c:v>28.399949999999997</c:v>
                </c:pt>
                <c:pt idx="695">
                  <c:v>28.399949999999997</c:v>
                </c:pt>
                <c:pt idx="696">
                  <c:v>28.399949999999997</c:v>
                </c:pt>
                <c:pt idx="697">
                  <c:v>28.399949999999997</c:v>
                </c:pt>
                <c:pt idx="698">
                  <c:v>28.399949999999997</c:v>
                </c:pt>
                <c:pt idx="699">
                  <c:v>28.399949999999997</c:v>
                </c:pt>
                <c:pt idx="700">
                  <c:v>28.399949999999997</c:v>
                </c:pt>
                <c:pt idx="701">
                  <c:v>28.399949999999997</c:v>
                </c:pt>
                <c:pt idx="702">
                  <c:v>28.399949999999997</c:v>
                </c:pt>
                <c:pt idx="703">
                  <c:v>28.399949999999997</c:v>
                </c:pt>
                <c:pt idx="704">
                  <c:v>28.399949999999997</c:v>
                </c:pt>
                <c:pt idx="705">
                  <c:v>28.399949999999997</c:v>
                </c:pt>
                <c:pt idx="706">
                  <c:v>28.399949999999997</c:v>
                </c:pt>
                <c:pt idx="707">
                  <c:v>28.399949999999997</c:v>
                </c:pt>
                <c:pt idx="708">
                  <c:v>28.399949999999997</c:v>
                </c:pt>
                <c:pt idx="709">
                  <c:v>28.399949999999997</c:v>
                </c:pt>
                <c:pt idx="710">
                  <c:v>28.399949999999997</c:v>
                </c:pt>
                <c:pt idx="711">
                  <c:v>28.399949999999997</c:v>
                </c:pt>
                <c:pt idx="712">
                  <c:v>28.399949999999997</c:v>
                </c:pt>
                <c:pt idx="713">
                  <c:v>28.399949999999997</c:v>
                </c:pt>
                <c:pt idx="714">
                  <c:v>28.399949999999997</c:v>
                </c:pt>
                <c:pt idx="715">
                  <c:v>28.399949999999997</c:v>
                </c:pt>
                <c:pt idx="716">
                  <c:v>28.399949999999997</c:v>
                </c:pt>
                <c:pt idx="717">
                  <c:v>28.399949999999997</c:v>
                </c:pt>
                <c:pt idx="718">
                  <c:v>28.399949999999997</c:v>
                </c:pt>
                <c:pt idx="719">
                  <c:v>28.399949999999997</c:v>
                </c:pt>
                <c:pt idx="720">
                  <c:v>28.399949999999997</c:v>
                </c:pt>
                <c:pt idx="721">
                  <c:v>28.399949999999997</c:v>
                </c:pt>
                <c:pt idx="722">
                  <c:v>28.399949999999997</c:v>
                </c:pt>
                <c:pt idx="723">
                  <c:v>28.399949999999997</c:v>
                </c:pt>
                <c:pt idx="724">
                  <c:v>28.399949999999997</c:v>
                </c:pt>
                <c:pt idx="725">
                  <c:v>28.399949999999997</c:v>
                </c:pt>
                <c:pt idx="726">
                  <c:v>28.399949999999997</c:v>
                </c:pt>
                <c:pt idx="727">
                  <c:v>28.399949999999997</c:v>
                </c:pt>
                <c:pt idx="728">
                  <c:v>28.399949999999997</c:v>
                </c:pt>
                <c:pt idx="729">
                  <c:v>28.399949999999997</c:v>
                </c:pt>
                <c:pt idx="730">
                  <c:v>28.399949999999997</c:v>
                </c:pt>
                <c:pt idx="731">
                  <c:v>28.399949999999997</c:v>
                </c:pt>
                <c:pt idx="732">
                  <c:v>28.399949999999997</c:v>
                </c:pt>
                <c:pt idx="733">
                  <c:v>28.399949999999997</c:v>
                </c:pt>
                <c:pt idx="734">
                  <c:v>28.399949999999997</c:v>
                </c:pt>
                <c:pt idx="735">
                  <c:v>28.399949999999997</c:v>
                </c:pt>
                <c:pt idx="736">
                  <c:v>28.399949999999997</c:v>
                </c:pt>
                <c:pt idx="737">
                  <c:v>28.399949999999997</c:v>
                </c:pt>
                <c:pt idx="738">
                  <c:v>28.399949999999997</c:v>
                </c:pt>
                <c:pt idx="739">
                  <c:v>28.399949999999997</c:v>
                </c:pt>
                <c:pt idx="740">
                  <c:v>28.399949999999997</c:v>
                </c:pt>
                <c:pt idx="741">
                  <c:v>28.399949999999997</c:v>
                </c:pt>
                <c:pt idx="742">
                  <c:v>28.399949999999997</c:v>
                </c:pt>
                <c:pt idx="743">
                  <c:v>28.399949999999997</c:v>
                </c:pt>
                <c:pt idx="744">
                  <c:v>28.399949999999997</c:v>
                </c:pt>
                <c:pt idx="745">
                  <c:v>28.399949999999997</c:v>
                </c:pt>
                <c:pt idx="746">
                  <c:v>28.399949999999997</c:v>
                </c:pt>
                <c:pt idx="747">
                  <c:v>28.399949999999997</c:v>
                </c:pt>
                <c:pt idx="748">
                  <c:v>28.399949999999997</c:v>
                </c:pt>
                <c:pt idx="749">
                  <c:v>28.399949999999997</c:v>
                </c:pt>
                <c:pt idx="750">
                  <c:v>28.399949999999997</c:v>
                </c:pt>
                <c:pt idx="751">
                  <c:v>28.399949999999997</c:v>
                </c:pt>
                <c:pt idx="752">
                  <c:v>28.399949999999997</c:v>
                </c:pt>
                <c:pt idx="753">
                  <c:v>28.399949999999997</c:v>
                </c:pt>
                <c:pt idx="754">
                  <c:v>28.399949999999997</c:v>
                </c:pt>
                <c:pt idx="755">
                  <c:v>28.399949999999997</c:v>
                </c:pt>
                <c:pt idx="756">
                  <c:v>28.399949999999997</c:v>
                </c:pt>
                <c:pt idx="757">
                  <c:v>28.399949999999997</c:v>
                </c:pt>
                <c:pt idx="758">
                  <c:v>28.399949999999997</c:v>
                </c:pt>
                <c:pt idx="759">
                  <c:v>28.399949999999997</c:v>
                </c:pt>
                <c:pt idx="760">
                  <c:v>28.399949999999997</c:v>
                </c:pt>
                <c:pt idx="761">
                  <c:v>28.399949999999997</c:v>
                </c:pt>
                <c:pt idx="762">
                  <c:v>28.399949999999997</c:v>
                </c:pt>
                <c:pt idx="763">
                  <c:v>28.399949999999997</c:v>
                </c:pt>
                <c:pt idx="764">
                  <c:v>28.399949999999997</c:v>
                </c:pt>
                <c:pt idx="765">
                  <c:v>28.399949999999997</c:v>
                </c:pt>
                <c:pt idx="766">
                  <c:v>28.399949999999997</c:v>
                </c:pt>
                <c:pt idx="767">
                  <c:v>28.399949999999997</c:v>
                </c:pt>
                <c:pt idx="768">
                  <c:v>28.399949999999997</c:v>
                </c:pt>
                <c:pt idx="769">
                  <c:v>28.399949999999997</c:v>
                </c:pt>
                <c:pt idx="770">
                  <c:v>28.399949999999997</c:v>
                </c:pt>
                <c:pt idx="771">
                  <c:v>28.399949999999997</c:v>
                </c:pt>
                <c:pt idx="772">
                  <c:v>28.399949999999997</c:v>
                </c:pt>
                <c:pt idx="773">
                  <c:v>28.399949999999997</c:v>
                </c:pt>
                <c:pt idx="774">
                  <c:v>28.399949999999997</c:v>
                </c:pt>
                <c:pt idx="775">
                  <c:v>28.399949999999997</c:v>
                </c:pt>
                <c:pt idx="776">
                  <c:v>28.399949999999997</c:v>
                </c:pt>
                <c:pt idx="777">
                  <c:v>28.399949999999997</c:v>
                </c:pt>
                <c:pt idx="778">
                  <c:v>28.399949999999997</c:v>
                </c:pt>
                <c:pt idx="779">
                  <c:v>28.399949999999997</c:v>
                </c:pt>
                <c:pt idx="780">
                  <c:v>28.399949999999997</c:v>
                </c:pt>
                <c:pt idx="781">
                  <c:v>28.399949999999997</c:v>
                </c:pt>
                <c:pt idx="782">
                  <c:v>28.399949999999997</c:v>
                </c:pt>
                <c:pt idx="783">
                  <c:v>28.399949999999997</c:v>
                </c:pt>
                <c:pt idx="784">
                  <c:v>28.399949999999997</c:v>
                </c:pt>
                <c:pt idx="785">
                  <c:v>28.399949999999997</c:v>
                </c:pt>
                <c:pt idx="786">
                  <c:v>28.399949999999997</c:v>
                </c:pt>
                <c:pt idx="787">
                  <c:v>28.399949999999997</c:v>
                </c:pt>
                <c:pt idx="788">
                  <c:v>28.399949999999997</c:v>
                </c:pt>
                <c:pt idx="789">
                  <c:v>28.399949999999997</c:v>
                </c:pt>
                <c:pt idx="790">
                  <c:v>28.399949999999997</c:v>
                </c:pt>
                <c:pt idx="791">
                  <c:v>28.399949999999997</c:v>
                </c:pt>
                <c:pt idx="792">
                  <c:v>28.399949999999997</c:v>
                </c:pt>
                <c:pt idx="793">
                  <c:v>28.399949999999997</c:v>
                </c:pt>
                <c:pt idx="794">
                  <c:v>28.399949999999997</c:v>
                </c:pt>
                <c:pt idx="795">
                  <c:v>28.399949999999997</c:v>
                </c:pt>
                <c:pt idx="796">
                  <c:v>28.399949999999997</c:v>
                </c:pt>
                <c:pt idx="797">
                  <c:v>28.399949999999997</c:v>
                </c:pt>
                <c:pt idx="798">
                  <c:v>28.399949999999997</c:v>
                </c:pt>
                <c:pt idx="799">
                  <c:v>28.399949999999997</c:v>
                </c:pt>
                <c:pt idx="800">
                  <c:v>28.399949999999997</c:v>
                </c:pt>
                <c:pt idx="801">
                  <c:v>28.399949999999997</c:v>
                </c:pt>
                <c:pt idx="802">
                  <c:v>28.399949999999997</c:v>
                </c:pt>
                <c:pt idx="803">
                  <c:v>28.399949999999997</c:v>
                </c:pt>
                <c:pt idx="804">
                  <c:v>28.399949999999997</c:v>
                </c:pt>
                <c:pt idx="805">
                  <c:v>28.399949999999997</c:v>
                </c:pt>
                <c:pt idx="806">
                  <c:v>28.399949999999997</c:v>
                </c:pt>
                <c:pt idx="807">
                  <c:v>28.399949999999997</c:v>
                </c:pt>
                <c:pt idx="808">
                  <c:v>28.399949999999997</c:v>
                </c:pt>
                <c:pt idx="809">
                  <c:v>28.399949999999997</c:v>
                </c:pt>
                <c:pt idx="810">
                  <c:v>28.399949999999997</c:v>
                </c:pt>
                <c:pt idx="811">
                  <c:v>28.399949999999997</c:v>
                </c:pt>
                <c:pt idx="812">
                  <c:v>28.399949999999997</c:v>
                </c:pt>
                <c:pt idx="813">
                  <c:v>28.399949999999997</c:v>
                </c:pt>
                <c:pt idx="814">
                  <c:v>28.399949999999997</c:v>
                </c:pt>
                <c:pt idx="815">
                  <c:v>28.399949999999997</c:v>
                </c:pt>
                <c:pt idx="816">
                  <c:v>28.399949999999997</c:v>
                </c:pt>
                <c:pt idx="817">
                  <c:v>28.399949999999997</c:v>
                </c:pt>
                <c:pt idx="818">
                  <c:v>28.399949999999997</c:v>
                </c:pt>
                <c:pt idx="819">
                  <c:v>28.399949999999997</c:v>
                </c:pt>
                <c:pt idx="820">
                  <c:v>28.399949999999997</c:v>
                </c:pt>
                <c:pt idx="821">
                  <c:v>28.399949999999997</c:v>
                </c:pt>
                <c:pt idx="822">
                  <c:v>28.399949999999997</c:v>
                </c:pt>
                <c:pt idx="823">
                  <c:v>28.399949999999997</c:v>
                </c:pt>
                <c:pt idx="824">
                  <c:v>28.399949999999997</c:v>
                </c:pt>
                <c:pt idx="825">
                  <c:v>28.399949999999997</c:v>
                </c:pt>
                <c:pt idx="826">
                  <c:v>28.399949999999997</c:v>
                </c:pt>
                <c:pt idx="827">
                  <c:v>28.399949999999997</c:v>
                </c:pt>
                <c:pt idx="828">
                  <c:v>28.399949999999997</c:v>
                </c:pt>
                <c:pt idx="829">
                  <c:v>28.399949999999997</c:v>
                </c:pt>
                <c:pt idx="830">
                  <c:v>28.399949999999997</c:v>
                </c:pt>
                <c:pt idx="831">
                  <c:v>28.399949999999997</c:v>
                </c:pt>
                <c:pt idx="832">
                  <c:v>28.399949999999997</c:v>
                </c:pt>
                <c:pt idx="833">
                  <c:v>28.399949999999997</c:v>
                </c:pt>
                <c:pt idx="834">
                  <c:v>28.399949999999997</c:v>
                </c:pt>
                <c:pt idx="835">
                  <c:v>28.399949999999997</c:v>
                </c:pt>
                <c:pt idx="836">
                  <c:v>28.399949999999997</c:v>
                </c:pt>
                <c:pt idx="837">
                  <c:v>28.399949999999997</c:v>
                </c:pt>
                <c:pt idx="838">
                  <c:v>28.399949999999997</c:v>
                </c:pt>
                <c:pt idx="839">
                  <c:v>28.399949999999997</c:v>
                </c:pt>
                <c:pt idx="840">
                  <c:v>28.399949999999997</c:v>
                </c:pt>
                <c:pt idx="841">
                  <c:v>28.399949999999997</c:v>
                </c:pt>
                <c:pt idx="842">
                  <c:v>28.399949999999997</c:v>
                </c:pt>
                <c:pt idx="843">
                  <c:v>28.399949999999997</c:v>
                </c:pt>
                <c:pt idx="844">
                  <c:v>28.399949999999997</c:v>
                </c:pt>
                <c:pt idx="845">
                  <c:v>28.399949999999997</c:v>
                </c:pt>
                <c:pt idx="846">
                  <c:v>28.399949999999997</c:v>
                </c:pt>
                <c:pt idx="847">
                  <c:v>28.399949999999997</c:v>
                </c:pt>
                <c:pt idx="848">
                  <c:v>28.399949999999997</c:v>
                </c:pt>
                <c:pt idx="849">
                  <c:v>28.399949999999997</c:v>
                </c:pt>
                <c:pt idx="850">
                  <c:v>28.399949999999997</c:v>
                </c:pt>
                <c:pt idx="851">
                  <c:v>28.399949999999997</c:v>
                </c:pt>
                <c:pt idx="852">
                  <c:v>28.399949999999997</c:v>
                </c:pt>
                <c:pt idx="853">
                  <c:v>28.399949999999997</c:v>
                </c:pt>
                <c:pt idx="854">
                  <c:v>28.399949999999997</c:v>
                </c:pt>
                <c:pt idx="855">
                  <c:v>28.399949999999997</c:v>
                </c:pt>
                <c:pt idx="856">
                  <c:v>28.399949999999997</c:v>
                </c:pt>
                <c:pt idx="857">
                  <c:v>28.399949999999997</c:v>
                </c:pt>
                <c:pt idx="858">
                  <c:v>28.399949999999997</c:v>
                </c:pt>
                <c:pt idx="859">
                  <c:v>28.399949999999997</c:v>
                </c:pt>
                <c:pt idx="860">
                  <c:v>28.399949999999997</c:v>
                </c:pt>
                <c:pt idx="861">
                  <c:v>28.399949999999997</c:v>
                </c:pt>
                <c:pt idx="862">
                  <c:v>28.399949999999997</c:v>
                </c:pt>
                <c:pt idx="863">
                  <c:v>28.399949999999997</c:v>
                </c:pt>
                <c:pt idx="864">
                  <c:v>28.399949999999997</c:v>
                </c:pt>
                <c:pt idx="865">
                  <c:v>28.399949999999997</c:v>
                </c:pt>
                <c:pt idx="866">
                  <c:v>28.399949999999997</c:v>
                </c:pt>
                <c:pt idx="867">
                  <c:v>28.399949999999997</c:v>
                </c:pt>
                <c:pt idx="868">
                  <c:v>28.399949999999997</c:v>
                </c:pt>
                <c:pt idx="869">
                  <c:v>28.399949999999997</c:v>
                </c:pt>
                <c:pt idx="870">
                  <c:v>28.399949999999997</c:v>
                </c:pt>
                <c:pt idx="871">
                  <c:v>28.399949999999997</c:v>
                </c:pt>
                <c:pt idx="872">
                  <c:v>28.399949999999997</c:v>
                </c:pt>
                <c:pt idx="873">
                  <c:v>28.399949999999997</c:v>
                </c:pt>
                <c:pt idx="874">
                  <c:v>28.399949999999997</c:v>
                </c:pt>
                <c:pt idx="875">
                  <c:v>28.399949999999997</c:v>
                </c:pt>
                <c:pt idx="876">
                  <c:v>28.399949999999997</c:v>
                </c:pt>
                <c:pt idx="877">
                  <c:v>28.399949999999997</c:v>
                </c:pt>
                <c:pt idx="878">
                  <c:v>28.399949999999997</c:v>
                </c:pt>
                <c:pt idx="879">
                  <c:v>28.399949999999997</c:v>
                </c:pt>
                <c:pt idx="880">
                  <c:v>28.399949999999997</c:v>
                </c:pt>
                <c:pt idx="881">
                  <c:v>28.399949999999997</c:v>
                </c:pt>
                <c:pt idx="882">
                  <c:v>28.399949999999997</c:v>
                </c:pt>
                <c:pt idx="883">
                  <c:v>28.399949999999997</c:v>
                </c:pt>
                <c:pt idx="884">
                  <c:v>28.399949999999997</c:v>
                </c:pt>
                <c:pt idx="885">
                  <c:v>28.399949999999997</c:v>
                </c:pt>
                <c:pt idx="886">
                  <c:v>28.399949999999997</c:v>
                </c:pt>
                <c:pt idx="887">
                  <c:v>28.399949999999997</c:v>
                </c:pt>
                <c:pt idx="888">
                  <c:v>28.399949999999997</c:v>
                </c:pt>
                <c:pt idx="889">
                  <c:v>28.399949999999997</c:v>
                </c:pt>
                <c:pt idx="890">
                  <c:v>28.399949999999997</c:v>
                </c:pt>
                <c:pt idx="891">
                  <c:v>28.399949999999997</c:v>
                </c:pt>
                <c:pt idx="892">
                  <c:v>28.399949999999997</c:v>
                </c:pt>
                <c:pt idx="893">
                  <c:v>28.399949999999997</c:v>
                </c:pt>
                <c:pt idx="894">
                  <c:v>28.399949999999997</c:v>
                </c:pt>
                <c:pt idx="895">
                  <c:v>28.399949999999997</c:v>
                </c:pt>
                <c:pt idx="896">
                  <c:v>28.399949999999997</c:v>
                </c:pt>
                <c:pt idx="897">
                  <c:v>28.399949999999997</c:v>
                </c:pt>
                <c:pt idx="898">
                  <c:v>28.399949999999997</c:v>
                </c:pt>
                <c:pt idx="899">
                  <c:v>28.399949999999997</c:v>
                </c:pt>
                <c:pt idx="900">
                  <c:v>28.399949999999997</c:v>
                </c:pt>
                <c:pt idx="901">
                  <c:v>28.399949999999997</c:v>
                </c:pt>
                <c:pt idx="902">
                  <c:v>28.399949999999997</c:v>
                </c:pt>
                <c:pt idx="903">
                  <c:v>28.399949999999997</c:v>
                </c:pt>
                <c:pt idx="904">
                  <c:v>28.399949999999997</c:v>
                </c:pt>
                <c:pt idx="905">
                  <c:v>28.399949999999997</c:v>
                </c:pt>
                <c:pt idx="906">
                  <c:v>28.399949999999997</c:v>
                </c:pt>
                <c:pt idx="907">
                  <c:v>28.399949999999997</c:v>
                </c:pt>
                <c:pt idx="908">
                  <c:v>28.399949999999997</c:v>
                </c:pt>
                <c:pt idx="909">
                  <c:v>28.399949999999997</c:v>
                </c:pt>
                <c:pt idx="910">
                  <c:v>28.399949999999997</c:v>
                </c:pt>
                <c:pt idx="911">
                  <c:v>28.399949999999997</c:v>
                </c:pt>
                <c:pt idx="912">
                  <c:v>28.399949999999997</c:v>
                </c:pt>
                <c:pt idx="913">
                  <c:v>28.399949999999997</c:v>
                </c:pt>
                <c:pt idx="914">
                  <c:v>28.399949999999997</c:v>
                </c:pt>
                <c:pt idx="915">
                  <c:v>28.399949999999997</c:v>
                </c:pt>
                <c:pt idx="916">
                  <c:v>28.399949999999997</c:v>
                </c:pt>
                <c:pt idx="917">
                  <c:v>28.399949999999997</c:v>
                </c:pt>
                <c:pt idx="918">
                  <c:v>28.399949999999997</c:v>
                </c:pt>
                <c:pt idx="919">
                  <c:v>28.399949999999997</c:v>
                </c:pt>
                <c:pt idx="920">
                  <c:v>28.399949999999997</c:v>
                </c:pt>
                <c:pt idx="921">
                  <c:v>28.399949999999997</c:v>
                </c:pt>
                <c:pt idx="922">
                  <c:v>28.399949999999997</c:v>
                </c:pt>
                <c:pt idx="923">
                  <c:v>28.399949999999997</c:v>
                </c:pt>
                <c:pt idx="924">
                  <c:v>28.399949999999997</c:v>
                </c:pt>
                <c:pt idx="925">
                  <c:v>28.399949999999997</c:v>
                </c:pt>
                <c:pt idx="926">
                  <c:v>28.399949999999997</c:v>
                </c:pt>
                <c:pt idx="927">
                  <c:v>28.399949999999997</c:v>
                </c:pt>
                <c:pt idx="928">
                  <c:v>28.399949999999997</c:v>
                </c:pt>
                <c:pt idx="929">
                  <c:v>28.399949999999997</c:v>
                </c:pt>
                <c:pt idx="930">
                  <c:v>28.399949999999997</c:v>
                </c:pt>
                <c:pt idx="931">
                  <c:v>28.399949999999997</c:v>
                </c:pt>
                <c:pt idx="932">
                  <c:v>28.399949999999997</c:v>
                </c:pt>
                <c:pt idx="933">
                  <c:v>28.399949999999997</c:v>
                </c:pt>
                <c:pt idx="934">
                  <c:v>28.399949999999997</c:v>
                </c:pt>
                <c:pt idx="935">
                  <c:v>28.399949999999997</c:v>
                </c:pt>
                <c:pt idx="936">
                  <c:v>28.399949999999997</c:v>
                </c:pt>
                <c:pt idx="937">
                  <c:v>28.399949999999997</c:v>
                </c:pt>
                <c:pt idx="938">
                  <c:v>28.399949999999997</c:v>
                </c:pt>
                <c:pt idx="939">
                  <c:v>28.399949999999997</c:v>
                </c:pt>
                <c:pt idx="940">
                  <c:v>28.399949999999997</c:v>
                </c:pt>
                <c:pt idx="941">
                  <c:v>28.399949999999997</c:v>
                </c:pt>
                <c:pt idx="942">
                  <c:v>28.399949999999997</c:v>
                </c:pt>
                <c:pt idx="943">
                  <c:v>28.399949999999997</c:v>
                </c:pt>
                <c:pt idx="944">
                  <c:v>28.399949999999997</c:v>
                </c:pt>
                <c:pt idx="945">
                  <c:v>28.399949999999997</c:v>
                </c:pt>
                <c:pt idx="946">
                  <c:v>28.399949999999997</c:v>
                </c:pt>
                <c:pt idx="947">
                  <c:v>28.399949999999997</c:v>
                </c:pt>
                <c:pt idx="948">
                  <c:v>28.399949999999997</c:v>
                </c:pt>
                <c:pt idx="949">
                  <c:v>28.399949999999997</c:v>
                </c:pt>
                <c:pt idx="950">
                  <c:v>28.399949999999997</c:v>
                </c:pt>
                <c:pt idx="951">
                  <c:v>28.399949999999997</c:v>
                </c:pt>
                <c:pt idx="952">
                  <c:v>28.399949999999997</c:v>
                </c:pt>
                <c:pt idx="953">
                  <c:v>28.399949999999997</c:v>
                </c:pt>
                <c:pt idx="954">
                  <c:v>28.399949999999997</c:v>
                </c:pt>
                <c:pt idx="955">
                  <c:v>28.399949999999997</c:v>
                </c:pt>
                <c:pt idx="956">
                  <c:v>28.399949999999997</c:v>
                </c:pt>
                <c:pt idx="957">
                  <c:v>28.399949999999997</c:v>
                </c:pt>
                <c:pt idx="958">
                  <c:v>28.399949999999997</c:v>
                </c:pt>
                <c:pt idx="959">
                  <c:v>28.399949999999997</c:v>
                </c:pt>
                <c:pt idx="960">
                  <c:v>28.399949999999997</c:v>
                </c:pt>
                <c:pt idx="961">
                  <c:v>28.399949999999997</c:v>
                </c:pt>
                <c:pt idx="962">
                  <c:v>28.399949999999997</c:v>
                </c:pt>
                <c:pt idx="963">
                  <c:v>28.399949999999997</c:v>
                </c:pt>
                <c:pt idx="964">
                  <c:v>28.399949999999997</c:v>
                </c:pt>
                <c:pt idx="965">
                  <c:v>28.399949999999997</c:v>
                </c:pt>
                <c:pt idx="966">
                  <c:v>28.399949999999997</c:v>
                </c:pt>
                <c:pt idx="967">
                  <c:v>28.399949999999997</c:v>
                </c:pt>
                <c:pt idx="968">
                  <c:v>28.399949999999997</c:v>
                </c:pt>
                <c:pt idx="969">
                  <c:v>28.399949999999997</c:v>
                </c:pt>
                <c:pt idx="970">
                  <c:v>28.399949999999997</c:v>
                </c:pt>
                <c:pt idx="971">
                  <c:v>28.399949999999997</c:v>
                </c:pt>
                <c:pt idx="972">
                  <c:v>28.399949999999997</c:v>
                </c:pt>
                <c:pt idx="973">
                  <c:v>28.399949999999997</c:v>
                </c:pt>
                <c:pt idx="974">
                  <c:v>28.399949999999997</c:v>
                </c:pt>
                <c:pt idx="975">
                  <c:v>28.399949999999997</c:v>
                </c:pt>
                <c:pt idx="976">
                  <c:v>28.399949999999997</c:v>
                </c:pt>
                <c:pt idx="977">
                  <c:v>28.399949999999997</c:v>
                </c:pt>
                <c:pt idx="978">
                  <c:v>28.399949999999997</c:v>
                </c:pt>
                <c:pt idx="979">
                  <c:v>28.399949999999997</c:v>
                </c:pt>
                <c:pt idx="980">
                  <c:v>28.399949999999997</c:v>
                </c:pt>
                <c:pt idx="981">
                  <c:v>28.399949999999997</c:v>
                </c:pt>
                <c:pt idx="982">
                  <c:v>28.399949999999997</c:v>
                </c:pt>
                <c:pt idx="983">
                  <c:v>28.399949999999997</c:v>
                </c:pt>
                <c:pt idx="984">
                  <c:v>28.399949999999997</c:v>
                </c:pt>
                <c:pt idx="985">
                  <c:v>28.399949999999997</c:v>
                </c:pt>
                <c:pt idx="986">
                  <c:v>28.399949999999997</c:v>
                </c:pt>
                <c:pt idx="987">
                  <c:v>28.399949999999997</c:v>
                </c:pt>
                <c:pt idx="988">
                  <c:v>28.399949999999997</c:v>
                </c:pt>
                <c:pt idx="989">
                  <c:v>28.399949999999997</c:v>
                </c:pt>
                <c:pt idx="990">
                  <c:v>28.399949999999997</c:v>
                </c:pt>
                <c:pt idx="991">
                  <c:v>28.399949999999997</c:v>
                </c:pt>
                <c:pt idx="992">
                  <c:v>28.399949999999997</c:v>
                </c:pt>
                <c:pt idx="993">
                  <c:v>28.399949999999997</c:v>
                </c:pt>
                <c:pt idx="994">
                  <c:v>28.399949999999997</c:v>
                </c:pt>
                <c:pt idx="995">
                  <c:v>28.399949999999997</c:v>
                </c:pt>
                <c:pt idx="996">
                  <c:v>28.399949999999997</c:v>
                </c:pt>
                <c:pt idx="997">
                  <c:v>28.399949999999997</c:v>
                </c:pt>
                <c:pt idx="998">
                  <c:v>28.399949999999997</c:v>
                </c:pt>
                <c:pt idx="999">
                  <c:v>28.399949999999997</c:v>
                </c:pt>
                <c:pt idx="1000">
                  <c:v>28.399949999999997</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32.800100000000178</c:v>
                </c:pt>
                <c:pt idx="388">
                  <c:v>32.800200000000181</c:v>
                </c:pt>
                <c:pt idx="389">
                  <c:v>32.800300000000185</c:v>
                </c:pt>
                <c:pt idx="390">
                  <c:v>32.800400000000188</c:v>
                </c:pt>
                <c:pt idx="391">
                  <c:v>32.800500000000191</c:v>
                </c:pt>
                <c:pt idx="392">
                  <c:v>32.800600000000195</c:v>
                </c:pt>
                <c:pt idx="393">
                  <c:v>32.800700000000198</c:v>
                </c:pt>
                <c:pt idx="394">
                  <c:v>32.800800000000201</c:v>
                </c:pt>
                <c:pt idx="395">
                  <c:v>32.800900000000205</c:v>
                </c:pt>
                <c:pt idx="396">
                  <c:v>32.801000000000208</c:v>
                </c:pt>
                <c:pt idx="397">
                  <c:v>32.801100000000211</c:v>
                </c:pt>
                <c:pt idx="398">
                  <c:v>32.801200000000215</c:v>
                </c:pt>
                <c:pt idx="399">
                  <c:v>32.801300000000218</c:v>
                </c:pt>
                <c:pt idx="400">
                  <c:v>32.801400000000221</c:v>
                </c:pt>
                <c:pt idx="401">
                  <c:v>32.801500000000225</c:v>
                </c:pt>
                <c:pt idx="402">
                  <c:v>32.801600000000228</c:v>
                </c:pt>
                <c:pt idx="403">
                  <c:v>32.801700000000231</c:v>
                </c:pt>
                <c:pt idx="404">
                  <c:v>32.801800000000235</c:v>
                </c:pt>
                <c:pt idx="405">
                  <c:v>32.801900000000238</c:v>
                </c:pt>
                <c:pt idx="406">
                  <c:v>32.802000000000241</c:v>
                </c:pt>
                <c:pt idx="407">
                  <c:v>32.802100000000245</c:v>
                </c:pt>
                <c:pt idx="408">
                  <c:v>32.802200000000248</c:v>
                </c:pt>
                <c:pt idx="409">
                  <c:v>32.802300000000251</c:v>
                </c:pt>
                <c:pt idx="410">
                  <c:v>32.802400000000254</c:v>
                </c:pt>
                <c:pt idx="411">
                  <c:v>32.802500000000258</c:v>
                </c:pt>
                <c:pt idx="412">
                  <c:v>32.802600000000261</c:v>
                </c:pt>
                <c:pt idx="413">
                  <c:v>32.802700000000264</c:v>
                </c:pt>
                <c:pt idx="414">
                  <c:v>32.802800000000268</c:v>
                </c:pt>
                <c:pt idx="415">
                  <c:v>32.802900000000271</c:v>
                </c:pt>
                <c:pt idx="416">
                  <c:v>32.803000000000274</c:v>
                </c:pt>
                <c:pt idx="417">
                  <c:v>32.803100000000278</c:v>
                </c:pt>
                <c:pt idx="418">
                  <c:v>32.803200000000281</c:v>
                </c:pt>
                <c:pt idx="419">
                  <c:v>32.803300000000284</c:v>
                </c:pt>
                <c:pt idx="420">
                  <c:v>32.803400000000288</c:v>
                </c:pt>
                <c:pt idx="421">
                  <c:v>32.803500000000291</c:v>
                </c:pt>
                <c:pt idx="422">
                  <c:v>32.803600000000294</c:v>
                </c:pt>
                <c:pt idx="423">
                  <c:v>32.803700000000298</c:v>
                </c:pt>
                <c:pt idx="424">
                  <c:v>32.803800000000301</c:v>
                </c:pt>
                <c:pt idx="425">
                  <c:v>32.803900000000304</c:v>
                </c:pt>
                <c:pt idx="426">
                  <c:v>32.804000000000308</c:v>
                </c:pt>
                <c:pt idx="427">
                  <c:v>32.804100000000311</c:v>
                </c:pt>
                <c:pt idx="428">
                  <c:v>32.804200000000314</c:v>
                </c:pt>
                <c:pt idx="429">
                  <c:v>32.804300000000318</c:v>
                </c:pt>
                <c:pt idx="430">
                  <c:v>32.804400000000321</c:v>
                </c:pt>
                <c:pt idx="431">
                  <c:v>32.804500000000324</c:v>
                </c:pt>
                <c:pt idx="432">
                  <c:v>32.804600000000327</c:v>
                </c:pt>
                <c:pt idx="433">
                  <c:v>32.804700000000331</c:v>
                </c:pt>
                <c:pt idx="434">
                  <c:v>32.804800000000334</c:v>
                </c:pt>
                <c:pt idx="435">
                  <c:v>32.804900000000337</c:v>
                </c:pt>
                <c:pt idx="436">
                  <c:v>32.805000000000341</c:v>
                </c:pt>
                <c:pt idx="437">
                  <c:v>32.805100000000344</c:v>
                </c:pt>
                <c:pt idx="438">
                  <c:v>32.805200000000347</c:v>
                </c:pt>
                <c:pt idx="439">
                  <c:v>32.805300000000351</c:v>
                </c:pt>
                <c:pt idx="440">
                  <c:v>32.805400000000354</c:v>
                </c:pt>
                <c:pt idx="441">
                  <c:v>32.805500000000357</c:v>
                </c:pt>
                <c:pt idx="442">
                  <c:v>32.805600000000361</c:v>
                </c:pt>
                <c:pt idx="443">
                  <c:v>32.805700000000364</c:v>
                </c:pt>
                <c:pt idx="444">
                  <c:v>32.805800000000367</c:v>
                </c:pt>
                <c:pt idx="445">
                  <c:v>32.805900000000371</c:v>
                </c:pt>
                <c:pt idx="446">
                  <c:v>32.806000000000374</c:v>
                </c:pt>
                <c:pt idx="447">
                  <c:v>32.806100000000377</c:v>
                </c:pt>
                <c:pt idx="448">
                  <c:v>32.806200000000381</c:v>
                </c:pt>
                <c:pt idx="449">
                  <c:v>32.806300000000384</c:v>
                </c:pt>
                <c:pt idx="450">
                  <c:v>32.806400000000387</c:v>
                </c:pt>
                <c:pt idx="451">
                  <c:v>32.806500000000391</c:v>
                </c:pt>
                <c:pt idx="452">
                  <c:v>32.806600000000394</c:v>
                </c:pt>
                <c:pt idx="453">
                  <c:v>32.806700000000397</c:v>
                </c:pt>
                <c:pt idx="454">
                  <c:v>32.806800000000401</c:v>
                </c:pt>
                <c:pt idx="455">
                  <c:v>32.806900000000404</c:v>
                </c:pt>
                <c:pt idx="456">
                  <c:v>32.807000000000407</c:v>
                </c:pt>
                <c:pt idx="457">
                  <c:v>32.80710000000041</c:v>
                </c:pt>
                <c:pt idx="458">
                  <c:v>32.807200000000414</c:v>
                </c:pt>
                <c:pt idx="459">
                  <c:v>32.807300000000417</c:v>
                </c:pt>
                <c:pt idx="460">
                  <c:v>32.80740000000042</c:v>
                </c:pt>
                <c:pt idx="461">
                  <c:v>32.807500000000424</c:v>
                </c:pt>
                <c:pt idx="462">
                  <c:v>32.807600000000427</c:v>
                </c:pt>
                <c:pt idx="463">
                  <c:v>32.80770000000043</c:v>
                </c:pt>
                <c:pt idx="464">
                  <c:v>32.807800000000434</c:v>
                </c:pt>
                <c:pt idx="465">
                  <c:v>32.807900000000437</c:v>
                </c:pt>
                <c:pt idx="466">
                  <c:v>32.80800000000044</c:v>
                </c:pt>
                <c:pt idx="467">
                  <c:v>32.808100000000444</c:v>
                </c:pt>
                <c:pt idx="468">
                  <c:v>32.808200000000447</c:v>
                </c:pt>
                <c:pt idx="469">
                  <c:v>32.80830000000045</c:v>
                </c:pt>
                <c:pt idx="470">
                  <c:v>32.808400000000454</c:v>
                </c:pt>
                <c:pt idx="471">
                  <c:v>32.808500000000457</c:v>
                </c:pt>
                <c:pt idx="472">
                  <c:v>32.80860000000046</c:v>
                </c:pt>
                <c:pt idx="473">
                  <c:v>32.808700000000464</c:v>
                </c:pt>
                <c:pt idx="474">
                  <c:v>32.808800000000467</c:v>
                </c:pt>
                <c:pt idx="475">
                  <c:v>32.80890000000047</c:v>
                </c:pt>
                <c:pt idx="476">
                  <c:v>32.809000000000474</c:v>
                </c:pt>
                <c:pt idx="477">
                  <c:v>32.809100000000477</c:v>
                </c:pt>
                <c:pt idx="478">
                  <c:v>32.80920000000048</c:v>
                </c:pt>
                <c:pt idx="479">
                  <c:v>32.809300000000484</c:v>
                </c:pt>
                <c:pt idx="480">
                  <c:v>32.809400000000487</c:v>
                </c:pt>
                <c:pt idx="481">
                  <c:v>32.80950000000049</c:v>
                </c:pt>
                <c:pt idx="482">
                  <c:v>32.809600000000493</c:v>
                </c:pt>
                <c:pt idx="483">
                  <c:v>32.809700000000497</c:v>
                </c:pt>
                <c:pt idx="484">
                  <c:v>32.8098000000005</c:v>
                </c:pt>
                <c:pt idx="485">
                  <c:v>32.809900000000503</c:v>
                </c:pt>
                <c:pt idx="486">
                  <c:v>32.810000000000507</c:v>
                </c:pt>
                <c:pt idx="487">
                  <c:v>32.81010000000051</c:v>
                </c:pt>
                <c:pt idx="488">
                  <c:v>32.810200000000513</c:v>
                </c:pt>
                <c:pt idx="489">
                  <c:v>32.810300000000517</c:v>
                </c:pt>
                <c:pt idx="490">
                  <c:v>32.81040000000052</c:v>
                </c:pt>
                <c:pt idx="491">
                  <c:v>32.810500000000523</c:v>
                </c:pt>
                <c:pt idx="492">
                  <c:v>32.810600000000527</c:v>
                </c:pt>
                <c:pt idx="493">
                  <c:v>32.81070000000053</c:v>
                </c:pt>
                <c:pt idx="494">
                  <c:v>32.810800000000533</c:v>
                </c:pt>
                <c:pt idx="495">
                  <c:v>32.810900000000537</c:v>
                </c:pt>
                <c:pt idx="496">
                  <c:v>32.81100000000054</c:v>
                </c:pt>
                <c:pt idx="497">
                  <c:v>32.811100000000543</c:v>
                </c:pt>
                <c:pt idx="498">
                  <c:v>32.811200000000547</c:v>
                </c:pt>
                <c:pt idx="499">
                  <c:v>32.81130000000055</c:v>
                </c:pt>
                <c:pt idx="500">
                  <c:v>32.811400000000553</c:v>
                </c:pt>
                <c:pt idx="501">
                  <c:v>32.811500000000557</c:v>
                </c:pt>
                <c:pt idx="502">
                  <c:v>32.81160000000056</c:v>
                </c:pt>
                <c:pt idx="503">
                  <c:v>32.811700000000563</c:v>
                </c:pt>
                <c:pt idx="504">
                  <c:v>32.811800000000567</c:v>
                </c:pt>
                <c:pt idx="505">
                  <c:v>32.81190000000057</c:v>
                </c:pt>
                <c:pt idx="506">
                  <c:v>32.812000000000573</c:v>
                </c:pt>
                <c:pt idx="507">
                  <c:v>32.812100000000576</c:v>
                </c:pt>
                <c:pt idx="508">
                  <c:v>32.81220000000058</c:v>
                </c:pt>
                <c:pt idx="509">
                  <c:v>32.812300000000583</c:v>
                </c:pt>
                <c:pt idx="510">
                  <c:v>32.812400000000586</c:v>
                </c:pt>
                <c:pt idx="511">
                  <c:v>32.81250000000059</c:v>
                </c:pt>
                <c:pt idx="512">
                  <c:v>32.812600000000593</c:v>
                </c:pt>
                <c:pt idx="513">
                  <c:v>32.812700000000596</c:v>
                </c:pt>
                <c:pt idx="514">
                  <c:v>32.8128000000006</c:v>
                </c:pt>
                <c:pt idx="515">
                  <c:v>32.812900000000603</c:v>
                </c:pt>
                <c:pt idx="516">
                  <c:v>32.813000000000606</c:v>
                </c:pt>
                <c:pt idx="517">
                  <c:v>32.81310000000061</c:v>
                </c:pt>
                <c:pt idx="518">
                  <c:v>32.813200000000613</c:v>
                </c:pt>
                <c:pt idx="519">
                  <c:v>32.813300000000616</c:v>
                </c:pt>
                <c:pt idx="520">
                  <c:v>32.81340000000062</c:v>
                </c:pt>
                <c:pt idx="521">
                  <c:v>32.813500000000623</c:v>
                </c:pt>
                <c:pt idx="522">
                  <c:v>32.813600000000626</c:v>
                </c:pt>
                <c:pt idx="523">
                  <c:v>32.81370000000063</c:v>
                </c:pt>
                <c:pt idx="524">
                  <c:v>32.813800000000633</c:v>
                </c:pt>
                <c:pt idx="525">
                  <c:v>32.813900000000636</c:v>
                </c:pt>
                <c:pt idx="526">
                  <c:v>32.81400000000064</c:v>
                </c:pt>
                <c:pt idx="527">
                  <c:v>32.814100000000643</c:v>
                </c:pt>
                <c:pt idx="528">
                  <c:v>32.814200000000646</c:v>
                </c:pt>
                <c:pt idx="529">
                  <c:v>32.81430000000065</c:v>
                </c:pt>
                <c:pt idx="530">
                  <c:v>32.814400000000653</c:v>
                </c:pt>
                <c:pt idx="531">
                  <c:v>32.814500000000656</c:v>
                </c:pt>
                <c:pt idx="532">
                  <c:v>32.814600000000659</c:v>
                </c:pt>
                <c:pt idx="533">
                  <c:v>32.814700000000663</c:v>
                </c:pt>
                <c:pt idx="534">
                  <c:v>32.814800000000666</c:v>
                </c:pt>
                <c:pt idx="535">
                  <c:v>32.814900000000669</c:v>
                </c:pt>
                <c:pt idx="536">
                  <c:v>32.815000000000673</c:v>
                </c:pt>
                <c:pt idx="537">
                  <c:v>32.815100000000676</c:v>
                </c:pt>
                <c:pt idx="538">
                  <c:v>32.815200000000679</c:v>
                </c:pt>
                <c:pt idx="539">
                  <c:v>32.815300000000683</c:v>
                </c:pt>
                <c:pt idx="540">
                  <c:v>32.815400000000686</c:v>
                </c:pt>
                <c:pt idx="541">
                  <c:v>32.815500000000689</c:v>
                </c:pt>
                <c:pt idx="542">
                  <c:v>32.815600000000693</c:v>
                </c:pt>
                <c:pt idx="543">
                  <c:v>32.815700000000696</c:v>
                </c:pt>
                <c:pt idx="544">
                  <c:v>32.815800000000699</c:v>
                </c:pt>
                <c:pt idx="545">
                  <c:v>32.815900000000703</c:v>
                </c:pt>
                <c:pt idx="546">
                  <c:v>32.816000000000706</c:v>
                </c:pt>
                <c:pt idx="547">
                  <c:v>32.816100000000709</c:v>
                </c:pt>
                <c:pt idx="548">
                  <c:v>32.816200000000713</c:v>
                </c:pt>
                <c:pt idx="549">
                  <c:v>32.816300000000716</c:v>
                </c:pt>
                <c:pt idx="550">
                  <c:v>32.816400000000719</c:v>
                </c:pt>
                <c:pt idx="551">
                  <c:v>32.816500000000723</c:v>
                </c:pt>
                <c:pt idx="552">
                  <c:v>32.816600000000726</c:v>
                </c:pt>
                <c:pt idx="553">
                  <c:v>32.816700000000729</c:v>
                </c:pt>
                <c:pt idx="554">
                  <c:v>32.816800000000732</c:v>
                </c:pt>
                <c:pt idx="555">
                  <c:v>32.816900000000736</c:v>
                </c:pt>
                <c:pt idx="556">
                  <c:v>32.817000000000739</c:v>
                </c:pt>
                <c:pt idx="557">
                  <c:v>32.817100000000742</c:v>
                </c:pt>
                <c:pt idx="558">
                  <c:v>32.817200000000746</c:v>
                </c:pt>
                <c:pt idx="559">
                  <c:v>32.817300000000749</c:v>
                </c:pt>
                <c:pt idx="560">
                  <c:v>32.817400000000752</c:v>
                </c:pt>
                <c:pt idx="561">
                  <c:v>32.817500000000756</c:v>
                </c:pt>
                <c:pt idx="562">
                  <c:v>32.817600000000759</c:v>
                </c:pt>
                <c:pt idx="563">
                  <c:v>32.817700000000762</c:v>
                </c:pt>
                <c:pt idx="564">
                  <c:v>32.817800000000766</c:v>
                </c:pt>
                <c:pt idx="565">
                  <c:v>32.817900000000769</c:v>
                </c:pt>
                <c:pt idx="566">
                  <c:v>32.818000000000772</c:v>
                </c:pt>
                <c:pt idx="567">
                  <c:v>32.818100000000776</c:v>
                </c:pt>
                <c:pt idx="568">
                  <c:v>32.818200000000779</c:v>
                </c:pt>
                <c:pt idx="569">
                  <c:v>32.818300000000782</c:v>
                </c:pt>
                <c:pt idx="570">
                  <c:v>32.818400000000786</c:v>
                </c:pt>
                <c:pt idx="571">
                  <c:v>32.818500000000789</c:v>
                </c:pt>
                <c:pt idx="572">
                  <c:v>32.818600000000792</c:v>
                </c:pt>
                <c:pt idx="573">
                  <c:v>32.818700000000796</c:v>
                </c:pt>
                <c:pt idx="574">
                  <c:v>32.818800000000799</c:v>
                </c:pt>
                <c:pt idx="575">
                  <c:v>32.818900000000802</c:v>
                </c:pt>
                <c:pt idx="576">
                  <c:v>32.819000000000806</c:v>
                </c:pt>
                <c:pt idx="577">
                  <c:v>32.819100000000809</c:v>
                </c:pt>
                <c:pt idx="578">
                  <c:v>32.819200000000812</c:v>
                </c:pt>
                <c:pt idx="579">
                  <c:v>32.819300000000815</c:v>
                </c:pt>
                <c:pt idx="580">
                  <c:v>32.819400000000819</c:v>
                </c:pt>
                <c:pt idx="581">
                  <c:v>32.819500000000822</c:v>
                </c:pt>
                <c:pt idx="582">
                  <c:v>32.819600000000825</c:v>
                </c:pt>
                <c:pt idx="583">
                  <c:v>32.819700000000829</c:v>
                </c:pt>
                <c:pt idx="584">
                  <c:v>32.819800000000832</c:v>
                </c:pt>
                <c:pt idx="585">
                  <c:v>32.819900000000835</c:v>
                </c:pt>
                <c:pt idx="586">
                  <c:v>32.820000000000839</c:v>
                </c:pt>
                <c:pt idx="587">
                  <c:v>32.820100000000842</c:v>
                </c:pt>
                <c:pt idx="588">
                  <c:v>32.820200000000845</c:v>
                </c:pt>
                <c:pt idx="589">
                  <c:v>32.820300000000849</c:v>
                </c:pt>
                <c:pt idx="590">
                  <c:v>32.820400000000852</c:v>
                </c:pt>
                <c:pt idx="591">
                  <c:v>32.820500000000855</c:v>
                </c:pt>
                <c:pt idx="592">
                  <c:v>32.820600000000859</c:v>
                </c:pt>
                <c:pt idx="593">
                  <c:v>32.820700000000862</c:v>
                </c:pt>
                <c:pt idx="594">
                  <c:v>32.820800000000865</c:v>
                </c:pt>
                <c:pt idx="595">
                  <c:v>32.820900000000869</c:v>
                </c:pt>
                <c:pt idx="596">
                  <c:v>32.821000000000872</c:v>
                </c:pt>
                <c:pt idx="597">
                  <c:v>32.821100000000875</c:v>
                </c:pt>
                <c:pt idx="598">
                  <c:v>32.821200000000879</c:v>
                </c:pt>
                <c:pt idx="599">
                  <c:v>32.821300000000882</c:v>
                </c:pt>
                <c:pt idx="600">
                  <c:v>32.821400000000885</c:v>
                </c:pt>
                <c:pt idx="601">
                  <c:v>32.821500000000889</c:v>
                </c:pt>
                <c:pt idx="602">
                  <c:v>32.821600000000892</c:v>
                </c:pt>
                <c:pt idx="603">
                  <c:v>32.821700000000895</c:v>
                </c:pt>
                <c:pt idx="604">
                  <c:v>32.821800000000898</c:v>
                </c:pt>
                <c:pt idx="605">
                  <c:v>32.821900000000902</c:v>
                </c:pt>
                <c:pt idx="606">
                  <c:v>32.822000000000905</c:v>
                </c:pt>
                <c:pt idx="607">
                  <c:v>32.822100000000908</c:v>
                </c:pt>
                <c:pt idx="608">
                  <c:v>32.822200000000912</c:v>
                </c:pt>
                <c:pt idx="609">
                  <c:v>32.822300000000915</c:v>
                </c:pt>
                <c:pt idx="610">
                  <c:v>32.822400000000918</c:v>
                </c:pt>
                <c:pt idx="611">
                  <c:v>32.822500000000922</c:v>
                </c:pt>
                <c:pt idx="612">
                  <c:v>32.822600000000925</c:v>
                </c:pt>
                <c:pt idx="613">
                  <c:v>32.822700000000928</c:v>
                </c:pt>
                <c:pt idx="614">
                  <c:v>32.822800000000932</c:v>
                </c:pt>
                <c:pt idx="615">
                  <c:v>32.822900000000935</c:v>
                </c:pt>
                <c:pt idx="616">
                  <c:v>32.823000000000938</c:v>
                </c:pt>
                <c:pt idx="617">
                  <c:v>32.823100000000942</c:v>
                </c:pt>
                <c:pt idx="618">
                  <c:v>32.823200000000945</c:v>
                </c:pt>
                <c:pt idx="619">
                  <c:v>32.823300000000948</c:v>
                </c:pt>
                <c:pt idx="620">
                  <c:v>32.823400000000952</c:v>
                </c:pt>
                <c:pt idx="621">
                  <c:v>32.823500000000955</c:v>
                </c:pt>
                <c:pt idx="622">
                  <c:v>32.823600000000958</c:v>
                </c:pt>
                <c:pt idx="623">
                  <c:v>32.823700000000962</c:v>
                </c:pt>
                <c:pt idx="624">
                  <c:v>32.823800000000965</c:v>
                </c:pt>
                <c:pt idx="625">
                  <c:v>32.823900000000968</c:v>
                </c:pt>
                <c:pt idx="626">
                  <c:v>32.824000000000972</c:v>
                </c:pt>
                <c:pt idx="627">
                  <c:v>32.824100000000975</c:v>
                </c:pt>
                <c:pt idx="628">
                  <c:v>32.824200000000978</c:v>
                </c:pt>
                <c:pt idx="629">
                  <c:v>32.824300000000981</c:v>
                </c:pt>
                <c:pt idx="630">
                  <c:v>32.824400000000985</c:v>
                </c:pt>
                <c:pt idx="631">
                  <c:v>32.824500000000988</c:v>
                </c:pt>
                <c:pt idx="632">
                  <c:v>32.824600000000991</c:v>
                </c:pt>
                <c:pt idx="633">
                  <c:v>32.824700000000995</c:v>
                </c:pt>
                <c:pt idx="634">
                  <c:v>32.824800000000998</c:v>
                </c:pt>
                <c:pt idx="635">
                  <c:v>32.824900000001001</c:v>
                </c:pt>
                <c:pt idx="636">
                  <c:v>32.825000000001005</c:v>
                </c:pt>
                <c:pt idx="637">
                  <c:v>32.825100000001008</c:v>
                </c:pt>
                <c:pt idx="638">
                  <c:v>32.825200000001011</c:v>
                </c:pt>
                <c:pt idx="639">
                  <c:v>32.825300000001015</c:v>
                </c:pt>
                <c:pt idx="640">
                  <c:v>32.825400000001018</c:v>
                </c:pt>
                <c:pt idx="641">
                  <c:v>32.825500000001021</c:v>
                </c:pt>
                <c:pt idx="642">
                  <c:v>32.825600000001025</c:v>
                </c:pt>
                <c:pt idx="643">
                  <c:v>32.825700000001028</c:v>
                </c:pt>
                <c:pt idx="644">
                  <c:v>32.825800000001031</c:v>
                </c:pt>
                <c:pt idx="645">
                  <c:v>32.825900000001035</c:v>
                </c:pt>
                <c:pt idx="646">
                  <c:v>32.826000000001038</c:v>
                </c:pt>
                <c:pt idx="647">
                  <c:v>32.826100000001041</c:v>
                </c:pt>
                <c:pt idx="648">
                  <c:v>32.826200000001045</c:v>
                </c:pt>
                <c:pt idx="649">
                  <c:v>32.826300000001048</c:v>
                </c:pt>
                <c:pt idx="650">
                  <c:v>32.826400000001051</c:v>
                </c:pt>
                <c:pt idx="651">
                  <c:v>32.826500000001055</c:v>
                </c:pt>
                <c:pt idx="652">
                  <c:v>32.826600000001058</c:v>
                </c:pt>
                <c:pt idx="653">
                  <c:v>32.826700000001061</c:v>
                </c:pt>
                <c:pt idx="654">
                  <c:v>32.826800000001064</c:v>
                </c:pt>
                <c:pt idx="655">
                  <c:v>32.826900000001068</c:v>
                </c:pt>
                <c:pt idx="656">
                  <c:v>32.827000000001071</c:v>
                </c:pt>
                <c:pt idx="657">
                  <c:v>32.827100000001074</c:v>
                </c:pt>
                <c:pt idx="658">
                  <c:v>32.827200000001078</c:v>
                </c:pt>
                <c:pt idx="659">
                  <c:v>32.827300000001081</c:v>
                </c:pt>
                <c:pt idx="660">
                  <c:v>32.827400000001084</c:v>
                </c:pt>
                <c:pt idx="661">
                  <c:v>32.827500000001088</c:v>
                </c:pt>
                <c:pt idx="662">
                  <c:v>32.827600000001091</c:v>
                </c:pt>
                <c:pt idx="663">
                  <c:v>32.827700000001094</c:v>
                </c:pt>
                <c:pt idx="664">
                  <c:v>32.827800000001098</c:v>
                </c:pt>
                <c:pt idx="665">
                  <c:v>32.827900000001101</c:v>
                </c:pt>
                <c:pt idx="666">
                  <c:v>32.828000000001104</c:v>
                </c:pt>
                <c:pt idx="667">
                  <c:v>32.828100000001108</c:v>
                </c:pt>
                <c:pt idx="668">
                  <c:v>32.828200000001111</c:v>
                </c:pt>
                <c:pt idx="669">
                  <c:v>32.828300000001114</c:v>
                </c:pt>
                <c:pt idx="670">
                  <c:v>32.828400000001118</c:v>
                </c:pt>
                <c:pt idx="671">
                  <c:v>32.828500000001121</c:v>
                </c:pt>
                <c:pt idx="672">
                  <c:v>32.828600000001124</c:v>
                </c:pt>
                <c:pt idx="673">
                  <c:v>32.828700000001128</c:v>
                </c:pt>
                <c:pt idx="674">
                  <c:v>32.828800000001131</c:v>
                </c:pt>
                <c:pt idx="675">
                  <c:v>32.828900000001134</c:v>
                </c:pt>
                <c:pt idx="676">
                  <c:v>32.829000000001137</c:v>
                </c:pt>
                <c:pt idx="677">
                  <c:v>32.829100000001141</c:v>
                </c:pt>
                <c:pt idx="678">
                  <c:v>32.829200000001144</c:v>
                </c:pt>
                <c:pt idx="679">
                  <c:v>32.829300000001147</c:v>
                </c:pt>
                <c:pt idx="680">
                  <c:v>32.829400000001151</c:v>
                </c:pt>
                <c:pt idx="681">
                  <c:v>32.829500000001154</c:v>
                </c:pt>
                <c:pt idx="682">
                  <c:v>32.829600000001157</c:v>
                </c:pt>
                <c:pt idx="683">
                  <c:v>32.829700000001161</c:v>
                </c:pt>
                <c:pt idx="684">
                  <c:v>32.829800000001164</c:v>
                </c:pt>
                <c:pt idx="685">
                  <c:v>32.829900000001167</c:v>
                </c:pt>
                <c:pt idx="686">
                  <c:v>32.830000000001171</c:v>
                </c:pt>
                <c:pt idx="687">
                  <c:v>32.830100000001174</c:v>
                </c:pt>
                <c:pt idx="688">
                  <c:v>32.830200000001177</c:v>
                </c:pt>
                <c:pt idx="689">
                  <c:v>32.830300000001181</c:v>
                </c:pt>
                <c:pt idx="690">
                  <c:v>32.830400000001184</c:v>
                </c:pt>
                <c:pt idx="691">
                  <c:v>32.830500000001187</c:v>
                </c:pt>
                <c:pt idx="692">
                  <c:v>32.830600000001191</c:v>
                </c:pt>
                <c:pt idx="693">
                  <c:v>32.830700000001194</c:v>
                </c:pt>
                <c:pt idx="694">
                  <c:v>32.830800000001197</c:v>
                </c:pt>
                <c:pt idx="695">
                  <c:v>32.830900000001201</c:v>
                </c:pt>
                <c:pt idx="696">
                  <c:v>32.831000000001204</c:v>
                </c:pt>
                <c:pt idx="697">
                  <c:v>32.831100000001207</c:v>
                </c:pt>
                <c:pt idx="698">
                  <c:v>32.831200000001211</c:v>
                </c:pt>
                <c:pt idx="699">
                  <c:v>32.831300000001214</c:v>
                </c:pt>
                <c:pt idx="700">
                  <c:v>32.831400000001217</c:v>
                </c:pt>
                <c:pt idx="701">
                  <c:v>32.83150000000122</c:v>
                </c:pt>
                <c:pt idx="702">
                  <c:v>32.831600000001224</c:v>
                </c:pt>
                <c:pt idx="703">
                  <c:v>32.831700000001227</c:v>
                </c:pt>
                <c:pt idx="704">
                  <c:v>32.83180000000123</c:v>
                </c:pt>
                <c:pt idx="705">
                  <c:v>32.831900000001234</c:v>
                </c:pt>
                <c:pt idx="706">
                  <c:v>32.832000000001237</c:v>
                </c:pt>
                <c:pt idx="707">
                  <c:v>32.83210000000124</c:v>
                </c:pt>
                <c:pt idx="708">
                  <c:v>32.832200000001244</c:v>
                </c:pt>
                <c:pt idx="709">
                  <c:v>32.832300000001247</c:v>
                </c:pt>
                <c:pt idx="710">
                  <c:v>32.83240000000125</c:v>
                </c:pt>
                <c:pt idx="711">
                  <c:v>32.832500000001254</c:v>
                </c:pt>
                <c:pt idx="712">
                  <c:v>32.832600000001257</c:v>
                </c:pt>
                <c:pt idx="713">
                  <c:v>32.83270000000126</c:v>
                </c:pt>
                <c:pt idx="714">
                  <c:v>32.832800000001264</c:v>
                </c:pt>
                <c:pt idx="715">
                  <c:v>32.832900000001267</c:v>
                </c:pt>
                <c:pt idx="716">
                  <c:v>32.83300000000127</c:v>
                </c:pt>
                <c:pt idx="717">
                  <c:v>32.833100000001274</c:v>
                </c:pt>
                <c:pt idx="718">
                  <c:v>32.833200000001277</c:v>
                </c:pt>
                <c:pt idx="719">
                  <c:v>32.83330000000128</c:v>
                </c:pt>
                <c:pt idx="720">
                  <c:v>32.833400000001284</c:v>
                </c:pt>
                <c:pt idx="721">
                  <c:v>32.833500000001287</c:v>
                </c:pt>
                <c:pt idx="722">
                  <c:v>32.83360000000129</c:v>
                </c:pt>
                <c:pt idx="723">
                  <c:v>32.833700000001294</c:v>
                </c:pt>
                <c:pt idx="724">
                  <c:v>32.833800000001297</c:v>
                </c:pt>
                <c:pt idx="725">
                  <c:v>32.8339000000013</c:v>
                </c:pt>
                <c:pt idx="726">
                  <c:v>32.834000000001303</c:v>
                </c:pt>
                <c:pt idx="727">
                  <c:v>32.834100000001307</c:v>
                </c:pt>
                <c:pt idx="728">
                  <c:v>32.83420000000131</c:v>
                </c:pt>
                <c:pt idx="729">
                  <c:v>32.834300000001313</c:v>
                </c:pt>
                <c:pt idx="730">
                  <c:v>32.834400000001317</c:v>
                </c:pt>
                <c:pt idx="731">
                  <c:v>32.83450000000132</c:v>
                </c:pt>
                <c:pt idx="732">
                  <c:v>32.834600000001323</c:v>
                </c:pt>
                <c:pt idx="733">
                  <c:v>32.834700000001327</c:v>
                </c:pt>
                <c:pt idx="734">
                  <c:v>32.83480000000133</c:v>
                </c:pt>
                <c:pt idx="735">
                  <c:v>32.834900000001333</c:v>
                </c:pt>
                <c:pt idx="736">
                  <c:v>32.835000000001337</c:v>
                </c:pt>
                <c:pt idx="737">
                  <c:v>32.83510000000134</c:v>
                </c:pt>
                <c:pt idx="738">
                  <c:v>32.835200000001343</c:v>
                </c:pt>
                <c:pt idx="739">
                  <c:v>32.835300000001347</c:v>
                </c:pt>
                <c:pt idx="740">
                  <c:v>32.83540000000135</c:v>
                </c:pt>
                <c:pt idx="741">
                  <c:v>32.835500000001353</c:v>
                </c:pt>
                <c:pt idx="742">
                  <c:v>32.835600000001357</c:v>
                </c:pt>
                <c:pt idx="743">
                  <c:v>32.83570000000136</c:v>
                </c:pt>
                <c:pt idx="744">
                  <c:v>32.835800000001363</c:v>
                </c:pt>
                <c:pt idx="745">
                  <c:v>32.835900000001367</c:v>
                </c:pt>
                <c:pt idx="746">
                  <c:v>32.83600000000137</c:v>
                </c:pt>
                <c:pt idx="747">
                  <c:v>32.836100000001373</c:v>
                </c:pt>
                <c:pt idx="748">
                  <c:v>32.836200000001377</c:v>
                </c:pt>
                <c:pt idx="749">
                  <c:v>32.83630000000138</c:v>
                </c:pt>
                <c:pt idx="750">
                  <c:v>32.836400000001383</c:v>
                </c:pt>
                <c:pt idx="751">
                  <c:v>32.836500000001386</c:v>
                </c:pt>
                <c:pt idx="752">
                  <c:v>32.83660000000139</c:v>
                </c:pt>
                <c:pt idx="753">
                  <c:v>32.836700000001393</c:v>
                </c:pt>
                <c:pt idx="754">
                  <c:v>32.836800000001396</c:v>
                </c:pt>
                <c:pt idx="755">
                  <c:v>32.8369000000014</c:v>
                </c:pt>
                <c:pt idx="756">
                  <c:v>32.837000000001403</c:v>
                </c:pt>
                <c:pt idx="757">
                  <c:v>32.837100000001406</c:v>
                </c:pt>
                <c:pt idx="758">
                  <c:v>32.83720000000141</c:v>
                </c:pt>
                <c:pt idx="759">
                  <c:v>32.837300000001413</c:v>
                </c:pt>
                <c:pt idx="760">
                  <c:v>32.837400000001416</c:v>
                </c:pt>
                <c:pt idx="761">
                  <c:v>32.83750000000142</c:v>
                </c:pt>
                <c:pt idx="762">
                  <c:v>32.837600000001423</c:v>
                </c:pt>
                <c:pt idx="763">
                  <c:v>32.837700000001426</c:v>
                </c:pt>
                <c:pt idx="764">
                  <c:v>32.83780000000143</c:v>
                </c:pt>
                <c:pt idx="765">
                  <c:v>32.837900000001433</c:v>
                </c:pt>
                <c:pt idx="766">
                  <c:v>32.838000000001436</c:v>
                </c:pt>
                <c:pt idx="767">
                  <c:v>32.83810000000144</c:v>
                </c:pt>
                <c:pt idx="768">
                  <c:v>32.838200000001443</c:v>
                </c:pt>
                <c:pt idx="769">
                  <c:v>32.838300000001446</c:v>
                </c:pt>
                <c:pt idx="770">
                  <c:v>32.83840000000145</c:v>
                </c:pt>
                <c:pt idx="771">
                  <c:v>32.838500000001453</c:v>
                </c:pt>
                <c:pt idx="772">
                  <c:v>32.838600000001456</c:v>
                </c:pt>
                <c:pt idx="773">
                  <c:v>32.83870000000146</c:v>
                </c:pt>
                <c:pt idx="774">
                  <c:v>32.838800000001463</c:v>
                </c:pt>
                <c:pt idx="775">
                  <c:v>32.838900000001466</c:v>
                </c:pt>
                <c:pt idx="776">
                  <c:v>32.839000000001469</c:v>
                </c:pt>
                <c:pt idx="777">
                  <c:v>32.839100000001473</c:v>
                </c:pt>
                <c:pt idx="778">
                  <c:v>32.839200000001476</c:v>
                </c:pt>
                <c:pt idx="779">
                  <c:v>32.839300000001479</c:v>
                </c:pt>
                <c:pt idx="780">
                  <c:v>32.839400000001483</c:v>
                </c:pt>
                <c:pt idx="781">
                  <c:v>32.839500000001486</c:v>
                </c:pt>
                <c:pt idx="782">
                  <c:v>32.839600000001489</c:v>
                </c:pt>
                <c:pt idx="783">
                  <c:v>32.839700000001493</c:v>
                </c:pt>
                <c:pt idx="784">
                  <c:v>32.839800000001496</c:v>
                </c:pt>
                <c:pt idx="785">
                  <c:v>32.839900000001499</c:v>
                </c:pt>
                <c:pt idx="786">
                  <c:v>32.840000000001503</c:v>
                </c:pt>
                <c:pt idx="787">
                  <c:v>32.840100000001506</c:v>
                </c:pt>
                <c:pt idx="788">
                  <c:v>32.840200000001509</c:v>
                </c:pt>
                <c:pt idx="789">
                  <c:v>32.840300000001513</c:v>
                </c:pt>
                <c:pt idx="790">
                  <c:v>32.840400000001516</c:v>
                </c:pt>
                <c:pt idx="791">
                  <c:v>32.840500000001519</c:v>
                </c:pt>
                <c:pt idx="792">
                  <c:v>32.840600000001523</c:v>
                </c:pt>
                <c:pt idx="793">
                  <c:v>32.840700000001526</c:v>
                </c:pt>
                <c:pt idx="794">
                  <c:v>32.840800000001529</c:v>
                </c:pt>
                <c:pt idx="795">
                  <c:v>32.840900000001533</c:v>
                </c:pt>
                <c:pt idx="796">
                  <c:v>32.841000000001536</c:v>
                </c:pt>
                <c:pt idx="797">
                  <c:v>32.841100000001539</c:v>
                </c:pt>
                <c:pt idx="798">
                  <c:v>32.841200000001542</c:v>
                </c:pt>
                <c:pt idx="799">
                  <c:v>32.841300000001546</c:v>
                </c:pt>
                <c:pt idx="800">
                  <c:v>32.841400000001549</c:v>
                </c:pt>
                <c:pt idx="801">
                  <c:v>32.841500000001552</c:v>
                </c:pt>
                <c:pt idx="802">
                  <c:v>32.841600000001556</c:v>
                </c:pt>
                <c:pt idx="803">
                  <c:v>32.841700000001559</c:v>
                </c:pt>
                <c:pt idx="804">
                  <c:v>32.841800000001562</c:v>
                </c:pt>
                <c:pt idx="805">
                  <c:v>32.841900000001566</c:v>
                </c:pt>
                <c:pt idx="806">
                  <c:v>32.842000000001569</c:v>
                </c:pt>
                <c:pt idx="807">
                  <c:v>32.842100000001572</c:v>
                </c:pt>
                <c:pt idx="808">
                  <c:v>32.842200000001576</c:v>
                </c:pt>
                <c:pt idx="809">
                  <c:v>32.842300000001579</c:v>
                </c:pt>
                <c:pt idx="810">
                  <c:v>32.842400000001582</c:v>
                </c:pt>
                <c:pt idx="811">
                  <c:v>32.842500000001586</c:v>
                </c:pt>
                <c:pt idx="812">
                  <c:v>32.842600000001589</c:v>
                </c:pt>
                <c:pt idx="813">
                  <c:v>32.842700000001592</c:v>
                </c:pt>
                <c:pt idx="814">
                  <c:v>32.842800000001596</c:v>
                </c:pt>
                <c:pt idx="815">
                  <c:v>32.842900000001599</c:v>
                </c:pt>
                <c:pt idx="816">
                  <c:v>32.843000000001602</c:v>
                </c:pt>
                <c:pt idx="817">
                  <c:v>32.843100000001606</c:v>
                </c:pt>
                <c:pt idx="818">
                  <c:v>32.843200000001609</c:v>
                </c:pt>
                <c:pt idx="819">
                  <c:v>32.843300000001612</c:v>
                </c:pt>
                <c:pt idx="820">
                  <c:v>32.843400000001616</c:v>
                </c:pt>
                <c:pt idx="821">
                  <c:v>32.843500000001619</c:v>
                </c:pt>
                <c:pt idx="822">
                  <c:v>32.843600000001622</c:v>
                </c:pt>
                <c:pt idx="823">
                  <c:v>32.843700000001625</c:v>
                </c:pt>
                <c:pt idx="824">
                  <c:v>32.843800000001629</c:v>
                </c:pt>
                <c:pt idx="825">
                  <c:v>32.843900000001632</c:v>
                </c:pt>
                <c:pt idx="826">
                  <c:v>32.844000000001635</c:v>
                </c:pt>
                <c:pt idx="827">
                  <c:v>32.844100000001639</c:v>
                </c:pt>
                <c:pt idx="828">
                  <c:v>32.844200000001642</c:v>
                </c:pt>
                <c:pt idx="829">
                  <c:v>32.844300000001645</c:v>
                </c:pt>
                <c:pt idx="830">
                  <c:v>32.844400000001649</c:v>
                </c:pt>
                <c:pt idx="831">
                  <c:v>32.844500000001652</c:v>
                </c:pt>
                <c:pt idx="832">
                  <c:v>32.844600000001655</c:v>
                </c:pt>
                <c:pt idx="833">
                  <c:v>32.844700000001659</c:v>
                </c:pt>
                <c:pt idx="834">
                  <c:v>32.844800000001662</c:v>
                </c:pt>
                <c:pt idx="835">
                  <c:v>32.844900000001665</c:v>
                </c:pt>
                <c:pt idx="836">
                  <c:v>32.845000000001669</c:v>
                </c:pt>
                <c:pt idx="837">
                  <c:v>32.845100000001672</c:v>
                </c:pt>
                <c:pt idx="838">
                  <c:v>32.845200000001675</c:v>
                </c:pt>
                <c:pt idx="839">
                  <c:v>32.845300000001679</c:v>
                </c:pt>
                <c:pt idx="840">
                  <c:v>32.845400000001682</c:v>
                </c:pt>
                <c:pt idx="841">
                  <c:v>32.845500000001685</c:v>
                </c:pt>
                <c:pt idx="842">
                  <c:v>32.845600000001689</c:v>
                </c:pt>
                <c:pt idx="843">
                  <c:v>32.845700000001692</c:v>
                </c:pt>
                <c:pt idx="844">
                  <c:v>32.845800000001695</c:v>
                </c:pt>
                <c:pt idx="845">
                  <c:v>32.845900000001699</c:v>
                </c:pt>
                <c:pt idx="846">
                  <c:v>32.846000000001702</c:v>
                </c:pt>
                <c:pt idx="847">
                  <c:v>32.846100000001705</c:v>
                </c:pt>
                <c:pt idx="848">
                  <c:v>32.846200000001708</c:v>
                </c:pt>
                <c:pt idx="849">
                  <c:v>32.846300000001712</c:v>
                </c:pt>
                <c:pt idx="850">
                  <c:v>32.846400000001715</c:v>
                </c:pt>
                <c:pt idx="851">
                  <c:v>32.846500000001718</c:v>
                </c:pt>
                <c:pt idx="852">
                  <c:v>32.846600000001722</c:v>
                </c:pt>
                <c:pt idx="853">
                  <c:v>32.846700000001725</c:v>
                </c:pt>
                <c:pt idx="854">
                  <c:v>32.846800000001728</c:v>
                </c:pt>
                <c:pt idx="855">
                  <c:v>32.846900000001732</c:v>
                </c:pt>
                <c:pt idx="856">
                  <c:v>32.847000000001735</c:v>
                </c:pt>
                <c:pt idx="857">
                  <c:v>32.847100000001738</c:v>
                </c:pt>
                <c:pt idx="858">
                  <c:v>32.847200000001742</c:v>
                </c:pt>
                <c:pt idx="859">
                  <c:v>32.847300000001745</c:v>
                </c:pt>
                <c:pt idx="860">
                  <c:v>32.847400000001748</c:v>
                </c:pt>
                <c:pt idx="861">
                  <c:v>32.847500000001752</c:v>
                </c:pt>
                <c:pt idx="862">
                  <c:v>32.847600000001755</c:v>
                </c:pt>
                <c:pt idx="863">
                  <c:v>32.847700000001758</c:v>
                </c:pt>
                <c:pt idx="864">
                  <c:v>32.847800000001762</c:v>
                </c:pt>
                <c:pt idx="865">
                  <c:v>32.847900000001765</c:v>
                </c:pt>
                <c:pt idx="866">
                  <c:v>32.848000000001768</c:v>
                </c:pt>
                <c:pt idx="867">
                  <c:v>32.848100000001772</c:v>
                </c:pt>
                <c:pt idx="868">
                  <c:v>32.848200000001775</c:v>
                </c:pt>
                <c:pt idx="869">
                  <c:v>32.848300000001778</c:v>
                </c:pt>
                <c:pt idx="870">
                  <c:v>32.848400000001782</c:v>
                </c:pt>
                <c:pt idx="871">
                  <c:v>32.848500000001785</c:v>
                </c:pt>
                <c:pt idx="872">
                  <c:v>32.848600000001788</c:v>
                </c:pt>
                <c:pt idx="873">
                  <c:v>32.848700000001791</c:v>
                </c:pt>
                <c:pt idx="874">
                  <c:v>32.848800000001795</c:v>
                </c:pt>
                <c:pt idx="875">
                  <c:v>32.848900000001798</c:v>
                </c:pt>
                <c:pt idx="876">
                  <c:v>32.849000000001801</c:v>
                </c:pt>
                <c:pt idx="877">
                  <c:v>32.849100000001805</c:v>
                </c:pt>
                <c:pt idx="878">
                  <c:v>32.849200000001808</c:v>
                </c:pt>
                <c:pt idx="879">
                  <c:v>32.849300000001811</c:v>
                </c:pt>
                <c:pt idx="880">
                  <c:v>32.849400000001815</c:v>
                </c:pt>
                <c:pt idx="881">
                  <c:v>32.849500000001818</c:v>
                </c:pt>
                <c:pt idx="882">
                  <c:v>32.849600000001821</c:v>
                </c:pt>
                <c:pt idx="883">
                  <c:v>32.849700000001825</c:v>
                </c:pt>
                <c:pt idx="884">
                  <c:v>32.849800000001828</c:v>
                </c:pt>
                <c:pt idx="885">
                  <c:v>32.849900000001831</c:v>
                </c:pt>
                <c:pt idx="886">
                  <c:v>32.850000000001835</c:v>
                </c:pt>
                <c:pt idx="887">
                  <c:v>32.850100000001838</c:v>
                </c:pt>
                <c:pt idx="888">
                  <c:v>32.850200000001841</c:v>
                </c:pt>
                <c:pt idx="889">
                  <c:v>32.850300000001845</c:v>
                </c:pt>
                <c:pt idx="890">
                  <c:v>32.850400000001848</c:v>
                </c:pt>
                <c:pt idx="891">
                  <c:v>32.850500000001851</c:v>
                </c:pt>
                <c:pt idx="892">
                  <c:v>32.850600000001855</c:v>
                </c:pt>
                <c:pt idx="893">
                  <c:v>32.850700000001858</c:v>
                </c:pt>
                <c:pt idx="894">
                  <c:v>32.850800000001861</c:v>
                </c:pt>
                <c:pt idx="895">
                  <c:v>32.850900000001864</c:v>
                </c:pt>
                <c:pt idx="896">
                  <c:v>32.851000000001868</c:v>
                </c:pt>
                <c:pt idx="897">
                  <c:v>32.851100000001871</c:v>
                </c:pt>
                <c:pt idx="898">
                  <c:v>32.851200000001874</c:v>
                </c:pt>
                <c:pt idx="899">
                  <c:v>32.851300000001878</c:v>
                </c:pt>
                <c:pt idx="900">
                  <c:v>32.851400000001881</c:v>
                </c:pt>
                <c:pt idx="901">
                  <c:v>32.851500000001884</c:v>
                </c:pt>
                <c:pt idx="902">
                  <c:v>32.851600000001888</c:v>
                </c:pt>
                <c:pt idx="903">
                  <c:v>32.851700000001891</c:v>
                </c:pt>
                <c:pt idx="904">
                  <c:v>32.851800000001894</c:v>
                </c:pt>
                <c:pt idx="905">
                  <c:v>32.851900000001898</c:v>
                </c:pt>
                <c:pt idx="906">
                  <c:v>32.852000000001901</c:v>
                </c:pt>
                <c:pt idx="907">
                  <c:v>32.852100000001904</c:v>
                </c:pt>
                <c:pt idx="908">
                  <c:v>32.852200000001908</c:v>
                </c:pt>
                <c:pt idx="909">
                  <c:v>32.852300000001911</c:v>
                </c:pt>
                <c:pt idx="910">
                  <c:v>32.852400000001914</c:v>
                </c:pt>
                <c:pt idx="911">
                  <c:v>32.852500000001918</c:v>
                </c:pt>
                <c:pt idx="912">
                  <c:v>32.852600000001921</c:v>
                </c:pt>
                <c:pt idx="913">
                  <c:v>32.852700000001924</c:v>
                </c:pt>
                <c:pt idx="914">
                  <c:v>32.852800000001928</c:v>
                </c:pt>
                <c:pt idx="915">
                  <c:v>32.852900000001931</c:v>
                </c:pt>
                <c:pt idx="916">
                  <c:v>32.853000000001934</c:v>
                </c:pt>
                <c:pt idx="917">
                  <c:v>32.853100000001938</c:v>
                </c:pt>
                <c:pt idx="918">
                  <c:v>32.853200000001941</c:v>
                </c:pt>
                <c:pt idx="919">
                  <c:v>32.853300000001944</c:v>
                </c:pt>
                <c:pt idx="920">
                  <c:v>32.853400000001947</c:v>
                </c:pt>
                <c:pt idx="921">
                  <c:v>32.853500000001951</c:v>
                </c:pt>
                <c:pt idx="922">
                  <c:v>32.853600000001954</c:v>
                </c:pt>
                <c:pt idx="923">
                  <c:v>32.853700000001957</c:v>
                </c:pt>
                <c:pt idx="924">
                  <c:v>32.853800000001961</c:v>
                </c:pt>
                <c:pt idx="925">
                  <c:v>32.853900000001964</c:v>
                </c:pt>
                <c:pt idx="926">
                  <c:v>32.854000000001967</c:v>
                </c:pt>
                <c:pt idx="927">
                  <c:v>32.854100000001971</c:v>
                </c:pt>
                <c:pt idx="928">
                  <c:v>32.854200000001974</c:v>
                </c:pt>
                <c:pt idx="929">
                  <c:v>32.854300000001977</c:v>
                </c:pt>
                <c:pt idx="930">
                  <c:v>32.854400000001981</c:v>
                </c:pt>
                <c:pt idx="931">
                  <c:v>32.854500000001984</c:v>
                </c:pt>
                <c:pt idx="932">
                  <c:v>32.854600000001987</c:v>
                </c:pt>
                <c:pt idx="933">
                  <c:v>32.854700000001991</c:v>
                </c:pt>
                <c:pt idx="934">
                  <c:v>32.854800000001994</c:v>
                </c:pt>
                <c:pt idx="935">
                  <c:v>32.854900000001997</c:v>
                </c:pt>
                <c:pt idx="936">
                  <c:v>32.855000000002001</c:v>
                </c:pt>
                <c:pt idx="937">
                  <c:v>32.855100000002004</c:v>
                </c:pt>
                <c:pt idx="938">
                  <c:v>32.855200000002007</c:v>
                </c:pt>
                <c:pt idx="939">
                  <c:v>32.855300000002011</c:v>
                </c:pt>
                <c:pt idx="940">
                  <c:v>32.855400000002014</c:v>
                </c:pt>
                <c:pt idx="941">
                  <c:v>32.855500000002017</c:v>
                </c:pt>
                <c:pt idx="942">
                  <c:v>32.855600000002021</c:v>
                </c:pt>
                <c:pt idx="943">
                  <c:v>32.855700000002024</c:v>
                </c:pt>
                <c:pt idx="944">
                  <c:v>32.855800000002027</c:v>
                </c:pt>
                <c:pt idx="945">
                  <c:v>32.85590000000203</c:v>
                </c:pt>
                <c:pt idx="946">
                  <c:v>32.856000000002034</c:v>
                </c:pt>
                <c:pt idx="947">
                  <c:v>32.856100000002037</c:v>
                </c:pt>
                <c:pt idx="948">
                  <c:v>32.85620000000204</c:v>
                </c:pt>
                <c:pt idx="949">
                  <c:v>32.856300000002044</c:v>
                </c:pt>
                <c:pt idx="950">
                  <c:v>32.856400000002047</c:v>
                </c:pt>
                <c:pt idx="951">
                  <c:v>32.85650000000205</c:v>
                </c:pt>
                <c:pt idx="952">
                  <c:v>32.856600000002054</c:v>
                </c:pt>
                <c:pt idx="953">
                  <c:v>32.856700000002057</c:v>
                </c:pt>
                <c:pt idx="954">
                  <c:v>32.85680000000206</c:v>
                </c:pt>
                <c:pt idx="955">
                  <c:v>32.856900000002064</c:v>
                </c:pt>
                <c:pt idx="956">
                  <c:v>32.857000000002067</c:v>
                </c:pt>
                <c:pt idx="957">
                  <c:v>32.85710000000207</c:v>
                </c:pt>
                <c:pt idx="958">
                  <c:v>32.857200000002074</c:v>
                </c:pt>
                <c:pt idx="959">
                  <c:v>32.857300000002077</c:v>
                </c:pt>
                <c:pt idx="960">
                  <c:v>32.85740000000208</c:v>
                </c:pt>
                <c:pt idx="961">
                  <c:v>32.857500000002084</c:v>
                </c:pt>
                <c:pt idx="962">
                  <c:v>32.857600000002087</c:v>
                </c:pt>
                <c:pt idx="963">
                  <c:v>32.85770000000209</c:v>
                </c:pt>
                <c:pt idx="964">
                  <c:v>32.857800000002094</c:v>
                </c:pt>
                <c:pt idx="965">
                  <c:v>32.857900000002097</c:v>
                </c:pt>
                <c:pt idx="966">
                  <c:v>32.8580000000021</c:v>
                </c:pt>
                <c:pt idx="967">
                  <c:v>32.858100000002104</c:v>
                </c:pt>
                <c:pt idx="968">
                  <c:v>32.858200000002107</c:v>
                </c:pt>
                <c:pt idx="969">
                  <c:v>32.85830000000211</c:v>
                </c:pt>
                <c:pt idx="970">
                  <c:v>32.858400000002113</c:v>
                </c:pt>
                <c:pt idx="971">
                  <c:v>32.858500000002117</c:v>
                </c:pt>
                <c:pt idx="972">
                  <c:v>32.85860000000212</c:v>
                </c:pt>
                <c:pt idx="973">
                  <c:v>32.858700000002123</c:v>
                </c:pt>
                <c:pt idx="974">
                  <c:v>32.858800000002127</c:v>
                </c:pt>
                <c:pt idx="975">
                  <c:v>32.85890000000213</c:v>
                </c:pt>
                <c:pt idx="976">
                  <c:v>32.859000000002133</c:v>
                </c:pt>
                <c:pt idx="977">
                  <c:v>32.859100000002137</c:v>
                </c:pt>
                <c:pt idx="978">
                  <c:v>32.85920000000214</c:v>
                </c:pt>
                <c:pt idx="979">
                  <c:v>32.859300000002143</c:v>
                </c:pt>
                <c:pt idx="980">
                  <c:v>32.859400000002147</c:v>
                </c:pt>
                <c:pt idx="981">
                  <c:v>32.85950000000215</c:v>
                </c:pt>
                <c:pt idx="982">
                  <c:v>32.859600000002153</c:v>
                </c:pt>
                <c:pt idx="983">
                  <c:v>32.859700000002157</c:v>
                </c:pt>
                <c:pt idx="984">
                  <c:v>32.85980000000216</c:v>
                </c:pt>
                <c:pt idx="985">
                  <c:v>32.859900000002163</c:v>
                </c:pt>
                <c:pt idx="986">
                  <c:v>32.860000000002167</c:v>
                </c:pt>
                <c:pt idx="987">
                  <c:v>32.86010000000217</c:v>
                </c:pt>
                <c:pt idx="988">
                  <c:v>32.860200000002173</c:v>
                </c:pt>
                <c:pt idx="989">
                  <c:v>32.860300000002177</c:v>
                </c:pt>
                <c:pt idx="990">
                  <c:v>32.86040000000218</c:v>
                </c:pt>
                <c:pt idx="991">
                  <c:v>32.860500000002183</c:v>
                </c:pt>
                <c:pt idx="992">
                  <c:v>32.860600000002187</c:v>
                </c:pt>
                <c:pt idx="993">
                  <c:v>32.86070000000219</c:v>
                </c:pt>
                <c:pt idx="994">
                  <c:v>32.860800000002193</c:v>
                </c:pt>
                <c:pt idx="995">
                  <c:v>32.860900000002196</c:v>
                </c:pt>
                <c:pt idx="996">
                  <c:v>32.8610000000022</c:v>
                </c:pt>
                <c:pt idx="997">
                  <c:v>32.861100000002203</c:v>
                </c:pt>
                <c:pt idx="998">
                  <c:v>32.861200000002206</c:v>
                </c:pt>
                <c:pt idx="999">
                  <c:v>32.86130000000221</c:v>
                </c:pt>
                <c:pt idx="1000">
                  <c:v>32.861400000002213</c:v>
                </c:pt>
              </c:numCache>
            </c:numRef>
          </c:xVal>
          <c:yVal>
            <c:numRef>
              <c:f>Calculs!$W$4:$W$1004</c:f>
              <c:numCache>
                <c:formatCode>0.00</c:formatCode>
                <c:ptCount val="1001"/>
                <c:pt idx="0">
                  <c:v>72.422116264538886</c:v>
                </c:pt>
                <c:pt idx="1">
                  <c:v>72.122288946385424</c:v>
                </c:pt>
                <c:pt idx="2">
                  <c:v>71.824020544384581</c:v>
                </c:pt>
                <c:pt idx="3">
                  <c:v>71.527300263222159</c:v>
                </c:pt>
                <c:pt idx="4">
                  <c:v>71.23211740206996</c:v>
                </c:pt>
                <c:pt idx="5">
                  <c:v>70.938461353590753</c:v>
                </c:pt>
                <c:pt idx="6">
                  <c:v>70.64632160295541</c:v>
                </c:pt>
                <c:pt idx="7">
                  <c:v>70.355687726871878</c:v>
                </c:pt>
                <c:pt idx="8">
                  <c:v>70.066549392626527</c:v>
                </c:pt>
                <c:pt idx="9">
                  <c:v>69.778896357136958</c:v>
                </c:pt>
                <c:pt idx="10">
                  <c:v>69.492718466016228</c:v>
                </c:pt>
                <c:pt idx="11">
                  <c:v>69.208002913650489</c:v>
                </c:pt>
                <c:pt idx="12">
                  <c:v>68.92473707861609</c:v>
                </c:pt>
                <c:pt idx="13">
                  <c:v>68.642911248348355</c:v>
                </c:pt>
                <c:pt idx="14">
                  <c:v>68.362515791747398</c:v>
                </c:pt>
                <c:pt idx="15">
                  <c:v>68.083541158358514</c:v>
                </c:pt>
                <c:pt idx="16">
                  <c:v>67.805977877563194</c:v>
                </c:pt>
                <c:pt idx="17">
                  <c:v>67.5298165577791</c:v>
                </c:pt>
                <c:pt idx="18">
                  <c:v>67.255047885669569</c:v>
                </c:pt>
                <c:pt idx="19">
                  <c:v>66.981662625362262</c:v>
                </c:pt>
                <c:pt idx="20">
                  <c:v>66.709651617676869</c:v>
                </c:pt>
                <c:pt idx="21">
                  <c:v>66.439007121414051</c:v>
                </c:pt>
                <c:pt idx="22">
                  <c:v>66.169721424356624</c:v>
                </c:pt>
                <c:pt idx="23">
                  <c:v>65.901785506961659</c:v>
                </c:pt>
                <c:pt idx="24">
                  <c:v>65.63519042505601</c:v>
                </c:pt>
                <c:pt idx="25">
                  <c:v>65.369927309079856</c:v>
                </c:pt>
                <c:pt idx="26">
                  <c:v>65.105987363339267</c:v>
                </c:pt>
                <c:pt idx="27">
                  <c:v>64.843361865267255</c:v>
                </c:pt>
                <c:pt idx="28">
                  <c:v>64.582042164693817</c:v>
                </c:pt>
                <c:pt idx="29">
                  <c:v>64.322019683124012</c:v>
                </c:pt>
                <c:pt idx="30">
                  <c:v>64.063285913024998</c:v>
                </c:pt>
                <c:pt idx="31">
                  <c:v>63.805832417120918</c:v>
                </c:pt>
                <c:pt idx="32">
                  <c:v>63.549650827695928</c:v>
                </c:pt>
                <c:pt idx="33">
                  <c:v>63.294732845905912</c:v>
                </c:pt>
                <c:pt idx="34">
                  <c:v>63.041070241097209</c:v>
                </c:pt>
                <c:pt idx="35">
                  <c:v>62.788654850134186</c:v>
                </c:pt>
                <c:pt idx="36">
                  <c:v>62.537478576733676</c:v>
                </c:pt>
                <c:pt idx="37">
                  <c:v>62.287533390807859</c:v>
                </c:pt>
                <c:pt idx="38">
                  <c:v>62.038811327813903</c:v>
                </c:pt>
                <c:pt idx="39">
                  <c:v>61.791304488111862</c:v>
                </c:pt>
                <c:pt idx="40">
                  <c:v>61.545005036329229</c:v>
                </c:pt>
                <c:pt idx="41">
                  <c:v>61.299905200733264</c:v>
                </c:pt>
                <c:pt idx="42">
                  <c:v>61.055997272610135</c:v>
                </c:pt>
                <c:pt idx="43">
                  <c:v>60.813273605651311</c:v>
                </c:pt>
                <c:pt idx="44">
                  <c:v>60.571726615346833</c:v>
                </c:pt>
                <c:pt idx="45">
                  <c:v>60.331348778385617</c:v>
                </c:pt>
                <c:pt idx="46">
                  <c:v>60.092132632062516</c:v>
                </c:pt>
                <c:pt idx="47">
                  <c:v>59.854070773691667</c:v>
                </c:pt>
                <c:pt idx="48">
                  <c:v>59.617155860027388</c:v>
                </c:pt>
                <c:pt idx="49">
                  <c:v>59.381380606690612</c:v>
                </c:pt>
                <c:pt idx="50">
                  <c:v>59.146737787602369</c:v>
                </c:pt>
                <c:pt idx="51">
                  <c:v>58.913220234423534</c:v>
                </c:pt>
                <c:pt idx="52">
                  <c:v>58.680820836000763</c:v>
                </c:pt>
                <c:pt idx="53">
                  <c:v>58.449532537818619</c:v>
                </c:pt>
                <c:pt idx="54">
                  <c:v>58.219348341458023</c:v>
                </c:pt>
                <c:pt idx="55">
                  <c:v>57.990261304060553</c:v>
                </c:pt>
                <c:pt idx="56">
                  <c:v>57.762264537798799</c:v>
                </c:pt>
                <c:pt idx="57">
                  <c:v>57.535351209352612</c:v>
                </c:pt>
                <c:pt idx="58">
                  <c:v>57.309514539391159</c:v>
                </c:pt>
                <c:pt idx="59">
                  <c:v>57.084747802060647</c:v>
                </c:pt>
                <c:pt idx="60">
                  <c:v>56.861044324478009</c:v>
                </c:pt>
                <c:pt idx="61">
                  <c:v>56.638397486229785</c:v>
                </c:pt>
                <c:pt idx="62">
                  <c:v>56.416800718876914</c:v>
                </c:pt>
                <c:pt idx="63">
                  <c:v>56.196247505464534</c:v>
                </c:pt>
                <c:pt idx="64">
                  <c:v>55.976731380037833</c:v>
                </c:pt>
                <c:pt idx="65">
                  <c:v>55.758245927162598</c:v>
                </c:pt>
                <c:pt idx="66">
                  <c:v>55.540784781451194</c:v>
                </c:pt>
                <c:pt idx="67">
                  <c:v>55.324341627094114</c:v>
                </c:pt>
                <c:pt idx="68">
                  <c:v>55.108910197396071</c:v>
                </c:pt>
                <c:pt idx="69">
                  <c:v>54.894484274317577</c:v>
                </c:pt>
                <c:pt idx="70">
                  <c:v>54.681057688021312</c:v>
                </c:pt>
                <c:pt idx="71">
                  <c:v>54.468624316423593</c:v>
                </c:pt>
                <c:pt idx="72">
                  <c:v>54.257178084750535</c:v>
                </c:pt>
                <c:pt idx="73">
                  <c:v>54.046712965099104</c:v>
                </c:pt>
                <c:pt idx="74">
                  <c:v>53.837222976003055</c:v>
                </c:pt>
                <c:pt idx="75">
                  <c:v>53.62870218200333</c:v>
                </c:pt>
                <c:pt idx="76">
                  <c:v>53.421144693223283</c:v>
                </c:pt>
                <c:pt idx="77">
                  <c:v>53.214544664948434</c:v>
                </c:pt>
                <c:pt idx="78">
                  <c:v>53.008896297210654</c:v>
                </c:pt>
                <c:pt idx="79">
                  <c:v>52.804193834376967</c:v>
                </c:pt>
                <c:pt idx="80">
                  <c:v>52.600431564742721</c:v>
                </c:pt>
                <c:pt idx="81">
                  <c:v>52.397603820129021</c:v>
                </c:pt>
                <c:pt idx="82">
                  <c:v>52.19570497548456</c:v>
                </c:pt>
                <c:pt idx="83">
                  <c:v>51.994729448491825</c:v>
                </c:pt>
                <c:pt idx="84">
                  <c:v>51.794671699177144</c:v>
                </c:pt>
                <c:pt idx="85">
                  <c:v>51.595526229525298</c:v>
                </c:pt>
                <c:pt idx="86">
                  <c:v>51.397287583097963</c:v>
                </c:pt>
                <c:pt idx="87">
                  <c:v>51.199950344656322</c:v>
                </c:pt>
                <c:pt idx="88">
                  <c:v>51.003509139787624</c:v>
                </c:pt>
                <c:pt idx="89">
                  <c:v>50.807958634535616</c:v>
                </c:pt>
                <c:pt idx="90">
                  <c:v>50.613293535035233</c:v>
                </c:pt>
                <c:pt idx="91">
                  <c:v>50.419508587150638</c:v>
                </c:pt>
                <c:pt idx="92">
                  <c:v>50.226598576117503</c:v>
                </c:pt>
                <c:pt idx="93">
                  <c:v>50.034558326188709</c:v>
                </c:pt>
                <c:pt idx="94">
                  <c:v>49.843382700284089</c:v>
                </c:pt>
                <c:pt idx="95">
                  <c:v>49.653066599643658</c:v>
                </c:pt>
                <c:pt idx="96">
                  <c:v>49.463604963484478</c:v>
                </c:pt>
                <c:pt idx="97">
                  <c:v>49.2749927686612</c:v>
                </c:pt>
                <c:pt idx="98">
                  <c:v>49.08722502932995</c:v>
                </c:pt>
                <c:pt idx="99">
                  <c:v>48.900296796616139</c:v>
                </c:pt>
                <c:pt idx="100">
                  <c:v>48.714203158285152</c:v>
                </c:pt>
                <c:pt idx="101">
                  <c:v>46.879229266588304</c:v>
                </c:pt>
                <c:pt idx="102">
                  <c:v>45.124545251530954</c:v>
                </c:pt>
                <c:pt idx="103">
                  <c:v>43.445606605245729</c:v>
                </c:pt>
                <c:pt idx="104">
                  <c:v>41.838190549859782</c:v>
                </c:pt>
                <c:pt idx="105">
                  <c:v>40.298369005504981</c:v>
                </c:pt>
                <c:pt idx="106">
                  <c:v>38.822484182292527</c:v>
                </c:pt>
                <c:pt idx="107">
                  <c:v>37.407126508361223</c:v>
                </c:pt>
                <c:pt idx="108">
                  <c:v>36.049114641243605</c:v>
                </c:pt>
                <c:pt idx="109">
                  <c:v>34.745477340221306</c:v>
                </c:pt>
                <c:pt idx="110">
                  <c:v>33.493437003743814</c:v>
                </c:pt>
                <c:pt idx="111">
                  <c:v>32.290394698941626</c:v>
                </c:pt>
                <c:pt idx="112">
                  <c:v>31.133916530267644</c:v>
                </c:pt>
                <c:pt idx="113">
                  <c:v>30.021721211758763</c:v>
                </c:pt>
                <c:pt idx="114">
                  <c:v>28.951668722679649</c:v>
                </c:pt>
                <c:pt idx="115">
                  <c:v>27.921749939687331</c:v>
                </c:pt>
                <c:pt idx="116">
                  <c:v>26.930077150396325</c:v>
                </c:pt>
                <c:pt idx="117">
                  <c:v>25.974875363546715</c:v>
                </c:pt>
                <c:pt idx="118">
                  <c:v>25.054474340066893</c:v>
                </c:pt>
                <c:pt idx="119">
                  <c:v>24.167301277342077</c:v>
                </c:pt>
                <c:pt idx="120">
                  <c:v>23.311874086082955</c:v>
                </c:pt>
                <c:pt idx="121">
                  <c:v>22.486795205457671</c:v>
                </c:pt>
                <c:pt idx="122">
                  <c:v>21.690745907704805</c:v>
                </c:pt>
                <c:pt idx="123">
                  <c:v>20.922481048375484</c:v>
                </c:pt>
                <c:pt idx="124">
                  <c:v>20.180824222733591</c:v>
                </c:pt>
                <c:pt idx="125">
                  <c:v>19.464663292743392</c:v>
                </c:pt>
                <c:pt idx="126">
                  <c:v>18.772946252549016</c:v>
                </c:pt>
                <c:pt idx="127">
                  <c:v>18.10467740345176</c:v>
                </c:pt>
                <c:pt idx="128">
                  <c:v>17.458913812163068</c:v>
                </c:pt>
                <c:pt idx="129">
                  <c:v>16.834762028590617</c:v>
                </c:pt>
                <c:pt idx="130">
                  <c:v>16.231375041636579</c:v>
                </c:pt>
                <c:pt idx="131">
                  <c:v>15.647949453479697</c:v>
                </c:pt>
                <c:pt idx="132">
                  <c:v>15.083722854602193</c:v>
                </c:pt>
                <c:pt idx="133">
                  <c:v>14.537971383431264</c:v>
                </c:pt>
                <c:pt idx="134">
                  <c:v>14.010007455912989</c:v>
                </c:pt>
                <c:pt idx="135">
                  <c:v>13.499177651641153</c:v>
                </c:pt>
                <c:pt idx="136">
                  <c:v>13.004860744340666</c:v>
                </c:pt>
                <c:pt idx="137">
                  <c:v>12.526465865567969</c:v>
                </c:pt>
                <c:pt idx="138">
                  <c:v>12.063430791451827</c:v>
                </c:pt>
                <c:pt idx="139">
                  <c:v>11.615220343167236</c:v>
                </c:pt>
                <c:pt idx="140">
                  <c:v>11.181324892622793</c:v>
                </c:pt>
                <c:pt idx="141">
                  <c:v>10.76125896555607</c:v>
                </c:pt>
                <c:pt idx="142">
                  <c:v>10.354559934879394</c:v>
                </c:pt>
                <c:pt idx="143">
                  <c:v>9.9607867977074154</c:v>
                </c:pt>
                <c:pt idx="144">
                  <c:v>9.5795190300329498</c:v>
                </c:pt>
                <c:pt idx="145">
                  <c:v>9.2103555135048492</c:v>
                </c:pt>
                <c:pt idx="146">
                  <c:v>8.8529135292053294</c:v>
                </c:pt>
                <c:pt idx="147">
                  <c:v>8.5068278137286484</c:v>
                </c:pt>
                <c:pt idx="148">
                  <c:v>8.1717496732321688</c:v>
                </c:pt>
                <c:pt idx="149">
                  <c:v>7.8473461514676712</c:v>
                </c:pt>
                <c:pt idx="150">
                  <c:v>7.5332992481088077</c:v>
                </c:pt>
                <c:pt idx="151">
                  <c:v>7.2293051839720333</c:v>
                </c:pt>
                <c:pt idx="152">
                  <c:v>6.9350737099861153</c:v>
                </c:pt>
                <c:pt idx="153">
                  <c:v>6.6503274570010822</c:v>
                </c:pt>
                <c:pt idx="154">
                  <c:v>6.3748013237436973</c:v>
                </c:pt>
                <c:pt idx="155">
                  <c:v>6.1082419004246313</c:v>
                </c:pt>
                <c:pt idx="156">
                  <c:v>5.8504069256841866</c:v>
                </c:pt>
                <c:pt idx="157">
                  <c:v>5.6010647747301237</c:v>
                </c:pt>
                <c:pt idx="158">
                  <c:v>5.3599939766740494</c:v>
                </c:pt>
                <c:pt idx="159">
                  <c:v>5.1269827592132842</c:v>
                </c:pt>
                <c:pt idx="160">
                  <c:v>4.901828618933858</c:v>
                </c:pt>
                <c:pt idx="161">
                  <c:v>4.6843379156285812</c:v>
                </c:pt>
                <c:pt idx="162">
                  <c:v>4.4743254891324185</c:v>
                </c:pt>
                <c:pt idx="163">
                  <c:v>4.2716142972768241</c:v>
                </c:pt>
                <c:pt idx="164">
                  <c:v>4.0760350736555289</c:v>
                </c:pt>
                <c:pt idx="165">
                  <c:v>3.8874260039772883</c:v>
                </c:pt>
                <c:pt idx="166">
                  <c:v>3.7056324198568378</c:v>
                </c:pt>
                <c:pt idx="167">
                  <c:v>3.5305065089639656</c:v>
                </c:pt>
                <c:pt idx="168">
                  <c:v>3.3619070405128042</c:v>
                </c:pt>
                <c:pt idx="169">
                  <c:v>3.199699105129294</c:v>
                </c:pt>
                <c:pt idx="170">
                  <c:v>3.0437538681845644</c:v>
                </c:pt>
                <c:pt idx="171">
                  <c:v>2.8939483357258897</c:v>
                </c:pt>
                <c:pt idx="172">
                  <c:v>2.7501651321750509</c:v>
                </c:pt>
                <c:pt idx="173">
                  <c:v>2.6122922889962523</c:v>
                </c:pt>
                <c:pt idx="174">
                  <c:v>2.4802230435625066</c:v>
                </c:pt>
                <c:pt idx="175">
                  <c:v>2.3538556474702448</c:v>
                </c:pt>
                <c:pt idx="176">
                  <c:v>2.2330931835669032</c:v>
                </c:pt>
                <c:pt idx="177">
                  <c:v>2.1178433909652918</c:v>
                </c:pt>
                <c:pt idx="178">
                  <c:v>2.0080184973213764</c:v>
                </c:pt>
                <c:pt idx="179">
                  <c:v>1.9035350576487187</c:v>
                </c:pt>
                <c:pt idx="180">
                  <c:v>1.8043137989330393</c:v>
                </c:pt>
                <c:pt idx="181">
                  <c:v>1.7102794697942767</c:v>
                </c:pt>
                <c:pt idx="182">
                  <c:v>1.6213606944213017</c:v>
                </c:pt>
                <c:pt idx="183">
                  <c:v>1.5374898299764892</c:v>
                </c:pt>
                <c:pt idx="184">
                  <c:v>1.458602826634579</c:v>
                </c:pt>
                <c:pt idx="185">
                  <c:v>1.3846390893840081</c:v>
                </c:pt>
                <c:pt idx="186">
                  <c:v>1.3155413406811711</c:v>
                </c:pt>
                <c:pt idx="187">
                  <c:v>1.2512554830119289</c:v>
                </c:pt>
                <c:pt idx="188">
                  <c:v>1.191730460384111</c:v>
                </c:pt>
                <c:pt idx="189">
                  <c:v>1.1369181177550594</c:v>
                </c:pt>
                <c:pt idx="190">
                  <c:v>1.0867730573960772</c:v>
                </c:pt>
                <c:pt idx="191">
                  <c:v>1.0412524912188441</c:v>
                </c:pt>
                <c:pt idx="192">
                  <c:v>1.0003160881462627</c:v>
                </c:pt>
                <c:pt idx="193">
                  <c:v>0.96392581571104041</c:v>
                </c:pt>
                <c:pt idx="194">
                  <c:v>0.93204577521797904</c:v>
                </c:pt>
                <c:pt idx="195">
                  <c:v>0.90464203001689902</c:v>
                </c:pt>
                <c:pt idx="196">
                  <c:v>0.88168242670476904</c:v>
                </c:pt>
                <c:pt idx="197">
                  <c:v>0.86313640940472203</c:v>
                </c:pt>
                <c:pt idx="198">
                  <c:v>0.8489748276455501</c:v>
                </c:pt>
                <c:pt idx="199">
                  <c:v>0.83916973876926548</c:v>
                </c:pt>
                <c:pt idx="200">
                  <c:v>0.83369420619981705</c:v>
                </c:pt>
                <c:pt idx="201">
                  <c:v>0.83252209528112053</c:v>
                </c:pt>
                <c:pt idx="202">
                  <c:v>0.83562786870322125</c:v>
                </c:pt>
                <c:pt idx="203">
                  <c:v>0.84298638375087631</c:v>
                </c:pt>
                <c:pt idx="204">
                  <c:v>0.85457269370633959</c:v>
                </c:pt>
                <c:pt idx="205">
                  <c:v>0.87036185570713021</c:v>
                </c:pt>
                <c:pt idx="206">
                  <c:v>0.8903287472035577</c:v>
                </c:pt>
                <c:pt idx="207">
                  <c:v>0.91444789289689499</c:v>
                </c:pt>
                <c:pt idx="208">
                  <c:v>0.9426933036948818</c:v>
                </c:pt>
                <c:pt idx="209">
                  <c:v>0.97503832882994401</c:v>
                </c:pt>
                <c:pt idx="210">
                  <c:v>1.0114555218811532</c:v>
                </c:pt>
                <c:pt idx="211">
                  <c:v>1.0519165210534398</c:v>
                </c:pt>
                <c:pt idx="212">
                  <c:v>1.0963919437201353</c:v>
                </c:pt>
                <c:pt idx="213">
                  <c:v>1.1448512949423746</c:v>
                </c:pt>
                <c:pt idx="214">
                  <c:v>1.1972628894480837</c:v>
                </c:pt>
                <c:pt idx="215">
                  <c:v>1.2535937863843367</c:v>
                </c:pt>
                <c:pt idx="216">
                  <c:v>1.3138097360449217</c:v>
                </c:pt>
                <c:pt idx="217">
                  <c:v>1.3778751377122218</c:v>
                </c:pt>
                <c:pt idx="218">
                  <c:v>1.4457530077297125</c:v>
                </c:pt>
                <c:pt idx="219">
                  <c:v>1.5174049569293082</c:v>
                </c:pt>
                <c:pt idx="220">
                  <c:v>1.5927911765678566</c:v>
                </c:pt>
                <c:pt idx="221">
                  <c:v>1.6718704319718838</c:v>
                </c:pt>
                <c:pt idx="222">
                  <c:v>1.7546000631434582</c:v>
                </c:pt>
                <c:pt idx="223">
                  <c:v>1.840935991637896</c:v>
                </c:pt>
                <c:pt idx="224">
                  <c:v>1.9308327330828465</c:v>
                </c:pt>
                <c:pt idx="225">
                  <c:v>2.0242434147655111</c:v>
                </c:pt>
                <c:pt idx="226">
                  <c:v>2.1211197977689435</c:v>
                </c:pt>
                <c:pt idx="227">
                  <c:v>2.2214123031885888</c:v>
                </c:pt>
                <c:pt idx="228">
                  <c:v>2.3250700420060126</c:v>
                </c:pt>
                <c:pt idx="229">
                  <c:v>2.4320408482380342</c:v>
                </c:pt>
                <c:pt idx="230">
                  <c:v>2.5422713150163188</c:v>
                </c:pt>
                <c:pt idx="231">
                  <c:v>2.6557068332851372</c:v>
                </c:pt>
                <c:pt idx="232">
                  <c:v>2.7722916328338196</c:v>
                </c:pt>
                <c:pt idx="233">
                  <c:v>2.8919688254057423</c:v>
                </c:pt>
                <c:pt idx="234">
                  <c:v>3.0146804496479298</c:v>
                </c:pt>
                <c:pt idx="235">
                  <c:v>3.1403675176847381</c:v>
                </c:pt>
                <c:pt idx="236">
                  <c:v>3.2689700631162855</c:v>
                </c:pt>
                <c:pt idx="237">
                  <c:v>3.4004271902571341</c:v>
                </c:pt>
                <c:pt idx="238">
                  <c:v>3.5346771244439958</c:v>
                </c:pt>
                <c:pt idx="239">
                  <c:v>3.6716572632528623</c:v>
                </c:pt>
                <c:pt idx="240">
                  <c:v>3.8113042284762408</c:v>
                </c:pt>
                <c:pt idx="241">
                  <c:v>3.9535539187203637</c:v>
                </c:pt>
                <c:pt idx="242">
                  <c:v>4.0983415624905737</c:v>
                </c:pt>
                <c:pt idx="243">
                  <c:v>4.24560177164037</c:v>
                </c:pt>
                <c:pt idx="244">
                  <c:v>4.3952685950664838</c:v>
                </c:pt>
                <c:pt idx="245">
                  <c:v>4.5472755725384575</c:v>
                </c:pt>
                <c:pt idx="246">
                  <c:v>4.7015557885569574</c:v>
                </c:pt>
                <c:pt idx="247">
                  <c:v>4.8580419261402863</c:v>
                </c:pt>
                <c:pt idx="248">
                  <c:v>5.0166663204436155</c:v>
                </c:pt>
                <c:pt idx="249">
                  <c:v>5.1773610121200369</c:v>
                </c:pt>
                <c:pt idx="250">
                  <c:v>5.340057800337128</c:v>
                </c:pt>
                <c:pt idx="251">
                  <c:v>5.504688295366809</c:v>
                </c:pt>
                <c:pt idx="252">
                  <c:v>5.6711839706705165</c:v>
                </c:pt>
                <c:pt idx="253">
                  <c:v>5.8394762144056216</c:v>
                </c:pt>
                <c:pt idx="254">
                  <c:v>6.0094963802828216</c:v>
                </c:pt>
                <c:pt idx="255">
                  <c:v>6.1811758377080483</c:v>
                </c:pt>
                <c:pt idx="256">
                  <c:v>6.3544460211460772</c:v>
                </c:pt>
                <c:pt idx="257">
                  <c:v>6.5292384786465547</c:v>
                </c:pt>
                <c:pt idx="258">
                  <c:v>6.7054849194768096</c:v>
                </c:pt>
                <c:pt idx="259">
                  <c:v>6.8831172608091169</c:v>
                </c:pt>
                <c:pt idx="260">
                  <c:v>7.0620676734136012</c:v>
                </c:pt>
                <c:pt idx="261">
                  <c:v>7.2422686263113523</c:v>
                </c:pt>
                <c:pt idx="262">
                  <c:v>7.4236529303454661</c:v>
                </c:pt>
                <c:pt idx="263">
                  <c:v>7.6061537806311899</c:v>
                </c:pt>
                <c:pt idx="264">
                  <c:v>7.7897047978493896</c:v>
                </c:pt>
                <c:pt idx="265">
                  <c:v>7.9742400683507979</c:v>
                </c:pt>
                <c:pt idx="266">
                  <c:v>8.1596941830415854</c:v>
                </c:pt>
                <c:pt idx="267">
                  <c:v>8.3460022750238299</c:v>
                </c:pt>
                <c:pt idx="268">
                  <c:v>8.5331000559674308</c:v>
                </c:pt>
                <c:pt idx="269">
                  <c:v>8.7209238511930032</c:v>
                </c:pt>
                <c:pt idx="270">
                  <c:v>8.9094106334480987</c:v>
                </c:pt>
                <c:pt idx="271">
                  <c:v>9.0984980553619117</c:v>
                </c:pt>
                <c:pt idx="272">
                  <c:v>9.2881244805663368</c:v>
                </c:pt>
                <c:pt idx="273">
                  <c:v>9.4782290134739977</c:v>
                </c:pt>
                <c:pt idx="274">
                  <c:v>9.6687515277063181</c:v>
                </c:pt>
                <c:pt idx="275">
                  <c:v>9.8596326931673577</c:v>
                </c:pt>
                <c:pt idx="276">
                  <c:v>10.05081400176142</c:v>
                </c:pt>
                <c:pt idx="277">
                  <c:v>10.242237791754937</c:v>
                </c:pt>
                <c:pt idx="278">
                  <c:v>10.433847270785311</c:v>
                </c:pt>
                <c:pt idx="279">
                  <c:v>10.625586537521588</c:v>
                </c:pt>
                <c:pt idx="280">
                  <c:v>10.817400601984028</c:v>
                </c:pt>
                <c:pt idx="281">
                  <c:v>11.009235404531461</c:v>
                </c:pt>
                <c:pt idx="282">
                  <c:v>11.201037833527478</c:v>
                </c:pt>
                <c:pt idx="283">
                  <c:v>11.392755741698103</c:v>
                </c:pt>
                <c:pt idx="284">
                  <c:v>11.584337961195583</c:v>
                </c:pt>
                <c:pt idx="285">
                  <c:v>11.7757343173843</c:v>
                </c:pt>
                <c:pt idx="286">
                  <c:v>11.96689564136665</c:v>
                </c:pt>
                <c:pt idx="287">
                  <c:v>12.157773781268041</c:v>
                </c:pt>
                <c:pt idx="288">
                  <c:v>12.34832161230152</c:v>
                </c:pt>
                <c:pt idx="289">
                  <c:v>12.53849304563397</c:v>
                </c:pt>
                <c:pt idx="290">
                  <c:v>12.728243036076895</c:v>
                </c:pt>
                <c:pt idx="291">
                  <c:v>12.917527588625962</c:v>
                </c:pt>
                <c:pt idx="292">
                  <c:v>13.106303763874509</c:v>
                </c:pt>
                <c:pt idx="293">
                  <c:v>13.294529682327108</c:v>
                </c:pt>
                <c:pt idx="294">
                  <c:v>13.482164527640242</c:v>
                </c:pt>
                <c:pt idx="295">
                  <c:v>13.669168548817728</c:v>
                </c:pt>
                <c:pt idx="296">
                  <c:v>13.855503061389426</c:v>
                </c:pt>
                <c:pt idx="297">
                  <c:v>14.041130447602223</c:v>
                </c:pt>
                <c:pt idx="298">
                  <c:v>14.226014155652843</c:v>
                </c:pt>
                <c:pt idx="299">
                  <c:v>14.410118697992536</c:v>
                </c:pt>
                <c:pt idx="300">
                  <c:v>14.593409648733997</c:v>
                </c:pt>
                <c:pt idx="301">
                  <c:v>14.775853640191279</c:v>
                </c:pt>
                <c:pt idx="302">
                  <c:v>14.957418358583533</c:v>
                </c:pt>
                <c:pt idx="303">
                  <c:v>15.1380725389338</c:v>
                </c:pt>
                <c:pt idx="304">
                  <c:v>15.31778595919396</c:v>
                </c:pt>
                <c:pt idx="305">
                  <c:v>15.496529433627119</c:v>
                </c:pt>
                <c:pt idx="306">
                  <c:v>15.67427480547874</c:v>
                </c:pt>
                <c:pt idx="307">
                  <c:v>15.850994938967551</c:v>
                </c:pt>
                <c:pt idx="308">
                  <c:v>16.026663710627414</c:v>
                </c:pt>
                <c:pt idx="309">
                  <c:v>16.201256000030831</c:v>
                </c:pt>
                <c:pt idx="310">
                  <c:v>16.374747679924926</c:v>
                </c:pt>
                <c:pt idx="311">
                  <c:v>16.547115605810117</c:v>
                </c:pt>
                <c:pt idx="312">
                  <c:v>16.718337604991518</c:v>
                </c:pt>
                <c:pt idx="313">
                  <c:v>16.888392465132906</c:v>
                </c:pt>
                <c:pt idx="314">
                  <c:v>17.057259922342304</c:v>
                </c:pt>
                <c:pt idx="315">
                  <c:v>17.224920648818333</c:v>
                </c:pt>
                <c:pt idx="316">
                  <c:v>17.391356240085422</c:v>
                </c:pt>
                <c:pt idx="317">
                  <c:v>17.556549201846032</c:v>
                </c:pt>
                <c:pt idx="318">
                  <c:v>17.720482936477204</c:v>
                </c:pt>
                <c:pt idx="319">
                  <c:v>17.883141729198087</c:v>
                </c:pt>
                <c:pt idx="320">
                  <c:v>18.044510733935105</c:v>
                </c:pt>
                <c:pt idx="321">
                  <c:v>18.204575958909953</c:v>
                </c:pt>
                <c:pt idx="322">
                  <c:v>18.363324251975929</c:v>
                </c:pt>
                <c:pt idx="323">
                  <c:v>18.520743285726745</c:v>
                </c:pt>
                <c:pt idx="324">
                  <c:v>18.676821542401708</c:v>
                </c:pt>
                <c:pt idx="325">
                  <c:v>18.831548298610478</c:v>
                </c:pt>
                <c:pt idx="326">
                  <c:v>18.984913609899767</c:v>
                </c:pt>
                <c:pt idx="327">
                  <c:v>19.136908295183844</c:v>
                </c:pt>
                <c:pt idx="328">
                  <c:v>19.287523921059986</c:v>
                </c:pt>
                <c:pt idx="329">
                  <c:v>19.436752786029231</c:v>
                </c:pt>
                <c:pt idx="330">
                  <c:v>19.584587904642333</c:v>
                </c:pt>
                <c:pt idx="331">
                  <c:v>19.731022991589786</c:v>
                </c:pt>
                <c:pt idx="332">
                  <c:v>19.876052445754407</c:v>
                </c:pt>
                <c:pt idx="333">
                  <c:v>20.019671334244237</c:v>
                </c:pt>
                <c:pt idx="334">
                  <c:v>20.161875376422451</c:v>
                </c:pt>
                <c:pt idx="335">
                  <c:v>20.302660927950903</c:v>
                </c:pt>
                <c:pt idx="336">
                  <c:v>20.442024964862757</c:v>
                </c:pt>
                <c:pt idx="337">
                  <c:v>20.579965067679137</c:v>
                </c:pt>
                <c:pt idx="338">
                  <c:v>20.716479405584238</c:v>
                </c:pt>
                <c:pt idx="339">
                  <c:v>20.851566720672174</c:v>
                </c:pt>
                <c:pt idx="340">
                  <c:v>20.985226312279046</c:v>
                </c:pt>
                <c:pt idx="341">
                  <c:v>21.117458021412006</c:v>
                </c:pt>
                <c:pt idx="342">
                  <c:v>21.24826221528734</c:v>
                </c:pt>
                <c:pt idx="343">
                  <c:v>21.377639771988658</c:v>
                </c:pt>
                <c:pt idx="344">
                  <c:v>21.505592065255311</c:v>
                </c:pt>
                <c:pt idx="345">
                  <c:v>21.632120949411384</c:v>
                </c:pt>
                <c:pt idx="346">
                  <c:v>21.757228744444117</c:v>
                </c:pt>
                <c:pt idx="347">
                  <c:v>21.88091822124062</c:v>
                </c:pt>
                <c:pt idx="348">
                  <c:v>22.003192586991119</c:v>
                </c:pt>
                <c:pt idx="349">
                  <c:v>22.124055470766134</c:v>
                </c:pt>
                <c:pt idx="350">
                  <c:v>22.243510909274821</c:v>
                </c:pt>
                <c:pt idx="351">
                  <c:v>22.361563332810881</c:v>
                </c:pt>
                <c:pt idx="352">
                  <c:v>22.478217551392206</c:v>
                </c:pt>
                <c:pt idx="353">
                  <c:v>22.593478741099737</c:v>
                </c:pt>
                <c:pt idx="354">
                  <c:v>22.707352430620613</c:v>
                </c:pt>
                <c:pt idx="355">
                  <c:v>22.819844488000349</c:v>
                </c:pt>
                <c:pt idx="356">
                  <c:v>22.930961107608024</c:v>
                </c:pt>
                <c:pt idx="357">
                  <c:v>23.040708797318427</c:v>
                </c:pt>
                <c:pt idx="358">
                  <c:v>23.149094365914323</c:v>
                </c:pt>
                <c:pt idx="359">
                  <c:v>23.256124910711986</c:v>
                </c:pt>
                <c:pt idx="360">
                  <c:v>23.361807805412319</c:v>
                </c:pt>
                <c:pt idx="361">
                  <c:v>23.466150688179923</c:v>
                </c:pt>
                <c:pt idx="362">
                  <c:v>23.569161449951842</c:v>
                </c:pt>
                <c:pt idx="363">
                  <c:v>23.67084822297754</c:v>
                </c:pt>
                <c:pt idx="364">
                  <c:v>23.771219369591243</c:v>
                </c:pt>
                <c:pt idx="365">
                  <c:v>23.870283471217508</c:v>
                </c:pt>
                <c:pt idx="366">
                  <c:v>23.968049317610475</c:v>
                </c:pt>
                <c:pt idx="367">
                  <c:v>24.064525896327282</c:v>
                </c:pt>
                <c:pt idx="368">
                  <c:v>24.159722382435458</c:v>
                </c:pt>
                <c:pt idx="369">
                  <c:v>24.253648128454032</c:v>
                </c:pt>
                <c:pt idx="370">
                  <c:v>24.346312654527985</c:v>
                </c:pt>
                <c:pt idx="371">
                  <c:v>24.437725638835211</c:v>
                </c:pt>
                <c:pt idx="372">
                  <c:v>24.527896908224999</c:v>
                </c:pt>
                <c:pt idx="373">
                  <c:v>24.616836429086916</c:v>
                </c:pt>
                <c:pt idx="374">
                  <c:v>24.704554298448716</c:v>
                </c:pt>
                <c:pt idx="375">
                  <c:v>24.791060735301816</c:v>
                </c:pt>
                <c:pt idx="376">
                  <c:v>24.876366072152276</c:v>
                </c:pt>
                <c:pt idx="377">
                  <c:v>24.960480746795952</c:v>
                </c:pt>
                <c:pt idx="378">
                  <c:v>25.043415294315206</c:v>
                </c:pt>
                <c:pt idx="379">
                  <c:v>25.125180339295298</c:v>
                </c:pt>
                <c:pt idx="380">
                  <c:v>25.205786588258263</c:v>
                </c:pt>
                <c:pt idx="381">
                  <c:v>25.285244822311345</c:v>
                </c:pt>
                <c:pt idx="382">
                  <c:v>25.363565890008015</c:v>
                </c:pt>
                <c:pt idx="383">
                  <c:v>25.440760700418448</c:v>
                </c:pt>
                <c:pt idx="384">
                  <c:v>25.516840216407008</c:v>
                </c:pt>
                <c:pt idx="385">
                  <c:v>25.591815448113646</c:v>
                </c:pt>
                <c:pt idx="386">
                  <c:v>25.665697446636553</c:v>
                </c:pt>
                <c:pt idx="387">
                  <c:v>25.665770141482131</c:v>
                </c:pt>
                <c:pt idx="388">
                  <c:v>25.665842835263422</c:v>
                </c:pt>
                <c:pt idx="389">
                  <c:v>25.665915527980466</c:v>
                </c:pt>
                <c:pt idx="390">
                  <c:v>25.665988219633249</c:v>
                </c:pt>
                <c:pt idx="391">
                  <c:v>25.666060910221791</c:v>
                </c:pt>
                <c:pt idx="392">
                  <c:v>25.666133599746104</c:v>
                </c:pt>
                <c:pt idx="393">
                  <c:v>25.666206288206205</c:v>
                </c:pt>
                <c:pt idx="394">
                  <c:v>25.66627897560209</c:v>
                </c:pt>
                <c:pt idx="395">
                  <c:v>25.666351661933803</c:v>
                </c:pt>
                <c:pt idx="396">
                  <c:v>25.666424347201318</c:v>
                </c:pt>
                <c:pt idx="397">
                  <c:v>25.666497031404646</c:v>
                </c:pt>
                <c:pt idx="398">
                  <c:v>25.666569714543826</c:v>
                </c:pt>
                <c:pt idx="399">
                  <c:v>25.666642396618855</c:v>
                </c:pt>
                <c:pt idx="400">
                  <c:v>25.666715077629735</c:v>
                </c:pt>
                <c:pt idx="401">
                  <c:v>25.666787757576486</c:v>
                </c:pt>
                <c:pt idx="402">
                  <c:v>25.66686043645911</c:v>
                </c:pt>
                <c:pt idx="403">
                  <c:v>25.66693311427764</c:v>
                </c:pt>
                <c:pt idx="404">
                  <c:v>25.667005791032061</c:v>
                </c:pt>
                <c:pt idx="405">
                  <c:v>25.66707846672238</c:v>
                </c:pt>
                <c:pt idx="406">
                  <c:v>25.667151141348654</c:v>
                </c:pt>
                <c:pt idx="407">
                  <c:v>25.667223814910844</c:v>
                </c:pt>
                <c:pt idx="408">
                  <c:v>25.667296487408983</c:v>
                </c:pt>
                <c:pt idx="409">
                  <c:v>25.667369158843091</c:v>
                </c:pt>
                <c:pt idx="410">
                  <c:v>25.667441829213146</c:v>
                </c:pt>
                <c:pt idx="411">
                  <c:v>25.667514498519203</c:v>
                </c:pt>
                <c:pt idx="412">
                  <c:v>25.66758716676123</c:v>
                </c:pt>
                <c:pt idx="413">
                  <c:v>25.667659833939254</c:v>
                </c:pt>
                <c:pt idx="414">
                  <c:v>25.667732500053312</c:v>
                </c:pt>
                <c:pt idx="415">
                  <c:v>25.667805165103374</c:v>
                </c:pt>
                <c:pt idx="416">
                  <c:v>25.66787782908947</c:v>
                </c:pt>
                <c:pt idx="417">
                  <c:v>25.667950492011606</c:v>
                </c:pt>
                <c:pt idx="418">
                  <c:v>25.6680231538698</c:v>
                </c:pt>
                <c:pt idx="419">
                  <c:v>25.66809581466406</c:v>
                </c:pt>
                <c:pt idx="420">
                  <c:v>25.668168474394399</c:v>
                </c:pt>
                <c:pt idx="421">
                  <c:v>25.668241133060807</c:v>
                </c:pt>
                <c:pt idx="422">
                  <c:v>25.668313790663344</c:v>
                </c:pt>
                <c:pt idx="423">
                  <c:v>25.668386447201964</c:v>
                </c:pt>
                <c:pt idx="424">
                  <c:v>25.668459102676717</c:v>
                </c:pt>
                <c:pt idx="425">
                  <c:v>25.668531757087592</c:v>
                </c:pt>
                <c:pt idx="426">
                  <c:v>25.668604410434607</c:v>
                </c:pt>
                <c:pt idx="427">
                  <c:v>25.668677062717773</c:v>
                </c:pt>
                <c:pt idx="428">
                  <c:v>25.66874971393711</c:v>
                </c:pt>
                <c:pt idx="429">
                  <c:v>25.668822364092613</c:v>
                </c:pt>
                <c:pt idx="430">
                  <c:v>25.668895013184297</c:v>
                </c:pt>
                <c:pt idx="431">
                  <c:v>25.668967661212189</c:v>
                </c:pt>
                <c:pt idx="432">
                  <c:v>25.669040308176282</c:v>
                </c:pt>
                <c:pt idx="433">
                  <c:v>25.669112954076589</c:v>
                </c:pt>
                <c:pt idx="434">
                  <c:v>25.669185598913124</c:v>
                </c:pt>
                <c:pt idx="435">
                  <c:v>25.669258242685899</c:v>
                </c:pt>
                <c:pt idx="436">
                  <c:v>25.669330885394924</c:v>
                </c:pt>
                <c:pt idx="437">
                  <c:v>25.669403527040203</c:v>
                </c:pt>
                <c:pt idx="438">
                  <c:v>25.66947616762177</c:v>
                </c:pt>
                <c:pt idx="439">
                  <c:v>25.669548807139613</c:v>
                </c:pt>
                <c:pt idx="440">
                  <c:v>25.669621445593737</c:v>
                </c:pt>
                <c:pt idx="441">
                  <c:v>25.669694082984186</c:v>
                </c:pt>
                <c:pt idx="442">
                  <c:v>25.669766719310939</c:v>
                </c:pt>
                <c:pt idx="443">
                  <c:v>25.669839354574009</c:v>
                </c:pt>
                <c:pt idx="444">
                  <c:v>25.669911988773425</c:v>
                </c:pt>
                <c:pt idx="445">
                  <c:v>25.669984621909187</c:v>
                </c:pt>
                <c:pt idx="446">
                  <c:v>25.670057253981309</c:v>
                </c:pt>
                <c:pt idx="447">
                  <c:v>25.670129884989802</c:v>
                </c:pt>
                <c:pt idx="448">
                  <c:v>25.670202514934658</c:v>
                </c:pt>
                <c:pt idx="449">
                  <c:v>25.670275143815928</c:v>
                </c:pt>
                <c:pt idx="450">
                  <c:v>25.670347771633594</c:v>
                </c:pt>
                <c:pt idx="451">
                  <c:v>25.670420398387659</c:v>
                </c:pt>
                <c:pt idx="452">
                  <c:v>25.670493024078162</c:v>
                </c:pt>
                <c:pt idx="453">
                  <c:v>25.6705656487051</c:v>
                </c:pt>
                <c:pt idx="454">
                  <c:v>25.670638272268469</c:v>
                </c:pt>
                <c:pt idx="455">
                  <c:v>25.670710894768305</c:v>
                </c:pt>
                <c:pt idx="456">
                  <c:v>25.670783516204597</c:v>
                </c:pt>
                <c:pt idx="457">
                  <c:v>25.670856136577374</c:v>
                </c:pt>
                <c:pt idx="458">
                  <c:v>25.670928755886649</c:v>
                </c:pt>
                <c:pt idx="459">
                  <c:v>25.67100137413242</c:v>
                </c:pt>
                <c:pt idx="460">
                  <c:v>25.671073991314696</c:v>
                </c:pt>
                <c:pt idx="461">
                  <c:v>25.671146607433496</c:v>
                </c:pt>
                <c:pt idx="462">
                  <c:v>25.671219222488837</c:v>
                </c:pt>
                <c:pt idx="463">
                  <c:v>25.671291836480698</c:v>
                </c:pt>
                <c:pt idx="464">
                  <c:v>25.671364449409122</c:v>
                </c:pt>
                <c:pt idx="465">
                  <c:v>25.67143706127413</c:v>
                </c:pt>
                <c:pt idx="466">
                  <c:v>25.671509672075686</c:v>
                </c:pt>
                <c:pt idx="467">
                  <c:v>25.671582281813837</c:v>
                </c:pt>
                <c:pt idx="468">
                  <c:v>25.6716548904886</c:v>
                </c:pt>
                <c:pt idx="469">
                  <c:v>25.671727498099965</c:v>
                </c:pt>
                <c:pt idx="470">
                  <c:v>25.671800104647943</c:v>
                </c:pt>
                <c:pt idx="471">
                  <c:v>25.671872710132551</c:v>
                </c:pt>
                <c:pt idx="472">
                  <c:v>25.671945314553806</c:v>
                </c:pt>
                <c:pt idx="473">
                  <c:v>25.672017917911706</c:v>
                </c:pt>
                <c:pt idx="474">
                  <c:v>25.672090520206272</c:v>
                </c:pt>
                <c:pt idx="475">
                  <c:v>25.67216312143751</c:v>
                </c:pt>
                <c:pt idx="476">
                  <c:v>25.672235721605436</c:v>
                </c:pt>
                <c:pt idx="477">
                  <c:v>25.672308320710048</c:v>
                </c:pt>
                <c:pt idx="478">
                  <c:v>25.672380918751372</c:v>
                </c:pt>
                <c:pt idx="479">
                  <c:v>25.672453515729405</c:v>
                </c:pt>
                <c:pt idx="480">
                  <c:v>25.672526111644181</c:v>
                </c:pt>
                <c:pt idx="481">
                  <c:v>25.672598706495691</c:v>
                </c:pt>
                <c:pt idx="482">
                  <c:v>25.672671300283948</c:v>
                </c:pt>
                <c:pt idx="483">
                  <c:v>25.67274389300896</c:v>
                </c:pt>
                <c:pt idx="484">
                  <c:v>25.672816484670751</c:v>
                </c:pt>
                <c:pt idx="485">
                  <c:v>25.672889075269321</c:v>
                </c:pt>
                <c:pt idx="486">
                  <c:v>25.672961664804685</c:v>
                </c:pt>
                <c:pt idx="487">
                  <c:v>25.673034253276857</c:v>
                </c:pt>
                <c:pt idx="488">
                  <c:v>25.673106840685826</c:v>
                </c:pt>
                <c:pt idx="489">
                  <c:v>25.673179427031638</c:v>
                </c:pt>
                <c:pt idx="490">
                  <c:v>25.673252012314286</c:v>
                </c:pt>
                <c:pt idx="491">
                  <c:v>25.673324596533771</c:v>
                </c:pt>
                <c:pt idx="492">
                  <c:v>25.673397179690117</c:v>
                </c:pt>
                <c:pt idx="493">
                  <c:v>25.673469761783334</c:v>
                </c:pt>
                <c:pt idx="494">
                  <c:v>25.673542342813438</c:v>
                </c:pt>
                <c:pt idx="495">
                  <c:v>25.673614922780434</c:v>
                </c:pt>
                <c:pt idx="496">
                  <c:v>25.673687501684309</c:v>
                </c:pt>
                <c:pt idx="497">
                  <c:v>25.673760079525113</c:v>
                </c:pt>
                <c:pt idx="498">
                  <c:v>25.673832656302839</c:v>
                </c:pt>
                <c:pt idx="499">
                  <c:v>25.673905232017503</c:v>
                </c:pt>
                <c:pt idx="500">
                  <c:v>25.673977806669111</c:v>
                </c:pt>
                <c:pt idx="501">
                  <c:v>25.674050380257672</c:v>
                </c:pt>
                <c:pt idx="502">
                  <c:v>25.6741229527832</c:v>
                </c:pt>
                <c:pt idx="503">
                  <c:v>25.674195524245707</c:v>
                </c:pt>
                <c:pt idx="504">
                  <c:v>25.674268094645196</c:v>
                </c:pt>
                <c:pt idx="505">
                  <c:v>25.674340663981681</c:v>
                </c:pt>
                <c:pt idx="506">
                  <c:v>25.674413232255194</c:v>
                </c:pt>
                <c:pt idx="507">
                  <c:v>25.674485799465714</c:v>
                </c:pt>
                <c:pt idx="508">
                  <c:v>25.674558365613265</c:v>
                </c:pt>
                <c:pt idx="509">
                  <c:v>25.674630930697866</c:v>
                </c:pt>
                <c:pt idx="510">
                  <c:v>25.674703494719509</c:v>
                </c:pt>
                <c:pt idx="511">
                  <c:v>25.67477605767823</c:v>
                </c:pt>
                <c:pt idx="512">
                  <c:v>25.674848619574032</c:v>
                </c:pt>
                <c:pt idx="513">
                  <c:v>25.674921180406905</c:v>
                </c:pt>
                <c:pt idx="514">
                  <c:v>25.674993740176888</c:v>
                </c:pt>
                <c:pt idx="515">
                  <c:v>25.675066298883973</c:v>
                </c:pt>
                <c:pt idx="516">
                  <c:v>25.675138856528161</c:v>
                </c:pt>
                <c:pt idx="517">
                  <c:v>25.675211413109501</c:v>
                </c:pt>
                <c:pt idx="518">
                  <c:v>25.675283968627969</c:v>
                </c:pt>
                <c:pt idx="519">
                  <c:v>25.675356523083607</c:v>
                </c:pt>
                <c:pt idx="520">
                  <c:v>25.675429076476384</c:v>
                </c:pt>
                <c:pt idx="521">
                  <c:v>25.675501628806341</c:v>
                </c:pt>
                <c:pt idx="522">
                  <c:v>25.675574180073486</c:v>
                </c:pt>
                <c:pt idx="523">
                  <c:v>25.675646730277823</c:v>
                </c:pt>
                <c:pt idx="524">
                  <c:v>25.675719279419372</c:v>
                </c:pt>
                <c:pt idx="525">
                  <c:v>25.675791827498131</c:v>
                </c:pt>
                <c:pt idx="526">
                  <c:v>25.675864374514124</c:v>
                </c:pt>
                <c:pt idx="527">
                  <c:v>25.675936920467358</c:v>
                </c:pt>
                <c:pt idx="528">
                  <c:v>25.676009465357836</c:v>
                </c:pt>
                <c:pt idx="529">
                  <c:v>25.676082009185571</c:v>
                </c:pt>
                <c:pt idx="530">
                  <c:v>25.676154551950585</c:v>
                </c:pt>
                <c:pt idx="531">
                  <c:v>25.676227093652866</c:v>
                </c:pt>
                <c:pt idx="532">
                  <c:v>25.676299634292448</c:v>
                </c:pt>
                <c:pt idx="533">
                  <c:v>25.676372173869339</c:v>
                </c:pt>
                <c:pt idx="534">
                  <c:v>25.676444712383539</c:v>
                </c:pt>
                <c:pt idx="535">
                  <c:v>25.676517249835069</c:v>
                </c:pt>
                <c:pt idx="536">
                  <c:v>25.676589786223929</c:v>
                </c:pt>
                <c:pt idx="537">
                  <c:v>25.676662321550147</c:v>
                </c:pt>
                <c:pt idx="538">
                  <c:v>25.676734855813713</c:v>
                </c:pt>
                <c:pt idx="539">
                  <c:v>25.676807389014641</c:v>
                </c:pt>
                <c:pt idx="540">
                  <c:v>25.676879921152956</c:v>
                </c:pt>
                <c:pt idx="541">
                  <c:v>25.676952452228665</c:v>
                </c:pt>
                <c:pt idx="542">
                  <c:v>25.677024982241775</c:v>
                </c:pt>
                <c:pt idx="543">
                  <c:v>25.677097511192287</c:v>
                </c:pt>
                <c:pt idx="544">
                  <c:v>25.677170039080238</c:v>
                </c:pt>
                <c:pt idx="545">
                  <c:v>25.677242565905612</c:v>
                </c:pt>
                <c:pt idx="546">
                  <c:v>25.67731509166844</c:v>
                </c:pt>
                <c:pt idx="547">
                  <c:v>25.677387616368716</c:v>
                </c:pt>
                <c:pt idx="548">
                  <c:v>25.677460140006463</c:v>
                </c:pt>
                <c:pt idx="549">
                  <c:v>25.677532662581672</c:v>
                </c:pt>
                <c:pt idx="550">
                  <c:v>25.6776051840944</c:v>
                </c:pt>
                <c:pt idx="551">
                  <c:v>25.677677704544603</c:v>
                </c:pt>
                <c:pt idx="552">
                  <c:v>25.677750223932332</c:v>
                </c:pt>
                <c:pt idx="553">
                  <c:v>25.677822742257554</c:v>
                </c:pt>
                <c:pt idx="554">
                  <c:v>25.677895259520323</c:v>
                </c:pt>
                <c:pt idx="555">
                  <c:v>25.677967775720646</c:v>
                </c:pt>
                <c:pt idx="556">
                  <c:v>25.678040290858522</c:v>
                </c:pt>
                <c:pt idx="557">
                  <c:v>25.678112804933949</c:v>
                </c:pt>
                <c:pt idx="558">
                  <c:v>25.678185317946969</c:v>
                </c:pt>
                <c:pt idx="559">
                  <c:v>25.678257829897568</c:v>
                </c:pt>
                <c:pt idx="560">
                  <c:v>25.678330340785756</c:v>
                </c:pt>
                <c:pt idx="561">
                  <c:v>25.678402850611548</c:v>
                </c:pt>
                <c:pt idx="562">
                  <c:v>25.678475359374971</c:v>
                </c:pt>
                <c:pt idx="563">
                  <c:v>25.678547867076013</c:v>
                </c:pt>
                <c:pt idx="564">
                  <c:v>25.678620373714704</c:v>
                </c:pt>
                <c:pt idx="565">
                  <c:v>25.678692879291056</c:v>
                </c:pt>
                <c:pt idx="566">
                  <c:v>25.678765383805061</c:v>
                </c:pt>
                <c:pt idx="567">
                  <c:v>25.678837887256719</c:v>
                </c:pt>
                <c:pt idx="568">
                  <c:v>25.678910389646077</c:v>
                </c:pt>
                <c:pt idx="569">
                  <c:v>25.678982890973142</c:v>
                </c:pt>
                <c:pt idx="570">
                  <c:v>25.679055391237906</c:v>
                </c:pt>
                <c:pt idx="571">
                  <c:v>25.679127890440377</c:v>
                </c:pt>
                <c:pt idx="572">
                  <c:v>25.67920038858059</c:v>
                </c:pt>
                <c:pt idx="573">
                  <c:v>25.679272885658527</c:v>
                </c:pt>
                <c:pt idx="574">
                  <c:v>25.679345381674221</c:v>
                </c:pt>
                <c:pt idx="575">
                  <c:v>25.679417876627664</c:v>
                </c:pt>
                <c:pt idx="576">
                  <c:v>25.679490370518881</c:v>
                </c:pt>
                <c:pt idx="577">
                  <c:v>25.679562863347897</c:v>
                </c:pt>
                <c:pt idx="578">
                  <c:v>25.679635355114687</c:v>
                </c:pt>
                <c:pt idx="579">
                  <c:v>25.679707845819301</c:v>
                </c:pt>
                <c:pt idx="580">
                  <c:v>25.679780335461707</c:v>
                </c:pt>
                <c:pt idx="581">
                  <c:v>25.679852824041944</c:v>
                </c:pt>
                <c:pt idx="582">
                  <c:v>25.679925311560023</c:v>
                </c:pt>
                <c:pt idx="583">
                  <c:v>25.67999779801595</c:v>
                </c:pt>
                <c:pt idx="584">
                  <c:v>25.680070283409737</c:v>
                </c:pt>
                <c:pt idx="585">
                  <c:v>25.68014276774138</c:v>
                </c:pt>
                <c:pt idx="586">
                  <c:v>25.68021525101091</c:v>
                </c:pt>
                <c:pt idx="587">
                  <c:v>25.680287733218329</c:v>
                </c:pt>
                <c:pt idx="588">
                  <c:v>25.680360214363649</c:v>
                </c:pt>
                <c:pt idx="589">
                  <c:v>25.680432694446885</c:v>
                </c:pt>
                <c:pt idx="590">
                  <c:v>25.680505173468038</c:v>
                </c:pt>
                <c:pt idx="591">
                  <c:v>25.680577651427139</c:v>
                </c:pt>
                <c:pt idx="592">
                  <c:v>25.680650128324157</c:v>
                </c:pt>
                <c:pt idx="593">
                  <c:v>25.680722604159161</c:v>
                </c:pt>
                <c:pt idx="594">
                  <c:v>25.680795078932114</c:v>
                </c:pt>
                <c:pt idx="595">
                  <c:v>25.680867552643054</c:v>
                </c:pt>
                <c:pt idx="596">
                  <c:v>25.680940025291971</c:v>
                </c:pt>
                <c:pt idx="597">
                  <c:v>25.681012496878903</c:v>
                </c:pt>
                <c:pt idx="598">
                  <c:v>25.681084967403827</c:v>
                </c:pt>
                <c:pt idx="599">
                  <c:v>25.681157436866787</c:v>
                </c:pt>
                <c:pt idx="600">
                  <c:v>25.681229905267763</c:v>
                </c:pt>
                <c:pt idx="601">
                  <c:v>25.68130237260679</c:v>
                </c:pt>
                <c:pt idx="602">
                  <c:v>25.68137483888388</c:v>
                </c:pt>
                <c:pt idx="603">
                  <c:v>25.681447304099031</c:v>
                </c:pt>
                <c:pt idx="604">
                  <c:v>25.681519768252247</c:v>
                </c:pt>
                <c:pt idx="605">
                  <c:v>25.681592231343554</c:v>
                </c:pt>
                <c:pt idx="606">
                  <c:v>25.681664693372952</c:v>
                </c:pt>
                <c:pt idx="607">
                  <c:v>25.681737154340482</c:v>
                </c:pt>
                <c:pt idx="608">
                  <c:v>25.681809614246099</c:v>
                </c:pt>
                <c:pt idx="609">
                  <c:v>25.681882073089859</c:v>
                </c:pt>
                <c:pt idx="610">
                  <c:v>25.681954530871764</c:v>
                </c:pt>
                <c:pt idx="611">
                  <c:v>25.682026987591797</c:v>
                </c:pt>
                <c:pt idx="612">
                  <c:v>25.682099443250014</c:v>
                </c:pt>
                <c:pt idx="613">
                  <c:v>25.682171897846395</c:v>
                </c:pt>
                <c:pt idx="614">
                  <c:v>25.682244351380966</c:v>
                </c:pt>
                <c:pt idx="615">
                  <c:v>25.682316803853737</c:v>
                </c:pt>
                <c:pt idx="616">
                  <c:v>25.682389255264702</c:v>
                </c:pt>
                <c:pt idx="617">
                  <c:v>25.682461705613889</c:v>
                </c:pt>
                <c:pt idx="618">
                  <c:v>25.682534154901308</c:v>
                </c:pt>
                <c:pt idx="619">
                  <c:v>25.682606603126953</c:v>
                </c:pt>
                <c:pt idx="620">
                  <c:v>25.682679050290858</c:v>
                </c:pt>
                <c:pt idx="621">
                  <c:v>25.682751496393021</c:v>
                </c:pt>
                <c:pt idx="622">
                  <c:v>25.682823941433455</c:v>
                </c:pt>
                <c:pt idx="623">
                  <c:v>25.682896385412164</c:v>
                </c:pt>
                <c:pt idx="624">
                  <c:v>25.682968828329173</c:v>
                </c:pt>
                <c:pt idx="625">
                  <c:v>25.683041270184489</c:v>
                </c:pt>
                <c:pt idx="626">
                  <c:v>25.683113710978105</c:v>
                </c:pt>
                <c:pt idx="627">
                  <c:v>25.683186150710061</c:v>
                </c:pt>
                <c:pt idx="628">
                  <c:v>25.683258589380351</c:v>
                </c:pt>
                <c:pt idx="629">
                  <c:v>25.683331026988977</c:v>
                </c:pt>
                <c:pt idx="630">
                  <c:v>25.683403463535974</c:v>
                </c:pt>
                <c:pt idx="631">
                  <c:v>25.683475899021332</c:v>
                </c:pt>
                <c:pt idx="632">
                  <c:v>25.683548333445071</c:v>
                </c:pt>
                <c:pt idx="633">
                  <c:v>25.683620766807191</c:v>
                </c:pt>
                <c:pt idx="634">
                  <c:v>25.683693199107733</c:v>
                </c:pt>
                <c:pt idx="635">
                  <c:v>25.683765630346674</c:v>
                </c:pt>
                <c:pt idx="636">
                  <c:v>25.683838060524039</c:v>
                </c:pt>
                <c:pt idx="637">
                  <c:v>25.68391048963985</c:v>
                </c:pt>
                <c:pt idx="638">
                  <c:v>25.683982917694102</c:v>
                </c:pt>
                <c:pt idx="639">
                  <c:v>25.684055344686783</c:v>
                </c:pt>
                <c:pt idx="640">
                  <c:v>25.684127770617952</c:v>
                </c:pt>
                <c:pt idx="641">
                  <c:v>25.684200195487609</c:v>
                </c:pt>
                <c:pt idx="642">
                  <c:v>25.684272619295729</c:v>
                </c:pt>
                <c:pt idx="643">
                  <c:v>25.684345042042363</c:v>
                </c:pt>
                <c:pt idx="644">
                  <c:v>25.68441746372751</c:v>
                </c:pt>
                <c:pt idx="645">
                  <c:v>25.684489884351173</c:v>
                </c:pt>
                <c:pt idx="646">
                  <c:v>25.68456230391336</c:v>
                </c:pt>
                <c:pt idx="647">
                  <c:v>25.684634722414096</c:v>
                </c:pt>
                <c:pt idx="648">
                  <c:v>25.684707139853391</c:v>
                </c:pt>
                <c:pt idx="649">
                  <c:v>25.684779556231252</c:v>
                </c:pt>
                <c:pt idx="650">
                  <c:v>25.684851971547669</c:v>
                </c:pt>
                <c:pt idx="651">
                  <c:v>25.684924385802695</c:v>
                </c:pt>
                <c:pt idx="652">
                  <c:v>25.684996798996302</c:v>
                </c:pt>
                <c:pt idx="653">
                  <c:v>25.685069211128525</c:v>
                </c:pt>
                <c:pt idx="654">
                  <c:v>25.685141622199364</c:v>
                </c:pt>
                <c:pt idx="655">
                  <c:v>25.685214032208833</c:v>
                </c:pt>
                <c:pt idx="656">
                  <c:v>25.685286441156933</c:v>
                </c:pt>
                <c:pt idx="657">
                  <c:v>25.685358849043695</c:v>
                </c:pt>
                <c:pt idx="658">
                  <c:v>25.685431255869133</c:v>
                </c:pt>
                <c:pt idx="659">
                  <c:v>25.685503661633209</c:v>
                </c:pt>
                <c:pt idx="660">
                  <c:v>25.685576066336004</c:v>
                </c:pt>
                <c:pt idx="661">
                  <c:v>25.685648469977476</c:v>
                </c:pt>
                <c:pt idx="662">
                  <c:v>25.685720872557649</c:v>
                </c:pt>
                <c:pt idx="663">
                  <c:v>25.685793274076548</c:v>
                </c:pt>
                <c:pt idx="664">
                  <c:v>25.685865674534178</c:v>
                </c:pt>
                <c:pt idx="665">
                  <c:v>25.685938073930533</c:v>
                </c:pt>
                <c:pt idx="666">
                  <c:v>25.686010472265654</c:v>
                </c:pt>
                <c:pt idx="667">
                  <c:v>25.686082869539504</c:v>
                </c:pt>
                <c:pt idx="668">
                  <c:v>25.686155265752159</c:v>
                </c:pt>
                <c:pt idx="669">
                  <c:v>25.686227660903587</c:v>
                </c:pt>
                <c:pt idx="670">
                  <c:v>25.686300054993797</c:v>
                </c:pt>
                <c:pt idx="671">
                  <c:v>25.686372448022816</c:v>
                </c:pt>
                <c:pt idx="672">
                  <c:v>25.686444839990653</c:v>
                </c:pt>
                <c:pt idx="673">
                  <c:v>25.686517230897312</c:v>
                </c:pt>
                <c:pt idx="674">
                  <c:v>25.686589620742808</c:v>
                </c:pt>
                <c:pt idx="675">
                  <c:v>25.686662009527147</c:v>
                </c:pt>
                <c:pt idx="676">
                  <c:v>25.686734397250358</c:v>
                </c:pt>
                <c:pt idx="677">
                  <c:v>25.686806783912427</c:v>
                </c:pt>
                <c:pt idx="678">
                  <c:v>25.686879169513372</c:v>
                </c:pt>
                <c:pt idx="679">
                  <c:v>25.686951554053213</c:v>
                </c:pt>
                <c:pt idx="680">
                  <c:v>25.687023937531954</c:v>
                </c:pt>
                <c:pt idx="681">
                  <c:v>25.687096319949603</c:v>
                </c:pt>
                <c:pt idx="682">
                  <c:v>25.687168701306181</c:v>
                </c:pt>
                <c:pt idx="683">
                  <c:v>25.687241081601691</c:v>
                </c:pt>
                <c:pt idx="684">
                  <c:v>25.687313460836151</c:v>
                </c:pt>
                <c:pt idx="685">
                  <c:v>25.687385839009558</c:v>
                </c:pt>
                <c:pt idx="686">
                  <c:v>25.687458216121932</c:v>
                </c:pt>
                <c:pt idx="687">
                  <c:v>25.687530592173289</c:v>
                </c:pt>
                <c:pt idx="688">
                  <c:v>25.687602967163624</c:v>
                </c:pt>
                <c:pt idx="689">
                  <c:v>25.687675341092977</c:v>
                </c:pt>
                <c:pt idx="690">
                  <c:v>25.687747713961336</c:v>
                </c:pt>
                <c:pt idx="691">
                  <c:v>25.687820085768696</c:v>
                </c:pt>
                <c:pt idx="692">
                  <c:v>25.687892456515094</c:v>
                </c:pt>
                <c:pt idx="693">
                  <c:v>25.687964826200549</c:v>
                </c:pt>
                <c:pt idx="694">
                  <c:v>25.688037194825043</c:v>
                </c:pt>
                <c:pt idx="695">
                  <c:v>25.688109562388611</c:v>
                </c:pt>
                <c:pt idx="696">
                  <c:v>25.688181928891254</c:v>
                </c:pt>
                <c:pt idx="697">
                  <c:v>25.688254294332971</c:v>
                </c:pt>
                <c:pt idx="698">
                  <c:v>25.688326658713791</c:v>
                </c:pt>
                <c:pt idx="699">
                  <c:v>25.688399022033725</c:v>
                </c:pt>
                <c:pt idx="700">
                  <c:v>25.688471384292772</c:v>
                </c:pt>
                <c:pt idx="701">
                  <c:v>25.688543745490954</c:v>
                </c:pt>
                <c:pt idx="702">
                  <c:v>25.688616105628274</c:v>
                </c:pt>
                <c:pt idx="703">
                  <c:v>25.688688464704747</c:v>
                </c:pt>
                <c:pt idx="704">
                  <c:v>25.688760822720372</c:v>
                </c:pt>
                <c:pt idx="705">
                  <c:v>25.688833179675189</c:v>
                </c:pt>
                <c:pt idx="706">
                  <c:v>25.68890553556917</c:v>
                </c:pt>
                <c:pt idx="707">
                  <c:v>25.688977890402349</c:v>
                </c:pt>
                <c:pt idx="708">
                  <c:v>25.689050244174737</c:v>
                </c:pt>
                <c:pt idx="709">
                  <c:v>25.689122596886349</c:v>
                </c:pt>
                <c:pt idx="710">
                  <c:v>25.689194948537192</c:v>
                </c:pt>
                <c:pt idx="711">
                  <c:v>25.689267299127252</c:v>
                </c:pt>
                <c:pt idx="712">
                  <c:v>25.689339648656585</c:v>
                </c:pt>
                <c:pt idx="713">
                  <c:v>25.68941199712517</c:v>
                </c:pt>
                <c:pt idx="714">
                  <c:v>25.689484344533014</c:v>
                </c:pt>
                <c:pt idx="715">
                  <c:v>25.689556690880153</c:v>
                </c:pt>
                <c:pt idx="716">
                  <c:v>25.689629036166568</c:v>
                </c:pt>
                <c:pt idx="717">
                  <c:v>25.689701380392297</c:v>
                </c:pt>
                <c:pt idx="718">
                  <c:v>25.689773723557341</c:v>
                </c:pt>
                <c:pt idx="719">
                  <c:v>25.689846065661715</c:v>
                </c:pt>
                <c:pt idx="720">
                  <c:v>25.689918406705416</c:v>
                </c:pt>
                <c:pt idx="721">
                  <c:v>25.689990746688469</c:v>
                </c:pt>
                <c:pt idx="722">
                  <c:v>25.690063085610877</c:v>
                </c:pt>
                <c:pt idx="723">
                  <c:v>25.690135423472658</c:v>
                </c:pt>
                <c:pt idx="724">
                  <c:v>25.690207760273825</c:v>
                </c:pt>
                <c:pt idx="725">
                  <c:v>25.690280096014366</c:v>
                </c:pt>
                <c:pt idx="726">
                  <c:v>25.690352430694322</c:v>
                </c:pt>
                <c:pt idx="727">
                  <c:v>25.690424764313679</c:v>
                </c:pt>
                <c:pt idx="728">
                  <c:v>25.690497096872466</c:v>
                </c:pt>
                <c:pt idx="729">
                  <c:v>25.690569428370679</c:v>
                </c:pt>
                <c:pt idx="730">
                  <c:v>25.690641758808351</c:v>
                </c:pt>
                <c:pt idx="731">
                  <c:v>25.690714088185466</c:v>
                </c:pt>
                <c:pt idx="732">
                  <c:v>25.690786416502057</c:v>
                </c:pt>
                <c:pt idx="733">
                  <c:v>25.690858743758117</c:v>
                </c:pt>
                <c:pt idx="734">
                  <c:v>25.690931069953674</c:v>
                </c:pt>
                <c:pt idx="735">
                  <c:v>25.691003395088721</c:v>
                </c:pt>
                <c:pt idx="736">
                  <c:v>25.69107571916329</c:v>
                </c:pt>
                <c:pt idx="737">
                  <c:v>25.691148042177382</c:v>
                </c:pt>
                <c:pt idx="738">
                  <c:v>25.691220364130988</c:v>
                </c:pt>
                <c:pt idx="739">
                  <c:v>25.691292685024145</c:v>
                </c:pt>
                <c:pt idx="740">
                  <c:v>25.691365004856856</c:v>
                </c:pt>
                <c:pt idx="741">
                  <c:v>25.691437323629135</c:v>
                </c:pt>
                <c:pt idx="742">
                  <c:v>25.691509641340975</c:v>
                </c:pt>
                <c:pt idx="743">
                  <c:v>25.691581957992412</c:v>
                </c:pt>
                <c:pt idx="744">
                  <c:v>25.691654273583445</c:v>
                </c:pt>
                <c:pt idx="745">
                  <c:v>25.691726588114097</c:v>
                </c:pt>
                <c:pt idx="746">
                  <c:v>25.691798901584356</c:v>
                </c:pt>
                <c:pt idx="747">
                  <c:v>25.691871213994244</c:v>
                </c:pt>
                <c:pt idx="748">
                  <c:v>25.69194352534377</c:v>
                </c:pt>
                <c:pt idx="749">
                  <c:v>25.692015835632958</c:v>
                </c:pt>
                <c:pt idx="750">
                  <c:v>25.692088144861806</c:v>
                </c:pt>
                <c:pt idx="751">
                  <c:v>25.692160453030311</c:v>
                </c:pt>
                <c:pt idx="752">
                  <c:v>25.692232760138509</c:v>
                </c:pt>
                <c:pt idx="753">
                  <c:v>25.692305066186414</c:v>
                </c:pt>
                <c:pt idx="754">
                  <c:v>25.692377371174011</c:v>
                </c:pt>
                <c:pt idx="755">
                  <c:v>25.692449675101329</c:v>
                </c:pt>
                <c:pt idx="756">
                  <c:v>25.692521977968386</c:v>
                </c:pt>
                <c:pt idx="757">
                  <c:v>25.692594279775161</c:v>
                </c:pt>
                <c:pt idx="758">
                  <c:v>25.692666580521699</c:v>
                </c:pt>
                <c:pt idx="759">
                  <c:v>25.69273888020799</c:v>
                </c:pt>
                <c:pt idx="760">
                  <c:v>25.692811178834059</c:v>
                </c:pt>
                <c:pt idx="761">
                  <c:v>25.692883476399896</c:v>
                </c:pt>
                <c:pt idx="762">
                  <c:v>25.692955772905538</c:v>
                </c:pt>
                <c:pt idx="763">
                  <c:v>25.693028068350984</c:v>
                </c:pt>
                <c:pt idx="764">
                  <c:v>25.693100362736239</c:v>
                </c:pt>
                <c:pt idx="765">
                  <c:v>25.693172656061318</c:v>
                </c:pt>
                <c:pt idx="766">
                  <c:v>25.693244948326235</c:v>
                </c:pt>
                <c:pt idx="767">
                  <c:v>25.693317239531012</c:v>
                </c:pt>
                <c:pt idx="768">
                  <c:v>25.693389529675628</c:v>
                </c:pt>
                <c:pt idx="769">
                  <c:v>25.693461818760124</c:v>
                </c:pt>
                <c:pt idx="770">
                  <c:v>25.69353410678449</c:v>
                </c:pt>
                <c:pt idx="771">
                  <c:v>25.693606393748755</c:v>
                </c:pt>
                <c:pt idx="772">
                  <c:v>25.693678679652919</c:v>
                </c:pt>
                <c:pt idx="773">
                  <c:v>25.693750964496999</c:v>
                </c:pt>
                <c:pt idx="774">
                  <c:v>25.693823248280989</c:v>
                </c:pt>
                <c:pt idx="775">
                  <c:v>25.69389553100493</c:v>
                </c:pt>
                <c:pt idx="776">
                  <c:v>25.693967812668806</c:v>
                </c:pt>
                <c:pt idx="777">
                  <c:v>25.694040093272633</c:v>
                </c:pt>
                <c:pt idx="778">
                  <c:v>25.694112372816438</c:v>
                </c:pt>
                <c:pt idx="779">
                  <c:v>25.694184651300237</c:v>
                </c:pt>
                <c:pt idx="780">
                  <c:v>25.694256928723995</c:v>
                </c:pt>
                <c:pt idx="781">
                  <c:v>25.694329205087747</c:v>
                </c:pt>
                <c:pt idx="782">
                  <c:v>25.69440148039153</c:v>
                </c:pt>
                <c:pt idx="783">
                  <c:v>25.694473754635336</c:v>
                </c:pt>
                <c:pt idx="784">
                  <c:v>25.694546027819168</c:v>
                </c:pt>
                <c:pt idx="785">
                  <c:v>25.694618299943038</c:v>
                </c:pt>
                <c:pt idx="786">
                  <c:v>25.694690571006962</c:v>
                </c:pt>
                <c:pt idx="787">
                  <c:v>25.694762841010963</c:v>
                </c:pt>
                <c:pt idx="788">
                  <c:v>25.694835109955026</c:v>
                </c:pt>
                <c:pt idx="789">
                  <c:v>25.694907377839176</c:v>
                </c:pt>
                <c:pt idx="790">
                  <c:v>25.69497964466343</c:v>
                </c:pt>
                <c:pt idx="791">
                  <c:v>25.695051910427779</c:v>
                </c:pt>
                <c:pt idx="792">
                  <c:v>25.695124175132268</c:v>
                </c:pt>
                <c:pt idx="793">
                  <c:v>25.695196438776875</c:v>
                </c:pt>
                <c:pt idx="794">
                  <c:v>25.695268701361623</c:v>
                </c:pt>
                <c:pt idx="795">
                  <c:v>25.695340962886522</c:v>
                </c:pt>
                <c:pt idx="796">
                  <c:v>25.695413223351586</c:v>
                </c:pt>
                <c:pt idx="797">
                  <c:v>25.695485482756812</c:v>
                </c:pt>
                <c:pt idx="798">
                  <c:v>25.69555774110222</c:v>
                </c:pt>
                <c:pt idx="799">
                  <c:v>25.695629998387858</c:v>
                </c:pt>
                <c:pt idx="800">
                  <c:v>25.695702254613664</c:v>
                </c:pt>
                <c:pt idx="801">
                  <c:v>25.69577450977971</c:v>
                </c:pt>
                <c:pt idx="802">
                  <c:v>25.695846763885967</c:v>
                </c:pt>
                <c:pt idx="803">
                  <c:v>25.695919016932475</c:v>
                </c:pt>
                <c:pt idx="804">
                  <c:v>25.695991268919229</c:v>
                </c:pt>
                <c:pt idx="805">
                  <c:v>25.696063519846241</c:v>
                </c:pt>
                <c:pt idx="806">
                  <c:v>25.696135769713528</c:v>
                </c:pt>
                <c:pt idx="807">
                  <c:v>25.696208018521094</c:v>
                </c:pt>
                <c:pt idx="808">
                  <c:v>25.69628026626896</c:v>
                </c:pt>
                <c:pt idx="809">
                  <c:v>25.696352512957123</c:v>
                </c:pt>
                <c:pt idx="810">
                  <c:v>25.696424758585604</c:v>
                </c:pt>
                <c:pt idx="811">
                  <c:v>25.696497003154391</c:v>
                </c:pt>
                <c:pt idx="812">
                  <c:v>25.696569246663536</c:v>
                </c:pt>
                <c:pt idx="813">
                  <c:v>25.696641489113027</c:v>
                </c:pt>
                <c:pt idx="814">
                  <c:v>25.696713730502875</c:v>
                </c:pt>
                <c:pt idx="815">
                  <c:v>25.696785970833069</c:v>
                </c:pt>
                <c:pt idx="816">
                  <c:v>25.69685821010366</c:v>
                </c:pt>
                <c:pt idx="817">
                  <c:v>25.696930448314653</c:v>
                </c:pt>
                <c:pt idx="818">
                  <c:v>25.697002685466032</c:v>
                </c:pt>
                <c:pt idx="819">
                  <c:v>25.697074921557835</c:v>
                </c:pt>
                <c:pt idx="820">
                  <c:v>25.697147156590059</c:v>
                </c:pt>
                <c:pt idx="821">
                  <c:v>25.697219390562708</c:v>
                </c:pt>
                <c:pt idx="822">
                  <c:v>25.697291623475813</c:v>
                </c:pt>
                <c:pt idx="823">
                  <c:v>25.697363855329375</c:v>
                </c:pt>
                <c:pt idx="824">
                  <c:v>25.697436086123407</c:v>
                </c:pt>
                <c:pt idx="825">
                  <c:v>25.697508315857903</c:v>
                </c:pt>
                <c:pt idx="826">
                  <c:v>25.697580544532897</c:v>
                </c:pt>
                <c:pt idx="827">
                  <c:v>25.697652772148398</c:v>
                </c:pt>
                <c:pt idx="828">
                  <c:v>25.697724998704388</c:v>
                </c:pt>
                <c:pt idx="829">
                  <c:v>25.697797224200908</c:v>
                </c:pt>
                <c:pt idx="830">
                  <c:v>25.69786944863797</c:v>
                </c:pt>
                <c:pt idx="831">
                  <c:v>25.69794167201556</c:v>
                </c:pt>
                <c:pt idx="832">
                  <c:v>25.698013894333716</c:v>
                </c:pt>
                <c:pt idx="833">
                  <c:v>25.698086115592417</c:v>
                </c:pt>
                <c:pt idx="834">
                  <c:v>25.698158335791714</c:v>
                </c:pt>
                <c:pt idx="835">
                  <c:v>25.698230554931591</c:v>
                </c:pt>
                <c:pt idx="836">
                  <c:v>25.698302773012063</c:v>
                </c:pt>
                <c:pt idx="837">
                  <c:v>25.698374990033138</c:v>
                </c:pt>
                <c:pt idx="838">
                  <c:v>25.698447205994846</c:v>
                </c:pt>
                <c:pt idx="839">
                  <c:v>25.698519420897181</c:v>
                </c:pt>
                <c:pt idx="840">
                  <c:v>25.698591634740154</c:v>
                </c:pt>
                <c:pt idx="841">
                  <c:v>25.698663847523775</c:v>
                </c:pt>
                <c:pt idx="842">
                  <c:v>25.698736059248063</c:v>
                </c:pt>
                <c:pt idx="843">
                  <c:v>25.698808269913027</c:v>
                </c:pt>
                <c:pt idx="844">
                  <c:v>25.698880479518664</c:v>
                </c:pt>
                <c:pt idx="845">
                  <c:v>25.698952688065006</c:v>
                </c:pt>
                <c:pt idx="846">
                  <c:v>25.699024895552046</c:v>
                </c:pt>
                <c:pt idx="847">
                  <c:v>25.699097101979824</c:v>
                </c:pt>
                <c:pt idx="848">
                  <c:v>25.699169307348306</c:v>
                </c:pt>
                <c:pt idx="849">
                  <c:v>25.699241511657526</c:v>
                </c:pt>
                <c:pt idx="850">
                  <c:v>25.699313714907497</c:v>
                </c:pt>
                <c:pt idx="851">
                  <c:v>25.699385917098233</c:v>
                </c:pt>
                <c:pt idx="852">
                  <c:v>25.699458118229764</c:v>
                </c:pt>
                <c:pt idx="853">
                  <c:v>25.699530318302042</c:v>
                </c:pt>
                <c:pt idx="854">
                  <c:v>25.699602517315132</c:v>
                </c:pt>
                <c:pt idx="855">
                  <c:v>25.699674715269019</c:v>
                </c:pt>
                <c:pt idx="856">
                  <c:v>25.699746912163739</c:v>
                </c:pt>
                <c:pt idx="857">
                  <c:v>25.699819107999264</c:v>
                </c:pt>
                <c:pt idx="858">
                  <c:v>25.699891302775626</c:v>
                </c:pt>
                <c:pt idx="859">
                  <c:v>25.699963496492842</c:v>
                </c:pt>
                <c:pt idx="860">
                  <c:v>25.700035689150919</c:v>
                </c:pt>
                <c:pt idx="861">
                  <c:v>25.700107880749851</c:v>
                </c:pt>
                <c:pt idx="862">
                  <c:v>25.70018007128968</c:v>
                </c:pt>
                <c:pt idx="863">
                  <c:v>25.700252260770398</c:v>
                </c:pt>
                <c:pt idx="864">
                  <c:v>25.700324449192017</c:v>
                </c:pt>
                <c:pt idx="865">
                  <c:v>25.70039663655454</c:v>
                </c:pt>
                <c:pt idx="866">
                  <c:v>25.700468822857985</c:v>
                </c:pt>
                <c:pt idx="867">
                  <c:v>25.700541008102373</c:v>
                </c:pt>
                <c:pt idx="868">
                  <c:v>25.700613192287712</c:v>
                </c:pt>
                <c:pt idx="869">
                  <c:v>25.70068537541399</c:v>
                </c:pt>
                <c:pt idx="870">
                  <c:v>25.700757557481239</c:v>
                </c:pt>
                <c:pt idx="871">
                  <c:v>25.700829738489485</c:v>
                </c:pt>
                <c:pt idx="872">
                  <c:v>25.700901918438696</c:v>
                </c:pt>
                <c:pt idx="873">
                  <c:v>25.700974097328924</c:v>
                </c:pt>
                <c:pt idx="874">
                  <c:v>25.701046275160163</c:v>
                </c:pt>
                <c:pt idx="875">
                  <c:v>25.701118451932416</c:v>
                </c:pt>
                <c:pt idx="876">
                  <c:v>25.701190627645694</c:v>
                </c:pt>
                <c:pt idx="877">
                  <c:v>25.701262802300025</c:v>
                </c:pt>
                <c:pt idx="878">
                  <c:v>25.701334975895403</c:v>
                </c:pt>
                <c:pt idx="879">
                  <c:v>25.701407148431858</c:v>
                </c:pt>
                <c:pt idx="880">
                  <c:v>25.701479319909375</c:v>
                </c:pt>
                <c:pt idx="881">
                  <c:v>25.701551490327983</c:v>
                </c:pt>
                <c:pt idx="882">
                  <c:v>25.701623659687684</c:v>
                </c:pt>
                <c:pt idx="883">
                  <c:v>25.701695827988509</c:v>
                </c:pt>
                <c:pt idx="884">
                  <c:v>25.701767995230441</c:v>
                </c:pt>
                <c:pt idx="885">
                  <c:v>25.701840161413514</c:v>
                </c:pt>
                <c:pt idx="886">
                  <c:v>25.701912326537716</c:v>
                </c:pt>
                <c:pt idx="887">
                  <c:v>25.701984490603081</c:v>
                </c:pt>
                <c:pt idx="888">
                  <c:v>25.702056653609599</c:v>
                </c:pt>
                <c:pt idx="889">
                  <c:v>25.702128815557295</c:v>
                </c:pt>
                <c:pt idx="890">
                  <c:v>25.702200976446161</c:v>
                </c:pt>
                <c:pt idx="891">
                  <c:v>25.702273136276244</c:v>
                </c:pt>
                <c:pt idx="892">
                  <c:v>25.702345295047525</c:v>
                </c:pt>
                <c:pt idx="893">
                  <c:v>25.702417452760017</c:v>
                </c:pt>
                <c:pt idx="894">
                  <c:v>25.702489609413739</c:v>
                </c:pt>
                <c:pt idx="895">
                  <c:v>25.70256176500871</c:v>
                </c:pt>
                <c:pt idx="896">
                  <c:v>25.702633919544933</c:v>
                </c:pt>
                <c:pt idx="897">
                  <c:v>25.702706073022402</c:v>
                </c:pt>
                <c:pt idx="898">
                  <c:v>25.702778225441147</c:v>
                </c:pt>
                <c:pt idx="899">
                  <c:v>25.702850376801184</c:v>
                </c:pt>
                <c:pt idx="900">
                  <c:v>25.702922527102501</c:v>
                </c:pt>
                <c:pt idx="901">
                  <c:v>25.702994676345121</c:v>
                </c:pt>
                <c:pt idx="902">
                  <c:v>25.703066824529067</c:v>
                </c:pt>
                <c:pt idx="903">
                  <c:v>25.703138971654326</c:v>
                </c:pt>
                <c:pt idx="904">
                  <c:v>25.70321111772094</c:v>
                </c:pt>
                <c:pt idx="905">
                  <c:v>25.703283262728888</c:v>
                </c:pt>
                <c:pt idx="906">
                  <c:v>25.703355406678199</c:v>
                </c:pt>
                <c:pt idx="907">
                  <c:v>25.70342754956889</c:v>
                </c:pt>
                <c:pt idx="908">
                  <c:v>25.703499691400946</c:v>
                </c:pt>
                <c:pt idx="909">
                  <c:v>25.703571832174401</c:v>
                </c:pt>
                <c:pt idx="910">
                  <c:v>25.703643971889253</c:v>
                </c:pt>
                <c:pt idx="911">
                  <c:v>25.703716110545514</c:v>
                </c:pt>
                <c:pt idx="912">
                  <c:v>25.703788248143205</c:v>
                </c:pt>
                <c:pt idx="913">
                  <c:v>25.703860384682343</c:v>
                </c:pt>
                <c:pt idx="914">
                  <c:v>25.703932520162912</c:v>
                </c:pt>
                <c:pt idx="915">
                  <c:v>25.704004654584942</c:v>
                </c:pt>
                <c:pt idx="916">
                  <c:v>25.704076787948424</c:v>
                </c:pt>
                <c:pt idx="917">
                  <c:v>25.704148920253406</c:v>
                </c:pt>
                <c:pt idx="918">
                  <c:v>25.704221051499868</c:v>
                </c:pt>
                <c:pt idx="919">
                  <c:v>25.704293181687827</c:v>
                </c:pt>
                <c:pt idx="920">
                  <c:v>25.70436531081732</c:v>
                </c:pt>
                <c:pt idx="921">
                  <c:v>25.704437438888306</c:v>
                </c:pt>
                <c:pt idx="922">
                  <c:v>25.704509565900839</c:v>
                </c:pt>
                <c:pt idx="923">
                  <c:v>25.704581691854901</c:v>
                </c:pt>
                <c:pt idx="924">
                  <c:v>25.704653816750533</c:v>
                </c:pt>
                <c:pt idx="925">
                  <c:v>25.704725940587721</c:v>
                </c:pt>
                <c:pt idx="926">
                  <c:v>25.704798063366493</c:v>
                </c:pt>
                <c:pt idx="927">
                  <c:v>25.704870185086854</c:v>
                </c:pt>
                <c:pt idx="928">
                  <c:v>25.704942305748808</c:v>
                </c:pt>
                <c:pt idx="929">
                  <c:v>25.70501442535237</c:v>
                </c:pt>
                <c:pt idx="930">
                  <c:v>25.70508654389754</c:v>
                </c:pt>
                <c:pt idx="931">
                  <c:v>25.705158661384356</c:v>
                </c:pt>
                <c:pt idx="932">
                  <c:v>25.705230777812812</c:v>
                </c:pt>
                <c:pt idx="933">
                  <c:v>25.70530289318291</c:v>
                </c:pt>
                <c:pt idx="934">
                  <c:v>25.705375007494688</c:v>
                </c:pt>
                <c:pt idx="935">
                  <c:v>25.705447120748122</c:v>
                </c:pt>
                <c:pt idx="936">
                  <c:v>25.705519232943249</c:v>
                </c:pt>
                <c:pt idx="937">
                  <c:v>25.705591344080073</c:v>
                </c:pt>
                <c:pt idx="938">
                  <c:v>25.705663454158611</c:v>
                </c:pt>
                <c:pt idx="939">
                  <c:v>25.705735563178855</c:v>
                </c:pt>
                <c:pt idx="940">
                  <c:v>25.705807671140828</c:v>
                </c:pt>
                <c:pt idx="941">
                  <c:v>25.705879778044533</c:v>
                </c:pt>
                <c:pt idx="942">
                  <c:v>25.705951883890005</c:v>
                </c:pt>
                <c:pt idx="943">
                  <c:v>25.706023988677231</c:v>
                </c:pt>
                <c:pt idx="944">
                  <c:v>25.706096092406241</c:v>
                </c:pt>
                <c:pt idx="945">
                  <c:v>25.706168195077019</c:v>
                </c:pt>
                <c:pt idx="946">
                  <c:v>25.7062402966896</c:v>
                </c:pt>
                <c:pt idx="947">
                  <c:v>25.706312397243966</c:v>
                </c:pt>
                <c:pt idx="948">
                  <c:v>25.706384496740167</c:v>
                </c:pt>
                <c:pt idx="949">
                  <c:v>25.706456595178185</c:v>
                </c:pt>
                <c:pt idx="950">
                  <c:v>25.706528692558035</c:v>
                </c:pt>
                <c:pt idx="951">
                  <c:v>25.706600788879751</c:v>
                </c:pt>
                <c:pt idx="952">
                  <c:v>25.706672884143316</c:v>
                </c:pt>
                <c:pt idx="953">
                  <c:v>25.706744978348745</c:v>
                </c:pt>
                <c:pt idx="954">
                  <c:v>25.706817071496065</c:v>
                </c:pt>
                <c:pt idx="955">
                  <c:v>25.706889163585277</c:v>
                </c:pt>
                <c:pt idx="956">
                  <c:v>25.706961254616385</c:v>
                </c:pt>
                <c:pt idx="957">
                  <c:v>25.707033344589416</c:v>
                </c:pt>
                <c:pt idx="958">
                  <c:v>25.707105433504346</c:v>
                </c:pt>
                <c:pt idx="959">
                  <c:v>25.707177521361238</c:v>
                </c:pt>
                <c:pt idx="960">
                  <c:v>25.707249608160062</c:v>
                </c:pt>
                <c:pt idx="961">
                  <c:v>25.707321693900852</c:v>
                </c:pt>
                <c:pt idx="962">
                  <c:v>25.707393778583604</c:v>
                </c:pt>
                <c:pt idx="963">
                  <c:v>25.707465862208323</c:v>
                </c:pt>
                <c:pt idx="964">
                  <c:v>25.707537944775044</c:v>
                </c:pt>
                <c:pt idx="965">
                  <c:v>25.707610026283771</c:v>
                </c:pt>
                <c:pt idx="966">
                  <c:v>25.707682106734502</c:v>
                </c:pt>
                <c:pt idx="967">
                  <c:v>25.707754186127254</c:v>
                </c:pt>
                <c:pt idx="968">
                  <c:v>25.707826264462042</c:v>
                </c:pt>
                <c:pt idx="969">
                  <c:v>25.707898341738858</c:v>
                </c:pt>
                <c:pt idx="970">
                  <c:v>25.70797041795775</c:v>
                </c:pt>
                <c:pt idx="971">
                  <c:v>25.7080424931187</c:v>
                </c:pt>
                <c:pt idx="972">
                  <c:v>25.708114567221724</c:v>
                </c:pt>
                <c:pt idx="973">
                  <c:v>25.708186640266831</c:v>
                </c:pt>
                <c:pt idx="974">
                  <c:v>25.708258712254043</c:v>
                </c:pt>
                <c:pt idx="975">
                  <c:v>25.708330783183367</c:v>
                </c:pt>
                <c:pt idx="976">
                  <c:v>25.70840285305481</c:v>
                </c:pt>
                <c:pt idx="977">
                  <c:v>25.70847492186839</c:v>
                </c:pt>
                <c:pt idx="978">
                  <c:v>25.708546989624104</c:v>
                </c:pt>
                <c:pt idx="979">
                  <c:v>25.708619056321968</c:v>
                </c:pt>
                <c:pt idx="980">
                  <c:v>25.708691121961998</c:v>
                </c:pt>
                <c:pt idx="981">
                  <c:v>25.708763186544207</c:v>
                </c:pt>
                <c:pt idx="982">
                  <c:v>25.708835250068585</c:v>
                </c:pt>
                <c:pt idx="983">
                  <c:v>25.708907312535164</c:v>
                </c:pt>
                <c:pt idx="984">
                  <c:v>25.708979373943961</c:v>
                </c:pt>
                <c:pt idx="985">
                  <c:v>25.709051434294981</c:v>
                </c:pt>
                <c:pt idx="986">
                  <c:v>25.709123493588216</c:v>
                </c:pt>
                <c:pt idx="987">
                  <c:v>25.709195551823694</c:v>
                </c:pt>
                <c:pt idx="988">
                  <c:v>25.709267609001429</c:v>
                </c:pt>
                <c:pt idx="989">
                  <c:v>25.709339665121419</c:v>
                </c:pt>
                <c:pt idx="990">
                  <c:v>25.709411720183688</c:v>
                </c:pt>
                <c:pt idx="991">
                  <c:v>25.709483774188225</c:v>
                </c:pt>
                <c:pt idx="992">
                  <c:v>25.709555827135059</c:v>
                </c:pt>
                <c:pt idx="993">
                  <c:v>25.7096278790242</c:v>
                </c:pt>
                <c:pt idx="994">
                  <c:v>25.709699929855667</c:v>
                </c:pt>
                <c:pt idx="995">
                  <c:v>25.709771979629469</c:v>
                </c:pt>
                <c:pt idx="996">
                  <c:v>25.709844028345575</c:v>
                </c:pt>
                <c:pt idx="997">
                  <c:v>25.709916076004053</c:v>
                </c:pt>
                <c:pt idx="998">
                  <c:v>25.709988122604898</c:v>
                </c:pt>
                <c:pt idx="999">
                  <c:v>25.710060168148079</c:v>
                </c:pt>
                <c:pt idx="1000">
                  <c:v>25.71013221263366</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32.800100000000178</c:v>
                </c:pt>
                <c:pt idx="388">
                  <c:v>32.800200000000181</c:v>
                </c:pt>
                <c:pt idx="389">
                  <c:v>32.800300000000185</c:v>
                </c:pt>
                <c:pt idx="390">
                  <c:v>32.800400000000188</c:v>
                </c:pt>
                <c:pt idx="391">
                  <c:v>32.800500000000191</c:v>
                </c:pt>
                <c:pt idx="392">
                  <c:v>32.800600000000195</c:v>
                </c:pt>
                <c:pt idx="393">
                  <c:v>32.800700000000198</c:v>
                </c:pt>
                <c:pt idx="394">
                  <c:v>32.800800000000201</c:v>
                </c:pt>
                <c:pt idx="395">
                  <c:v>32.800900000000205</c:v>
                </c:pt>
                <c:pt idx="396">
                  <c:v>32.801000000000208</c:v>
                </c:pt>
                <c:pt idx="397">
                  <c:v>32.801100000000211</c:v>
                </c:pt>
                <c:pt idx="398">
                  <c:v>32.801200000000215</c:v>
                </c:pt>
                <c:pt idx="399">
                  <c:v>32.801300000000218</c:v>
                </c:pt>
                <c:pt idx="400">
                  <c:v>32.801400000000221</c:v>
                </c:pt>
                <c:pt idx="401">
                  <c:v>32.801500000000225</c:v>
                </c:pt>
                <c:pt idx="402">
                  <c:v>32.801600000000228</c:v>
                </c:pt>
                <c:pt idx="403">
                  <c:v>32.801700000000231</c:v>
                </c:pt>
                <c:pt idx="404">
                  <c:v>32.801800000000235</c:v>
                </c:pt>
                <c:pt idx="405">
                  <c:v>32.801900000000238</c:v>
                </c:pt>
                <c:pt idx="406">
                  <c:v>32.802000000000241</c:v>
                </c:pt>
                <c:pt idx="407">
                  <c:v>32.802100000000245</c:v>
                </c:pt>
                <c:pt idx="408">
                  <c:v>32.802200000000248</c:v>
                </c:pt>
                <c:pt idx="409">
                  <c:v>32.802300000000251</c:v>
                </c:pt>
                <c:pt idx="410">
                  <c:v>32.802400000000254</c:v>
                </c:pt>
                <c:pt idx="411">
                  <c:v>32.802500000000258</c:v>
                </c:pt>
                <c:pt idx="412">
                  <c:v>32.802600000000261</c:v>
                </c:pt>
                <c:pt idx="413">
                  <c:v>32.802700000000264</c:v>
                </c:pt>
                <c:pt idx="414">
                  <c:v>32.802800000000268</c:v>
                </c:pt>
                <c:pt idx="415">
                  <c:v>32.802900000000271</c:v>
                </c:pt>
                <c:pt idx="416">
                  <c:v>32.803000000000274</c:v>
                </c:pt>
                <c:pt idx="417">
                  <c:v>32.803100000000278</c:v>
                </c:pt>
                <c:pt idx="418">
                  <c:v>32.803200000000281</c:v>
                </c:pt>
                <c:pt idx="419">
                  <c:v>32.803300000000284</c:v>
                </c:pt>
                <c:pt idx="420">
                  <c:v>32.803400000000288</c:v>
                </c:pt>
                <c:pt idx="421">
                  <c:v>32.803500000000291</c:v>
                </c:pt>
                <c:pt idx="422">
                  <c:v>32.803600000000294</c:v>
                </c:pt>
                <c:pt idx="423">
                  <c:v>32.803700000000298</c:v>
                </c:pt>
                <c:pt idx="424">
                  <c:v>32.803800000000301</c:v>
                </c:pt>
                <c:pt idx="425">
                  <c:v>32.803900000000304</c:v>
                </c:pt>
                <c:pt idx="426">
                  <c:v>32.804000000000308</c:v>
                </c:pt>
                <c:pt idx="427">
                  <c:v>32.804100000000311</c:v>
                </c:pt>
                <c:pt idx="428">
                  <c:v>32.804200000000314</c:v>
                </c:pt>
                <c:pt idx="429">
                  <c:v>32.804300000000318</c:v>
                </c:pt>
                <c:pt idx="430">
                  <c:v>32.804400000000321</c:v>
                </c:pt>
                <c:pt idx="431">
                  <c:v>32.804500000000324</c:v>
                </c:pt>
                <c:pt idx="432">
                  <c:v>32.804600000000327</c:v>
                </c:pt>
                <c:pt idx="433">
                  <c:v>32.804700000000331</c:v>
                </c:pt>
                <c:pt idx="434">
                  <c:v>32.804800000000334</c:v>
                </c:pt>
                <c:pt idx="435">
                  <c:v>32.804900000000337</c:v>
                </c:pt>
                <c:pt idx="436">
                  <c:v>32.805000000000341</c:v>
                </c:pt>
                <c:pt idx="437">
                  <c:v>32.805100000000344</c:v>
                </c:pt>
                <c:pt idx="438">
                  <c:v>32.805200000000347</c:v>
                </c:pt>
                <c:pt idx="439">
                  <c:v>32.805300000000351</c:v>
                </c:pt>
                <c:pt idx="440">
                  <c:v>32.805400000000354</c:v>
                </c:pt>
                <c:pt idx="441">
                  <c:v>32.805500000000357</c:v>
                </c:pt>
                <c:pt idx="442">
                  <c:v>32.805600000000361</c:v>
                </c:pt>
                <c:pt idx="443">
                  <c:v>32.805700000000364</c:v>
                </c:pt>
                <c:pt idx="444">
                  <c:v>32.805800000000367</c:v>
                </c:pt>
                <c:pt idx="445">
                  <c:v>32.805900000000371</c:v>
                </c:pt>
                <c:pt idx="446">
                  <c:v>32.806000000000374</c:v>
                </c:pt>
                <c:pt idx="447">
                  <c:v>32.806100000000377</c:v>
                </c:pt>
                <c:pt idx="448">
                  <c:v>32.806200000000381</c:v>
                </c:pt>
                <c:pt idx="449">
                  <c:v>32.806300000000384</c:v>
                </c:pt>
                <c:pt idx="450">
                  <c:v>32.806400000000387</c:v>
                </c:pt>
                <c:pt idx="451">
                  <c:v>32.806500000000391</c:v>
                </c:pt>
                <c:pt idx="452">
                  <c:v>32.806600000000394</c:v>
                </c:pt>
                <c:pt idx="453">
                  <c:v>32.806700000000397</c:v>
                </c:pt>
                <c:pt idx="454">
                  <c:v>32.806800000000401</c:v>
                </c:pt>
                <c:pt idx="455">
                  <c:v>32.806900000000404</c:v>
                </c:pt>
                <c:pt idx="456">
                  <c:v>32.807000000000407</c:v>
                </c:pt>
                <c:pt idx="457">
                  <c:v>32.80710000000041</c:v>
                </c:pt>
                <c:pt idx="458">
                  <c:v>32.807200000000414</c:v>
                </c:pt>
                <c:pt idx="459">
                  <c:v>32.807300000000417</c:v>
                </c:pt>
                <c:pt idx="460">
                  <c:v>32.80740000000042</c:v>
                </c:pt>
                <c:pt idx="461">
                  <c:v>32.807500000000424</c:v>
                </c:pt>
                <c:pt idx="462">
                  <c:v>32.807600000000427</c:v>
                </c:pt>
                <c:pt idx="463">
                  <c:v>32.80770000000043</c:v>
                </c:pt>
                <c:pt idx="464">
                  <c:v>32.807800000000434</c:v>
                </c:pt>
                <c:pt idx="465">
                  <c:v>32.807900000000437</c:v>
                </c:pt>
                <c:pt idx="466">
                  <c:v>32.80800000000044</c:v>
                </c:pt>
                <c:pt idx="467">
                  <c:v>32.808100000000444</c:v>
                </c:pt>
                <c:pt idx="468">
                  <c:v>32.808200000000447</c:v>
                </c:pt>
                <c:pt idx="469">
                  <c:v>32.80830000000045</c:v>
                </c:pt>
                <c:pt idx="470">
                  <c:v>32.808400000000454</c:v>
                </c:pt>
                <c:pt idx="471">
                  <c:v>32.808500000000457</c:v>
                </c:pt>
                <c:pt idx="472">
                  <c:v>32.80860000000046</c:v>
                </c:pt>
                <c:pt idx="473">
                  <c:v>32.808700000000464</c:v>
                </c:pt>
                <c:pt idx="474">
                  <c:v>32.808800000000467</c:v>
                </c:pt>
                <c:pt idx="475">
                  <c:v>32.80890000000047</c:v>
                </c:pt>
                <c:pt idx="476">
                  <c:v>32.809000000000474</c:v>
                </c:pt>
                <c:pt idx="477">
                  <c:v>32.809100000000477</c:v>
                </c:pt>
                <c:pt idx="478">
                  <c:v>32.80920000000048</c:v>
                </c:pt>
                <c:pt idx="479">
                  <c:v>32.809300000000484</c:v>
                </c:pt>
                <c:pt idx="480">
                  <c:v>32.809400000000487</c:v>
                </c:pt>
                <c:pt idx="481">
                  <c:v>32.80950000000049</c:v>
                </c:pt>
                <c:pt idx="482">
                  <c:v>32.809600000000493</c:v>
                </c:pt>
                <c:pt idx="483">
                  <c:v>32.809700000000497</c:v>
                </c:pt>
                <c:pt idx="484">
                  <c:v>32.8098000000005</c:v>
                </c:pt>
                <c:pt idx="485">
                  <c:v>32.809900000000503</c:v>
                </c:pt>
                <c:pt idx="486">
                  <c:v>32.810000000000507</c:v>
                </c:pt>
                <c:pt idx="487">
                  <c:v>32.81010000000051</c:v>
                </c:pt>
                <c:pt idx="488">
                  <c:v>32.810200000000513</c:v>
                </c:pt>
                <c:pt idx="489">
                  <c:v>32.810300000000517</c:v>
                </c:pt>
                <c:pt idx="490">
                  <c:v>32.81040000000052</c:v>
                </c:pt>
                <c:pt idx="491">
                  <c:v>32.810500000000523</c:v>
                </c:pt>
                <c:pt idx="492">
                  <c:v>32.810600000000527</c:v>
                </c:pt>
                <c:pt idx="493">
                  <c:v>32.81070000000053</c:v>
                </c:pt>
                <c:pt idx="494">
                  <c:v>32.810800000000533</c:v>
                </c:pt>
                <c:pt idx="495">
                  <c:v>32.810900000000537</c:v>
                </c:pt>
                <c:pt idx="496">
                  <c:v>32.81100000000054</c:v>
                </c:pt>
                <c:pt idx="497">
                  <c:v>32.811100000000543</c:v>
                </c:pt>
                <c:pt idx="498">
                  <c:v>32.811200000000547</c:v>
                </c:pt>
                <c:pt idx="499">
                  <c:v>32.81130000000055</c:v>
                </c:pt>
                <c:pt idx="500">
                  <c:v>32.811400000000553</c:v>
                </c:pt>
                <c:pt idx="501">
                  <c:v>32.811500000000557</c:v>
                </c:pt>
                <c:pt idx="502">
                  <c:v>32.81160000000056</c:v>
                </c:pt>
                <c:pt idx="503">
                  <c:v>32.811700000000563</c:v>
                </c:pt>
                <c:pt idx="504">
                  <c:v>32.811800000000567</c:v>
                </c:pt>
                <c:pt idx="505">
                  <c:v>32.81190000000057</c:v>
                </c:pt>
                <c:pt idx="506">
                  <c:v>32.812000000000573</c:v>
                </c:pt>
                <c:pt idx="507">
                  <c:v>32.812100000000576</c:v>
                </c:pt>
                <c:pt idx="508">
                  <c:v>32.81220000000058</c:v>
                </c:pt>
                <c:pt idx="509">
                  <c:v>32.812300000000583</c:v>
                </c:pt>
                <c:pt idx="510">
                  <c:v>32.812400000000586</c:v>
                </c:pt>
                <c:pt idx="511">
                  <c:v>32.81250000000059</c:v>
                </c:pt>
                <c:pt idx="512">
                  <c:v>32.812600000000593</c:v>
                </c:pt>
                <c:pt idx="513">
                  <c:v>32.812700000000596</c:v>
                </c:pt>
                <c:pt idx="514">
                  <c:v>32.8128000000006</c:v>
                </c:pt>
                <c:pt idx="515">
                  <c:v>32.812900000000603</c:v>
                </c:pt>
                <c:pt idx="516">
                  <c:v>32.813000000000606</c:v>
                </c:pt>
                <c:pt idx="517">
                  <c:v>32.81310000000061</c:v>
                </c:pt>
                <c:pt idx="518">
                  <c:v>32.813200000000613</c:v>
                </c:pt>
                <c:pt idx="519">
                  <c:v>32.813300000000616</c:v>
                </c:pt>
                <c:pt idx="520">
                  <c:v>32.81340000000062</c:v>
                </c:pt>
                <c:pt idx="521">
                  <c:v>32.813500000000623</c:v>
                </c:pt>
                <c:pt idx="522">
                  <c:v>32.813600000000626</c:v>
                </c:pt>
                <c:pt idx="523">
                  <c:v>32.81370000000063</c:v>
                </c:pt>
                <c:pt idx="524">
                  <c:v>32.813800000000633</c:v>
                </c:pt>
                <c:pt idx="525">
                  <c:v>32.813900000000636</c:v>
                </c:pt>
                <c:pt idx="526">
                  <c:v>32.81400000000064</c:v>
                </c:pt>
                <c:pt idx="527">
                  <c:v>32.814100000000643</c:v>
                </c:pt>
                <c:pt idx="528">
                  <c:v>32.814200000000646</c:v>
                </c:pt>
                <c:pt idx="529">
                  <c:v>32.81430000000065</c:v>
                </c:pt>
                <c:pt idx="530">
                  <c:v>32.814400000000653</c:v>
                </c:pt>
                <c:pt idx="531">
                  <c:v>32.814500000000656</c:v>
                </c:pt>
                <c:pt idx="532">
                  <c:v>32.814600000000659</c:v>
                </c:pt>
                <c:pt idx="533">
                  <c:v>32.814700000000663</c:v>
                </c:pt>
                <c:pt idx="534">
                  <c:v>32.814800000000666</c:v>
                </c:pt>
                <c:pt idx="535">
                  <c:v>32.814900000000669</c:v>
                </c:pt>
                <c:pt idx="536">
                  <c:v>32.815000000000673</c:v>
                </c:pt>
                <c:pt idx="537">
                  <c:v>32.815100000000676</c:v>
                </c:pt>
                <c:pt idx="538">
                  <c:v>32.815200000000679</c:v>
                </c:pt>
                <c:pt idx="539">
                  <c:v>32.815300000000683</c:v>
                </c:pt>
                <c:pt idx="540">
                  <c:v>32.815400000000686</c:v>
                </c:pt>
                <c:pt idx="541">
                  <c:v>32.815500000000689</c:v>
                </c:pt>
                <c:pt idx="542">
                  <c:v>32.815600000000693</c:v>
                </c:pt>
                <c:pt idx="543">
                  <c:v>32.815700000000696</c:v>
                </c:pt>
                <c:pt idx="544">
                  <c:v>32.815800000000699</c:v>
                </c:pt>
                <c:pt idx="545">
                  <c:v>32.815900000000703</c:v>
                </c:pt>
                <c:pt idx="546">
                  <c:v>32.816000000000706</c:v>
                </c:pt>
                <c:pt idx="547">
                  <c:v>32.816100000000709</c:v>
                </c:pt>
                <c:pt idx="548">
                  <c:v>32.816200000000713</c:v>
                </c:pt>
                <c:pt idx="549">
                  <c:v>32.816300000000716</c:v>
                </c:pt>
                <c:pt idx="550">
                  <c:v>32.816400000000719</c:v>
                </c:pt>
                <c:pt idx="551">
                  <c:v>32.816500000000723</c:v>
                </c:pt>
                <c:pt idx="552">
                  <c:v>32.816600000000726</c:v>
                </c:pt>
                <c:pt idx="553">
                  <c:v>32.816700000000729</c:v>
                </c:pt>
                <c:pt idx="554">
                  <c:v>32.816800000000732</c:v>
                </c:pt>
                <c:pt idx="555">
                  <c:v>32.816900000000736</c:v>
                </c:pt>
                <c:pt idx="556">
                  <c:v>32.817000000000739</c:v>
                </c:pt>
                <c:pt idx="557">
                  <c:v>32.817100000000742</c:v>
                </c:pt>
                <c:pt idx="558">
                  <c:v>32.817200000000746</c:v>
                </c:pt>
                <c:pt idx="559">
                  <c:v>32.817300000000749</c:v>
                </c:pt>
                <c:pt idx="560">
                  <c:v>32.817400000000752</c:v>
                </c:pt>
                <c:pt idx="561">
                  <c:v>32.817500000000756</c:v>
                </c:pt>
                <c:pt idx="562">
                  <c:v>32.817600000000759</c:v>
                </c:pt>
                <c:pt idx="563">
                  <c:v>32.817700000000762</c:v>
                </c:pt>
                <c:pt idx="564">
                  <c:v>32.817800000000766</c:v>
                </c:pt>
                <c:pt idx="565">
                  <c:v>32.817900000000769</c:v>
                </c:pt>
                <c:pt idx="566">
                  <c:v>32.818000000000772</c:v>
                </c:pt>
                <c:pt idx="567">
                  <c:v>32.818100000000776</c:v>
                </c:pt>
                <c:pt idx="568">
                  <c:v>32.818200000000779</c:v>
                </c:pt>
                <c:pt idx="569">
                  <c:v>32.818300000000782</c:v>
                </c:pt>
                <c:pt idx="570">
                  <c:v>32.818400000000786</c:v>
                </c:pt>
                <c:pt idx="571">
                  <c:v>32.818500000000789</c:v>
                </c:pt>
                <c:pt idx="572">
                  <c:v>32.818600000000792</c:v>
                </c:pt>
                <c:pt idx="573">
                  <c:v>32.818700000000796</c:v>
                </c:pt>
                <c:pt idx="574">
                  <c:v>32.818800000000799</c:v>
                </c:pt>
                <c:pt idx="575">
                  <c:v>32.818900000000802</c:v>
                </c:pt>
                <c:pt idx="576">
                  <c:v>32.819000000000806</c:v>
                </c:pt>
                <c:pt idx="577">
                  <c:v>32.819100000000809</c:v>
                </c:pt>
                <c:pt idx="578">
                  <c:v>32.819200000000812</c:v>
                </c:pt>
                <c:pt idx="579">
                  <c:v>32.819300000000815</c:v>
                </c:pt>
                <c:pt idx="580">
                  <c:v>32.819400000000819</c:v>
                </c:pt>
                <c:pt idx="581">
                  <c:v>32.819500000000822</c:v>
                </c:pt>
                <c:pt idx="582">
                  <c:v>32.819600000000825</c:v>
                </c:pt>
                <c:pt idx="583">
                  <c:v>32.819700000000829</c:v>
                </c:pt>
                <c:pt idx="584">
                  <c:v>32.819800000000832</c:v>
                </c:pt>
                <c:pt idx="585">
                  <c:v>32.819900000000835</c:v>
                </c:pt>
                <c:pt idx="586">
                  <c:v>32.820000000000839</c:v>
                </c:pt>
                <c:pt idx="587">
                  <c:v>32.820100000000842</c:v>
                </c:pt>
                <c:pt idx="588">
                  <c:v>32.820200000000845</c:v>
                </c:pt>
                <c:pt idx="589">
                  <c:v>32.820300000000849</c:v>
                </c:pt>
                <c:pt idx="590">
                  <c:v>32.820400000000852</c:v>
                </c:pt>
                <c:pt idx="591">
                  <c:v>32.820500000000855</c:v>
                </c:pt>
                <c:pt idx="592">
                  <c:v>32.820600000000859</c:v>
                </c:pt>
                <c:pt idx="593">
                  <c:v>32.820700000000862</c:v>
                </c:pt>
                <c:pt idx="594">
                  <c:v>32.820800000000865</c:v>
                </c:pt>
                <c:pt idx="595">
                  <c:v>32.820900000000869</c:v>
                </c:pt>
                <c:pt idx="596">
                  <c:v>32.821000000000872</c:v>
                </c:pt>
                <c:pt idx="597">
                  <c:v>32.821100000000875</c:v>
                </c:pt>
                <c:pt idx="598">
                  <c:v>32.821200000000879</c:v>
                </c:pt>
                <c:pt idx="599">
                  <c:v>32.821300000000882</c:v>
                </c:pt>
                <c:pt idx="600">
                  <c:v>32.821400000000885</c:v>
                </c:pt>
                <c:pt idx="601">
                  <c:v>32.821500000000889</c:v>
                </c:pt>
                <c:pt idx="602">
                  <c:v>32.821600000000892</c:v>
                </c:pt>
                <c:pt idx="603">
                  <c:v>32.821700000000895</c:v>
                </c:pt>
                <c:pt idx="604">
                  <c:v>32.821800000000898</c:v>
                </c:pt>
                <c:pt idx="605">
                  <c:v>32.821900000000902</c:v>
                </c:pt>
                <c:pt idx="606">
                  <c:v>32.822000000000905</c:v>
                </c:pt>
                <c:pt idx="607">
                  <c:v>32.822100000000908</c:v>
                </c:pt>
                <c:pt idx="608">
                  <c:v>32.822200000000912</c:v>
                </c:pt>
                <c:pt idx="609">
                  <c:v>32.822300000000915</c:v>
                </c:pt>
                <c:pt idx="610">
                  <c:v>32.822400000000918</c:v>
                </c:pt>
                <c:pt idx="611">
                  <c:v>32.822500000000922</c:v>
                </c:pt>
                <c:pt idx="612">
                  <c:v>32.822600000000925</c:v>
                </c:pt>
                <c:pt idx="613">
                  <c:v>32.822700000000928</c:v>
                </c:pt>
                <c:pt idx="614">
                  <c:v>32.822800000000932</c:v>
                </c:pt>
                <c:pt idx="615">
                  <c:v>32.822900000000935</c:v>
                </c:pt>
                <c:pt idx="616">
                  <c:v>32.823000000000938</c:v>
                </c:pt>
                <c:pt idx="617">
                  <c:v>32.823100000000942</c:v>
                </c:pt>
                <c:pt idx="618">
                  <c:v>32.823200000000945</c:v>
                </c:pt>
                <c:pt idx="619">
                  <c:v>32.823300000000948</c:v>
                </c:pt>
                <c:pt idx="620">
                  <c:v>32.823400000000952</c:v>
                </c:pt>
                <c:pt idx="621">
                  <c:v>32.823500000000955</c:v>
                </c:pt>
                <c:pt idx="622">
                  <c:v>32.823600000000958</c:v>
                </c:pt>
                <c:pt idx="623">
                  <c:v>32.823700000000962</c:v>
                </c:pt>
                <c:pt idx="624">
                  <c:v>32.823800000000965</c:v>
                </c:pt>
                <c:pt idx="625">
                  <c:v>32.823900000000968</c:v>
                </c:pt>
                <c:pt idx="626">
                  <c:v>32.824000000000972</c:v>
                </c:pt>
                <c:pt idx="627">
                  <c:v>32.824100000000975</c:v>
                </c:pt>
                <c:pt idx="628">
                  <c:v>32.824200000000978</c:v>
                </c:pt>
                <c:pt idx="629">
                  <c:v>32.824300000000981</c:v>
                </c:pt>
                <c:pt idx="630">
                  <c:v>32.824400000000985</c:v>
                </c:pt>
                <c:pt idx="631">
                  <c:v>32.824500000000988</c:v>
                </c:pt>
                <c:pt idx="632">
                  <c:v>32.824600000000991</c:v>
                </c:pt>
                <c:pt idx="633">
                  <c:v>32.824700000000995</c:v>
                </c:pt>
                <c:pt idx="634">
                  <c:v>32.824800000000998</c:v>
                </c:pt>
                <c:pt idx="635">
                  <c:v>32.824900000001001</c:v>
                </c:pt>
                <c:pt idx="636">
                  <c:v>32.825000000001005</c:v>
                </c:pt>
                <c:pt idx="637">
                  <c:v>32.825100000001008</c:v>
                </c:pt>
                <c:pt idx="638">
                  <c:v>32.825200000001011</c:v>
                </c:pt>
                <c:pt idx="639">
                  <c:v>32.825300000001015</c:v>
                </c:pt>
                <c:pt idx="640">
                  <c:v>32.825400000001018</c:v>
                </c:pt>
                <c:pt idx="641">
                  <c:v>32.825500000001021</c:v>
                </c:pt>
                <c:pt idx="642">
                  <c:v>32.825600000001025</c:v>
                </c:pt>
                <c:pt idx="643">
                  <c:v>32.825700000001028</c:v>
                </c:pt>
                <c:pt idx="644">
                  <c:v>32.825800000001031</c:v>
                </c:pt>
                <c:pt idx="645">
                  <c:v>32.825900000001035</c:v>
                </c:pt>
                <c:pt idx="646">
                  <c:v>32.826000000001038</c:v>
                </c:pt>
                <c:pt idx="647">
                  <c:v>32.826100000001041</c:v>
                </c:pt>
                <c:pt idx="648">
                  <c:v>32.826200000001045</c:v>
                </c:pt>
                <c:pt idx="649">
                  <c:v>32.826300000001048</c:v>
                </c:pt>
                <c:pt idx="650">
                  <c:v>32.826400000001051</c:v>
                </c:pt>
                <c:pt idx="651">
                  <c:v>32.826500000001055</c:v>
                </c:pt>
                <c:pt idx="652">
                  <c:v>32.826600000001058</c:v>
                </c:pt>
                <c:pt idx="653">
                  <c:v>32.826700000001061</c:v>
                </c:pt>
                <c:pt idx="654">
                  <c:v>32.826800000001064</c:v>
                </c:pt>
                <c:pt idx="655">
                  <c:v>32.826900000001068</c:v>
                </c:pt>
                <c:pt idx="656">
                  <c:v>32.827000000001071</c:v>
                </c:pt>
                <c:pt idx="657">
                  <c:v>32.827100000001074</c:v>
                </c:pt>
                <c:pt idx="658">
                  <c:v>32.827200000001078</c:v>
                </c:pt>
                <c:pt idx="659">
                  <c:v>32.827300000001081</c:v>
                </c:pt>
                <c:pt idx="660">
                  <c:v>32.827400000001084</c:v>
                </c:pt>
                <c:pt idx="661">
                  <c:v>32.827500000001088</c:v>
                </c:pt>
                <c:pt idx="662">
                  <c:v>32.827600000001091</c:v>
                </c:pt>
                <c:pt idx="663">
                  <c:v>32.827700000001094</c:v>
                </c:pt>
                <c:pt idx="664">
                  <c:v>32.827800000001098</c:v>
                </c:pt>
                <c:pt idx="665">
                  <c:v>32.827900000001101</c:v>
                </c:pt>
                <c:pt idx="666">
                  <c:v>32.828000000001104</c:v>
                </c:pt>
                <c:pt idx="667">
                  <c:v>32.828100000001108</c:v>
                </c:pt>
                <c:pt idx="668">
                  <c:v>32.828200000001111</c:v>
                </c:pt>
                <c:pt idx="669">
                  <c:v>32.828300000001114</c:v>
                </c:pt>
                <c:pt idx="670">
                  <c:v>32.828400000001118</c:v>
                </c:pt>
                <c:pt idx="671">
                  <c:v>32.828500000001121</c:v>
                </c:pt>
                <c:pt idx="672">
                  <c:v>32.828600000001124</c:v>
                </c:pt>
                <c:pt idx="673">
                  <c:v>32.828700000001128</c:v>
                </c:pt>
                <c:pt idx="674">
                  <c:v>32.828800000001131</c:v>
                </c:pt>
                <c:pt idx="675">
                  <c:v>32.828900000001134</c:v>
                </c:pt>
                <c:pt idx="676">
                  <c:v>32.829000000001137</c:v>
                </c:pt>
                <c:pt idx="677">
                  <c:v>32.829100000001141</c:v>
                </c:pt>
                <c:pt idx="678">
                  <c:v>32.829200000001144</c:v>
                </c:pt>
                <c:pt idx="679">
                  <c:v>32.829300000001147</c:v>
                </c:pt>
                <c:pt idx="680">
                  <c:v>32.829400000001151</c:v>
                </c:pt>
                <c:pt idx="681">
                  <c:v>32.829500000001154</c:v>
                </c:pt>
                <c:pt idx="682">
                  <c:v>32.829600000001157</c:v>
                </c:pt>
                <c:pt idx="683">
                  <c:v>32.829700000001161</c:v>
                </c:pt>
                <c:pt idx="684">
                  <c:v>32.829800000001164</c:v>
                </c:pt>
                <c:pt idx="685">
                  <c:v>32.829900000001167</c:v>
                </c:pt>
                <c:pt idx="686">
                  <c:v>32.830000000001171</c:v>
                </c:pt>
                <c:pt idx="687">
                  <c:v>32.830100000001174</c:v>
                </c:pt>
                <c:pt idx="688">
                  <c:v>32.830200000001177</c:v>
                </c:pt>
                <c:pt idx="689">
                  <c:v>32.830300000001181</c:v>
                </c:pt>
                <c:pt idx="690">
                  <c:v>32.830400000001184</c:v>
                </c:pt>
                <c:pt idx="691">
                  <c:v>32.830500000001187</c:v>
                </c:pt>
                <c:pt idx="692">
                  <c:v>32.830600000001191</c:v>
                </c:pt>
                <c:pt idx="693">
                  <c:v>32.830700000001194</c:v>
                </c:pt>
                <c:pt idx="694">
                  <c:v>32.830800000001197</c:v>
                </c:pt>
                <c:pt idx="695">
                  <c:v>32.830900000001201</c:v>
                </c:pt>
                <c:pt idx="696">
                  <c:v>32.831000000001204</c:v>
                </c:pt>
                <c:pt idx="697">
                  <c:v>32.831100000001207</c:v>
                </c:pt>
                <c:pt idx="698">
                  <c:v>32.831200000001211</c:v>
                </c:pt>
                <c:pt idx="699">
                  <c:v>32.831300000001214</c:v>
                </c:pt>
                <c:pt idx="700">
                  <c:v>32.831400000001217</c:v>
                </c:pt>
                <c:pt idx="701">
                  <c:v>32.83150000000122</c:v>
                </c:pt>
                <c:pt idx="702">
                  <c:v>32.831600000001224</c:v>
                </c:pt>
                <c:pt idx="703">
                  <c:v>32.831700000001227</c:v>
                </c:pt>
                <c:pt idx="704">
                  <c:v>32.83180000000123</c:v>
                </c:pt>
                <c:pt idx="705">
                  <c:v>32.831900000001234</c:v>
                </c:pt>
                <c:pt idx="706">
                  <c:v>32.832000000001237</c:v>
                </c:pt>
                <c:pt idx="707">
                  <c:v>32.83210000000124</c:v>
                </c:pt>
                <c:pt idx="708">
                  <c:v>32.832200000001244</c:v>
                </c:pt>
                <c:pt idx="709">
                  <c:v>32.832300000001247</c:v>
                </c:pt>
                <c:pt idx="710">
                  <c:v>32.83240000000125</c:v>
                </c:pt>
                <c:pt idx="711">
                  <c:v>32.832500000001254</c:v>
                </c:pt>
                <c:pt idx="712">
                  <c:v>32.832600000001257</c:v>
                </c:pt>
                <c:pt idx="713">
                  <c:v>32.83270000000126</c:v>
                </c:pt>
                <c:pt idx="714">
                  <c:v>32.832800000001264</c:v>
                </c:pt>
                <c:pt idx="715">
                  <c:v>32.832900000001267</c:v>
                </c:pt>
                <c:pt idx="716">
                  <c:v>32.83300000000127</c:v>
                </c:pt>
                <c:pt idx="717">
                  <c:v>32.833100000001274</c:v>
                </c:pt>
                <c:pt idx="718">
                  <c:v>32.833200000001277</c:v>
                </c:pt>
                <c:pt idx="719">
                  <c:v>32.83330000000128</c:v>
                </c:pt>
                <c:pt idx="720">
                  <c:v>32.833400000001284</c:v>
                </c:pt>
                <c:pt idx="721">
                  <c:v>32.833500000001287</c:v>
                </c:pt>
                <c:pt idx="722">
                  <c:v>32.83360000000129</c:v>
                </c:pt>
                <c:pt idx="723">
                  <c:v>32.833700000001294</c:v>
                </c:pt>
                <c:pt idx="724">
                  <c:v>32.833800000001297</c:v>
                </c:pt>
                <c:pt idx="725">
                  <c:v>32.8339000000013</c:v>
                </c:pt>
                <c:pt idx="726">
                  <c:v>32.834000000001303</c:v>
                </c:pt>
                <c:pt idx="727">
                  <c:v>32.834100000001307</c:v>
                </c:pt>
                <c:pt idx="728">
                  <c:v>32.83420000000131</c:v>
                </c:pt>
                <c:pt idx="729">
                  <c:v>32.834300000001313</c:v>
                </c:pt>
                <c:pt idx="730">
                  <c:v>32.834400000001317</c:v>
                </c:pt>
                <c:pt idx="731">
                  <c:v>32.83450000000132</c:v>
                </c:pt>
                <c:pt idx="732">
                  <c:v>32.834600000001323</c:v>
                </c:pt>
                <c:pt idx="733">
                  <c:v>32.834700000001327</c:v>
                </c:pt>
                <c:pt idx="734">
                  <c:v>32.83480000000133</c:v>
                </c:pt>
                <c:pt idx="735">
                  <c:v>32.834900000001333</c:v>
                </c:pt>
                <c:pt idx="736">
                  <c:v>32.835000000001337</c:v>
                </c:pt>
                <c:pt idx="737">
                  <c:v>32.83510000000134</c:v>
                </c:pt>
                <c:pt idx="738">
                  <c:v>32.835200000001343</c:v>
                </c:pt>
                <c:pt idx="739">
                  <c:v>32.835300000001347</c:v>
                </c:pt>
                <c:pt idx="740">
                  <c:v>32.83540000000135</c:v>
                </c:pt>
                <c:pt idx="741">
                  <c:v>32.835500000001353</c:v>
                </c:pt>
                <c:pt idx="742">
                  <c:v>32.835600000001357</c:v>
                </c:pt>
                <c:pt idx="743">
                  <c:v>32.83570000000136</c:v>
                </c:pt>
                <c:pt idx="744">
                  <c:v>32.835800000001363</c:v>
                </c:pt>
                <c:pt idx="745">
                  <c:v>32.835900000001367</c:v>
                </c:pt>
                <c:pt idx="746">
                  <c:v>32.83600000000137</c:v>
                </c:pt>
                <c:pt idx="747">
                  <c:v>32.836100000001373</c:v>
                </c:pt>
                <c:pt idx="748">
                  <c:v>32.836200000001377</c:v>
                </c:pt>
                <c:pt idx="749">
                  <c:v>32.83630000000138</c:v>
                </c:pt>
                <c:pt idx="750">
                  <c:v>32.836400000001383</c:v>
                </c:pt>
                <c:pt idx="751">
                  <c:v>32.836500000001386</c:v>
                </c:pt>
                <c:pt idx="752">
                  <c:v>32.83660000000139</c:v>
                </c:pt>
                <c:pt idx="753">
                  <c:v>32.836700000001393</c:v>
                </c:pt>
                <c:pt idx="754">
                  <c:v>32.836800000001396</c:v>
                </c:pt>
                <c:pt idx="755">
                  <c:v>32.8369000000014</c:v>
                </c:pt>
                <c:pt idx="756">
                  <c:v>32.837000000001403</c:v>
                </c:pt>
                <c:pt idx="757">
                  <c:v>32.837100000001406</c:v>
                </c:pt>
                <c:pt idx="758">
                  <c:v>32.83720000000141</c:v>
                </c:pt>
                <c:pt idx="759">
                  <c:v>32.837300000001413</c:v>
                </c:pt>
                <c:pt idx="760">
                  <c:v>32.837400000001416</c:v>
                </c:pt>
                <c:pt idx="761">
                  <c:v>32.83750000000142</c:v>
                </c:pt>
                <c:pt idx="762">
                  <c:v>32.837600000001423</c:v>
                </c:pt>
                <c:pt idx="763">
                  <c:v>32.837700000001426</c:v>
                </c:pt>
                <c:pt idx="764">
                  <c:v>32.83780000000143</c:v>
                </c:pt>
                <c:pt idx="765">
                  <c:v>32.837900000001433</c:v>
                </c:pt>
                <c:pt idx="766">
                  <c:v>32.838000000001436</c:v>
                </c:pt>
                <c:pt idx="767">
                  <c:v>32.83810000000144</c:v>
                </c:pt>
                <c:pt idx="768">
                  <c:v>32.838200000001443</c:v>
                </c:pt>
                <c:pt idx="769">
                  <c:v>32.838300000001446</c:v>
                </c:pt>
                <c:pt idx="770">
                  <c:v>32.83840000000145</c:v>
                </c:pt>
                <c:pt idx="771">
                  <c:v>32.838500000001453</c:v>
                </c:pt>
                <c:pt idx="772">
                  <c:v>32.838600000001456</c:v>
                </c:pt>
                <c:pt idx="773">
                  <c:v>32.83870000000146</c:v>
                </c:pt>
                <c:pt idx="774">
                  <c:v>32.838800000001463</c:v>
                </c:pt>
                <c:pt idx="775">
                  <c:v>32.838900000001466</c:v>
                </c:pt>
                <c:pt idx="776">
                  <c:v>32.839000000001469</c:v>
                </c:pt>
                <c:pt idx="777">
                  <c:v>32.839100000001473</c:v>
                </c:pt>
                <c:pt idx="778">
                  <c:v>32.839200000001476</c:v>
                </c:pt>
                <c:pt idx="779">
                  <c:v>32.839300000001479</c:v>
                </c:pt>
                <c:pt idx="780">
                  <c:v>32.839400000001483</c:v>
                </c:pt>
                <c:pt idx="781">
                  <c:v>32.839500000001486</c:v>
                </c:pt>
                <c:pt idx="782">
                  <c:v>32.839600000001489</c:v>
                </c:pt>
                <c:pt idx="783">
                  <c:v>32.839700000001493</c:v>
                </c:pt>
                <c:pt idx="784">
                  <c:v>32.839800000001496</c:v>
                </c:pt>
                <c:pt idx="785">
                  <c:v>32.839900000001499</c:v>
                </c:pt>
                <c:pt idx="786">
                  <c:v>32.840000000001503</c:v>
                </c:pt>
                <c:pt idx="787">
                  <c:v>32.840100000001506</c:v>
                </c:pt>
                <c:pt idx="788">
                  <c:v>32.840200000001509</c:v>
                </c:pt>
                <c:pt idx="789">
                  <c:v>32.840300000001513</c:v>
                </c:pt>
                <c:pt idx="790">
                  <c:v>32.840400000001516</c:v>
                </c:pt>
                <c:pt idx="791">
                  <c:v>32.840500000001519</c:v>
                </c:pt>
                <c:pt idx="792">
                  <c:v>32.840600000001523</c:v>
                </c:pt>
                <c:pt idx="793">
                  <c:v>32.840700000001526</c:v>
                </c:pt>
                <c:pt idx="794">
                  <c:v>32.840800000001529</c:v>
                </c:pt>
                <c:pt idx="795">
                  <c:v>32.840900000001533</c:v>
                </c:pt>
                <c:pt idx="796">
                  <c:v>32.841000000001536</c:v>
                </c:pt>
                <c:pt idx="797">
                  <c:v>32.841100000001539</c:v>
                </c:pt>
                <c:pt idx="798">
                  <c:v>32.841200000001542</c:v>
                </c:pt>
                <c:pt idx="799">
                  <c:v>32.841300000001546</c:v>
                </c:pt>
                <c:pt idx="800">
                  <c:v>32.841400000001549</c:v>
                </c:pt>
                <c:pt idx="801">
                  <c:v>32.841500000001552</c:v>
                </c:pt>
                <c:pt idx="802">
                  <c:v>32.841600000001556</c:v>
                </c:pt>
                <c:pt idx="803">
                  <c:v>32.841700000001559</c:v>
                </c:pt>
                <c:pt idx="804">
                  <c:v>32.841800000001562</c:v>
                </c:pt>
                <c:pt idx="805">
                  <c:v>32.841900000001566</c:v>
                </c:pt>
                <c:pt idx="806">
                  <c:v>32.842000000001569</c:v>
                </c:pt>
                <c:pt idx="807">
                  <c:v>32.842100000001572</c:v>
                </c:pt>
                <c:pt idx="808">
                  <c:v>32.842200000001576</c:v>
                </c:pt>
                <c:pt idx="809">
                  <c:v>32.842300000001579</c:v>
                </c:pt>
                <c:pt idx="810">
                  <c:v>32.842400000001582</c:v>
                </c:pt>
                <c:pt idx="811">
                  <c:v>32.842500000001586</c:v>
                </c:pt>
                <c:pt idx="812">
                  <c:v>32.842600000001589</c:v>
                </c:pt>
                <c:pt idx="813">
                  <c:v>32.842700000001592</c:v>
                </c:pt>
                <c:pt idx="814">
                  <c:v>32.842800000001596</c:v>
                </c:pt>
                <c:pt idx="815">
                  <c:v>32.842900000001599</c:v>
                </c:pt>
                <c:pt idx="816">
                  <c:v>32.843000000001602</c:v>
                </c:pt>
                <c:pt idx="817">
                  <c:v>32.843100000001606</c:v>
                </c:pt>
                <c:pt idx="818">
                  <c:v>32.843200000001609</c:v>
                </c:pt>
                <c:pt idx="819">
                  <c:v>32.843300000001612</c:v>
                </c:pt>
                <c:pt idx="820">
                  <c:v>32.843400000001616</c:v>
                </c:pt>
                <c:pt idx="821">
                  <c:v>32.843500000001619</c:v>
                </c:pt>
                <c:pt idx="822">
                  <c:v>32.843600000001622</c:v>
                </c:pt>
                <c:pt idx="823">
                  <c:v>32.843700000001625</c:v>
                </c:pt>
                <c:pt idx="824">
                  <c:v>32.843800000001629</c:v>
                </c:pt>
                <c:pt idx="825">
                  <c:v>32.843900000001632</c:v>
                </c:pt>
                <c:pt idx="826">
                  <c:v>32.844000000001635</c:v>
                </c:pt>
                <c:pt idx="827">
                  <c:v>32.844100000001639</c:v>
                </c:pt>
                <c:pt idx="828">
                  <c:v>32.844200000001642</c:v>
                </c:pt>
                <c:pt idx="829">
                  <c:v>32.844300000001645</c:v>
                </c:pt>
                <c:pt idx="830">
                  <c:v>32.844400000001649</c:v>
                </c:pt>
                <c:pt idx="831">
                  <c:v>32.844500000001652</c:v>
                </c:pt>
                <c:pt idx="832">
                  <c:v>32.844600000001655</c:v>
                </c:pt>
                <c:pt idx="833">
                  <c:v>32.844700000001659</c:v>
                </c:pt>
                <c:pt idx="834">
                  <c:v>32.844800000001662</c:v>
                </c:pt>
                <c:pt idx="835">
                  <c:v>32.844900000001665</c:v>
                </c:pt>
                <c:pt idx="836">
                  <c:v>32.845000000001669</c:v>
                </c:pt>
                <c:pt idx="837">
                  <c:v>32.845100000001672</c:v>
                </c:pt>
                <c:pt idx="838">
                  <c:v>32.845200000001675</c:v>
                </c:pt>
                <c:pt idx="839">
                  <c:v>32.845300000001679</c:v>
                </c:pt>
                <c:pt idx="840">
                  <c:v>32.845400000001682</c:v>
                </c:pt>
                <c:pt idx="841">
                  <c:v>32.845500000001685</c:v>
                </c:pt>
                <c:pt idx="842">
                  <c:v>32.845600000001689</c:v>
                </c:pt>
                <c:pt idx="843">
                  <c:v>32.845700000001692</c:v>
                </c:pt>
                <c:pt idx="844">
                  <c:v>32.845800000001695</c:v>
                </c:pt>
                <c:pt idx="845">
                  <c:v>32.845900000001699</c:v>
                </c:pt>
                <c:pt idx="846">
                  <c:v>32.846000000001702</c:v>
                </c:pt>
                <c:pt idx="847">
                  <c:v>32.846100000001705</c:v>
                </c:pt>
                <c:pt idx="848">
                  <c:v>32.846200000001708</c:v>
                </c:pt>
                <c:pt idx="849">
                  <c:v>32.846300000001712</c:v>
                </c:pt>
                <c:pt idx="850">
                  <c:v>32.846400000001715</c:v>
                </c:pt>
                <c:pt idx="851">
                  <c:v>32.846500000001718</c:v>
                </c:pt>
                <c:pt idx="852">
                  <c:v>32.846600000001722</c:v>
                </c:pt>
                <c:pt idx="853">
                  <c:v>32.846700000001725</c:v>
                </c:pt>
                <c:pt idx="854">
                  <c:v>32.846800000001728</c:v>
                </c:pt>
                <c:pt idx="855">
                  <c:v>32.846900000001732</c:v>
                </c:pt>
                <c:pt idx="856">
                  <c:v>32.847000000001735</c:v>
                </c:pt>
                <c:pt idx="857">
                  <c:v>32.847100000001738</c:v>
                </c:pt>
                <c:pt idx="858">
                  <c:v>32.847200000001742</c:v>
                </c:pt>
                <c:pt idx="859">
                  <c:v>32.847300000001745</c:v>
                </c:pt>
                <c:pt idx="860">
                  <c:v>32.847400000001748</c:v>
                </c:pt>
                <c:pt idx="861">
                  <c:v>32.847500000001752</c:v>
                </c:pt>
                <c:pt idx="862">
                  <c:v>32.847600000001755</c:v>
                </c:pt>
                <c:pt idx="863">
                  <c:v>32.847700000001758</c:v>
                </c:pt>
                <c:pt idx="864">
                  <c:v>32.847800000001762</c:v>
                </c:pt>
                <c:pt idx="865">
                  <c:v>32.847900000001765</c:v>
                </c:pt>
                <c:pt idx="866">
                  <c:v>32.848000000001768</c:v>
                </c:pt>
                <c:pt idx="867">
                  <c:v>32.848100000001772</c:v>
                </c:pt>
                <c:pt idx="868">
                  <c:v>32.848200000001775</c:v>
                </c:pt>
                <c:pt idx="869">
                  <c:v>32.848300000001778</c:v>
                </c:pt>
                <c:pt idx="870">
                  <c:v>32.848400000001782</c:v>
                </c:pt>
                <c:pt idx="871">
                  <c:v>32.848500000001785</c:v>
                </c:pt>
                <c:pt idx="872">
                  <c:v>32.848600000001788</c:v>
                </c:pt>
                <c:pt idx="873">
                  <c:v>32.848700000001791</c:v>
                </c:pt>
                <c:pt idx="874">
                  <c:v>32.848800000001795</c:v>
                </c:pt>
                <c:pt idx="875">
                  <c:v>32.848900000001798</c:v>
                </c:pt>
                <c:pt idx="876">
                  <c:v>32.849000000001801</c:v>
                </c:pt>
                <c:pt idx="877">
                  <c:v>32.849100000001805</c:v>
                </c:pt>
                <c:pt idx="878">
                  <c:v>32.849200000001808</c:v>
                </c:pt>
                <c:pt idx="879">
                  <c:v>32.849300000001811</c:v>
                </c:pt>
                <c:pt idx="880">
                  <c:v>32.849400000001815</c:v>
                </c:pt>
                <c:pt idx="881">
                  <c:v>32.849500000001818</c:v>
                </c:pt>
                <c:pt idx="882">
                  <c:v>32.849600000001821</c:v>
                </c:pt>
                <c:pt idx="883">
                  <c:v>32.849700000001825</c:v>
                </c:pt>
                <c:pt idx="884">
                  <c:v>32.849800000001828</c:v>
                </c:pt>
                <c:pt idx="885">
                  <c:v>32.849900000001831</c:v>
                </c:pt>
                <c:pt idx="886">
                  <c:v>32.850000000001835</c:v>
                </c:pt>
                <c:pt idx="887">
                  <c:v>32.850100000001838</c:v>
                </c:pt>
                <c:pt idx="888">
                  <c:v>32.850200000001841</c:v>
                </c:pt>
                <c:pt idx="889">
                  <c:v>32.850300000001845</c:v>
                </c:pt>
                <c:pt idx="890">
                  <c:v>32.850400000001848</c:v>
                </c:pt>
                <c:pt idx="891">
                  <c:v>32.850500000001851</c:v>
                </c:pt>
                <c:pt idx="892">
                  <c:v>32.850600000001855</c:v>
                </c:pt>
                <c:pt idx="893">
                  <c:v>32.850700000001858</c:v>
                </c:pt>
                <c:pt idx="894">
                  <c:v>32.850800000001861</c:v>
                </c:pt>
                <c:pt idx="895">
                  <c:v>32.850900000001864</c:v>
                </c:pt>
                <c:pt idx="896">
                  <c:v>32.851000000001868</c:v>
                </c:pt>
                <c:pt idx="897">
                  <c:v>32.851100000001871</c:v>
                </c:pt>
                <c:pt idx="898">
                  <c:v>32.851200000001874</c:v>
                </c:pt>
                <c:pt idx="899">
                  <c:v>32.851300000001878</c:v>
                </c:pt>
                <c:pt idx="900">
                  <c:v>32.851400000001881</c:v>
                </c:pt>
                <c:pt idx="901">
                  <c:v>32.851500000001884</c:v>
                </c:pt>
                <c:pt idx="902">
                  <c:v>32.851600000001888</c:v>
                </c:pt>
                <c:pt idx="903">
                  <c:v>32.851700000001891</c:v>
                </c:pt>
                <c:pt idx="904">
                  <c:v>32.851800000001894</c:v>
                </c:pt>
                <c:pt idx="905">
                  <c:v>32.851900000001898</c:v>
                </c:pt>
                <c:pt idx="906">
                  <c:v>32.852000000001901</c:v>
                </c:pt>
                <c:pt idx="907">
                  <c:v>32.852100000001904</c:v>
                </c:pt>
                <c:pt idx="908">
                  <c:v>32.852200000001908</c:v>
                </c:pt>
                <c:pt idx="909">
                  <c:v>32.852300000001911</c:v>
                </c:pt>
                <c:pt idx="910">
                  <c:v>32.852400000001914</c:v>
                </c:pt>
                <c:pt idx="911">
                  <c:v>32.852500000001918</c:v>
                </c:pt>
                <c:pt idx="912">
                  <c:v>32.852600000001921</c:v>
                </c:pt>
                <c:pt idx="913">
                  <c:v>32.852700000001924</c:v>
                </c:pt>
                <c:pt idx="914">
                  <c:v>32.852800000001928</c:v>
                </c:pt>
                <c:pt idx="915">
                  <c:v>32.852900000001931</c:v>
                </c:pt>
                <c:pt idx="916">
                  <c:v>32.853000000001934</c:v>
                </c:pt>
                <c:pt idx="917">
                  <c:v>32.853100000001938</c:v>
                </c:pt>
                <c:pt idx="918">
                  <c:v>32.853200000001941</c:v>
                </c:pt>
                <c:pt idx="919">
                  <c:v>32.853300000001944</c:v>
                </c:pt>
                <c:pt idx="920">
                  <c:v>32.853400000001947</c:v>
                </c:pt>
                <c:pt idx="921">
                  <c:v>32.853500000001951</c:v>
                </c:pt>
                <c:pt idx="922">
                  <c:v>32.853600000001954</c:v>
                </c:pt>
                <c:pt idx="923">
                  <c:v>32.853700000001957</c:v>
                </c:pt>
                <c:pt idx="924">
                  <c:v>32.853800000001961</c:v>
                </c:pt>
                <c:pt idx="925">
                  <c:v>32.853900000001964</c:v>
                </c:pt>
                <c:pt idx="926">
                  <c:v>32.854000000001967</c:v>
                </c:pt>
                <c:pt idx="927">
                  <c:v>32.854100000001971</c:v>
                </c:pt>
                <c:pt idx="928">
                  <c:v>32.854200000001974</c:v>
                </c:pt>
                <c:pt idx="929">
                  <c:v>32.854300000001977</c:v>
                </c:pt>
                <c:pt idx="930">
                  <c:v>32.854400000001981</c:v>
                </c:pt>
                <c:pt idx="931">
                  <c:v>32.854500000001984</c:v>
                </c:pt>
                <c:pt idx="932">
                  <c:v>32.854600000001987</c:v>
                </c:pt>
                <c:pt idx="933">
                  <c:v>32.854700000001991</c:v>
                </c:pt>
                <c:pt idx="934">
                  <c:v>32.854800000001994</c:v>
                </c:pt>
                <c:pt idx="935">
                  <c:v>32.854900000001997</c:v>
                </c:pt>
                <c:pt idx="936">
                  <c:v>32.855000000002001</c:v>
                </c:pt>
                <c:pt idx="937">
                  <c:v>32.855100000002004</c:v>
                </c:pt>
                <c:pt idx="938">
                  <c:v>32.855200000002007</c:v>
                </c:pt>
                <c:pt idx="939">
                  <c:v>32.855300000002011</c:v>
                </c:pt>
                <c:pt idx="940">
                  <c:v>32.855400000002014</c:v>
                </c:pt>
                <c:pt idx="941">
                  <c:v>32.855500000002017</c:v>
                </c:pt>
                <c:pt idx="942">
                  <c:v>32.855600000002021</c:v>
                </c:pt>
                <c:pt idx="943">
                  <c:v>32.855700000002024</c:v>
                </c:pt>
                <c:pt idx="944">
                  <c:v>32.855800000002027</c:v>
                </c:pt>
                <c:pt idx="945">
                  <c:v>32.85590000000203</c:v>
                </c:pt>
                <c:pt idx="946">
                  <c:v>32.856000000002034</c:v>
                </c:pt>
                <c:pt idx="947">
                  <c:v>32.856100000002037</c:v>
                </c:pt>
                <c:pt idx="948">
                  <c:v>32.85620000000204</c:v>
                </c:pt>
                <c:pt idx="949">
                  <c:v>32.856300000002044</c:v>
                </c:pt>
                <c:pt idx="950">
                  <c:v>32.856400000002047</c:v>
                </c:pt>
                <c:pt idx="951">
                  <c:v>32.85650000000205</c:v>
                </c:pt>
                <c:pt idx="952">
                  <c:v>32.856600000002054</c:v>
                </c:pt>
                <c:pt idx="953">
                  <c:v>32.856700000002057</c:v>
                </c:pt>
                <c:pt idx="954">
                  <c:v>32.85680000000206</c:v>
                </c:pt>
                <c:pt idx="955">
                  <c:v>32.856900000002064</c:v>
                </c:pt>
                <c:pt idx="956">
                  <c:v>32.857000000002067</c:v>
                </c:pt>
                <c:pt idx="957">
                  <c:v>32.85710000000207</c:v>
                </c:pt>
                <c:pt idx="958">
                  <c:v>32.857200000002074</c:v>
                </c:pt>
                <c:pt idx="959">
                  <c:v>32.857300000002077</c:v>
                </c:pt>
                <c:pt idx="960">
                  <c:v>32.85740000000208</c:v>
                </c:pt>
                <c:pt idx="961">
                  <c:v>32.857500000002084</c:v>
                </c:pt>
                <c:pt idx="962">
                  <c:v>32.857600000002087</c:v>
                </c:pt>
                <c:pt idx="963">
                  <c:v>32.85770000000209</c:v>
                </c:pt>
                <c:pt idx="964">
                  <c:v>32.857800000002094</c:v>
                </c:pt>
                <c:pt idx="965">
                  <c:v>32.857900000002097</c:v>
                </c:pt>
                <c:pt idx="966">
                  <c:v>32.8580000000021</c:v>
                </c:pt>
                <c:pt idx="967">
                  <c:v>32.858100000002104</c:v>
                </c:pt>
                <c:pt idx="968">
                  <c:v>32.858200000002107</c:v>
                </c:pt>
                <c:pt idx="969">
                  <c:v>32.85830000000211</c:v>
                </c:pt>
                <c:pt idx="970">
                  <c:v>32.858400000002113</c:v>
                </c:pt>
                <c:pt idx="971">
                  <c:v>32.858500000002117</c:v>
                </c:pt>
                <c:pt idx="972">
                  <c:v>32.85860000000212</c:v>
                </c:pt>
                <c:pt idx="973">
                  <c:v>32.858700000002123</c:v>
                </c:pt>
                <c:pt idx="974">
                  <c:v>32.858800000002127</c:v>
                </c:pt>
                <c:pt idx="975">
                  <c:v>32.85890000000213</c:v>
                </c:pt>
                <c:pt idx="976">
                  <c:v>32.859000000002133</c:v>
                </c:pt>
                <c:pt idx="977">
                  <c:v>32.859100000002137</c:v>
                </c:pt>
                <c:pt idx="978">
                  <c:v>32.85920000000214</c:v>
                </c:pt>
                <c:pt idx="979">
                  <c:v>32.859300000002143</c:v>
                </c:pt>
                <c:pt idx="980">
                  <c:v>32.859400000002147</c:v>
                </c:pt>
                <c:pt idx="981">
                  <c:v>32.85950000000215</c:v>
                </c:pt>
                <c:pt idx="982">
                  <c:v>32.859600000002153</c:v>
                </c:pt>
                <c:pt idx="983">
                  <c:v>32.859700000002157</c:v>
                </c:pt>
                <c:pt idx="984">
                  <c:v>32.85980000000216</c:v>
                </c:pt>
                <c:pt idx="985">
                  <c:v>32.859900000002163</c:v>
                </c:pt>
                <c:pt idx="986">
                  <c:v>32.860000000002167</c:v>
                </c:pt>
                <c:pt idx="987">
                  <c:v>32.86010000000217</c:v>
                </c:pt>
                <c:pt idx="988">
                  <c:v>32.860200000002173</c:v>
                </c:pt>
                <c:pt idx="989">
                  <c:v>32.860300000002177</c:v>
                </c:pt>
                <c:pt idx="990">
                  <c:v>32.86040000000218</c:v>
                </c:pt>
                <c:pt idx="991">
                  <c:v>32.860500000002183</c:v>
                </c:pt>
                <c:pt idx="992">
                  <c:v>32.860600000002187</c:v>
                </c:pt>
                <c:pt idx="993">
                  <c:v>32.86070000000219</c:v>
                </c:pt>
                <c:pt idx="994">
                  <c:v>32.860800000002193</c:v>
                </c:pt>
                <c:pt idx="995">
                  <c:v>32.860900000002196</c:v>
                </c:pt>
                <c:pt idx="996">
                  <c:v>32.8610000000022</c:v>
                </c:pt>
                <c:pt idx="997">
                  <c:v>32.861100000002203</c:v>
                </c:pt>
                <c:pt idx="998">
                  <c:v>32.861200000002206</c:v>
                </c:pt>
                <c:pt idx="999">
                  <c:v>32.86130000000221</c:v>
                </c:pt>
                <c:pt idx="1000">
                  <c:v>32.861400000002213</c:v>
                </c:pt>
              </c:numCache>
            </c:numRef>
          </c:xVal>
          <c:yVal>
            <c:numRef>
              <c:f>Calculs!$I$4:$I$1004</c:f>
              <c:numCache>
                <c:formatCode>0.00</c:formatCode>
                <c:ptCount val="1001"/>
                <c:pt idx="0">
                  <c:v>174.11119928081908</c:v>
                </c:pt>
                <c:pt idx="1">
                  <c:v>173.76519037608671</c:v>
                </c:pt>
                <c:pt idx="2">
                  <c:v>173.42022294114773</c:v>
                </c:pt>
                <c:pt idx="3">
                  <c:v>173.07629151447318</c:v>
                </c:pt>
                <c:pt idx="4">
                  <c:v>172.73339067290374</c:v>
                </c:pt>
                <c:pt idx="5">
                  <c:v>172.39151503131205</c:v>
                </c:pt>
                <c:pt idx="6">
                  <c:v>172.05065924226929</c:v>
                </c:pt>
                <c:pt idx="7">
                  <c:v>171.71081799571462</c:v>
                </c:pt>
                <c:pt idx="8">
                  <c:v>171.37198601862852</c:v>
                </c:pt>
                <c:pt idx="9">
                  <c:v>171.03415807470947</c:v>
                </c:pt>
                <c:pt idx="10">
                  <c:v>170.69732896405392</c:v>
                </c:pt>
                <c:pt idx="11">
                  <c:v>170.3614901515586</c:v>
                </c:pt>
                <c:pt idx="12">
                  <c:v>170.02663322885971</c:v>
                </c:pt>
                <c:pt idx="13">
                  <c:v>169.692753284329</c:v>
                </c:pt>
                <c:pt idx="14">
                  <c:v>169.35984543886534</c:v>
                </c:pt>
                <c:pt idx="15">
                  <c:v>169.02790484562357</c:v>
                </c:pt>
                <c:pt idx="16">
                  <c:v>168.69692668974645</c:v>
                </c:pt>
                <c:pt idx="17">
                  <c:v>168.36690618809931</c:v>
                </c:pt>
                <c:pt idx="18">
                  <c:v>168.03783858900721</c:v>
                </c:pt>
                <c:pt idx="19">
                  <c:v>167.70971917199475</c:v>
                </c:pt>
                <c:pt idx="20">
                  <c:v>167.3825432475285</c:v>
                </c:pt>
                <c:pt idx="21">
                  <c:v>167.05630784407947</c:v>
                </c:pt>
                <c:pt idx="22">
                  <c:v>166.73100997676249</c:v>
                </c:pt>
                <c:pt idx="23">
                  <c:v>166.40664496024317</c:v>
                </c:pt>
                <c:pt idx="24">
                  <c:v>166.08320814036946</c:v>
                </c:pt>
                <c:pt idx="25">
                  <c:v>165.76069489391139</c:v>
                </c:pt>
                <c:pt idx="26">
                  <c:v>165.43910062830361</c:v>
                </c:pt>
                <c:pt idx="27">
                  <c:v>165.11842078139011</c:v>
                </c:pt>
                <c:pt idx="28">
                  <c:v>164.79865082117209</c:v>
                </c:pt>
                <c:pt idx="29">
                  <c:v>164.47978624555759</c:v>
                </c:pt>
                <c:pt idx="30">
                  <c:v>164.1618225821145</c:v>
                </c:pt>
                <c:pt idx="31">
                  <c:v>163.84475538782516</c:v>
                </c:pt>
                <c:pt idx="32">
                  <c:v>163.52858024884401</c:v>
                </c:pt>
                <c:pt idx="33">
                  <c:v>163.21329278025749</c:v>
                </c:pt>
                <c:pt idx="34">
                  <c:v>162.89888862584607</c:v>
                </c:pt>
                <c:pt idx="35">
                  <c:v>162.58536345784898</c:v>
                </c:pt>
                <c:pt idx="36">
                  <c:v>162.27271297673113</c:v>
                </c:pt>
                <c:pt idx="37">
                  <c:v>161.96093291095221</c:v>
                </c:pt>
                <c:pt idx="38">
                  <c:v>161.65001901673824</c:v>
                </c:pt>
                <c:pt idx="39">
                  <c:v>161.33996707785533</c:v>
                </c:pt>
                <c:pt idx="40">
                  <c:v>161.03077290538548</c:v>
                </c:pt>
                <c:pt idx="41">
                  <c:v>160.72243233750487</c:v>
                </c:pt>
                <c:pt idx="42">
                  <c:v>160.41494123926412</c:v>
                </c:pt>
                <c:pt idx="43">
                  <c:v>160.10829550237071</c:v>
                </c:pt>
                <c:pt idx="44">
                  <c:v>159.80249104497355</c:v>
                </c:pt>
                <c:pt idx="45">
                  <c:v>159.49752381144967</c:v>
                </c:pt>
                <c:pt idx="46">
                  <c:v>159.19338977219306</c:v>
                </c:pt>
                <c:pt idx="47">
                  <c:v>158.89008492340517</c:v>
                </c:pt>
                <c:pt idx="48">
                  <c:v>158.58760528688816</c:v>
                </c:pt>
                <c:pt idx="49">
                  <c:v>158.28594690983931</c:v>
                </c:pt>
                <c:pt idx="50">
                  <c:v>157.98510586464801</c:v>
                </c:pt>
                <c:pt idx="51">
                  <c:v>157.68507824869457</c:v>
                </c:pt>
                <c:pt idx="52">
                  <c:v>157.38586018415077</c:v>
                </c:pt>
                <c:pt idx="53">
                  <c:v>157.08744781778256</c:v>
                </c:pt>
                <c:pt idx="54">
                  <c:v>156.78983732075454</c:v>
                </c:pt>
                <c:pt idx="55">
                  <c:v>156.49302488843637</c:v>
                </c:pt>
                <c:pt idx="56">
                  <c:v>156.19700674021087</c:v>
                </c:pt>
                <c:pt idx="57">
                  <c:v>155.90177911928427</c:v>
                </c:pt>
                <c:pt idx="58">
                  <c:v>155.6073382924979</c:v>
                </c:pt>
                <c:pt idx="59">
                  <c:v>155.31368055014192</c:v>
                </c:pt>
                <c:pt idx="60">
                  <c:v>155.02080220577074</c:v>
                </c:pt>
                <c:pt idx="61">
                  <c:v>154.72869959602019</c:v>
                </c:pt>
                <c:pt idx="62">
                  <c:v>154.43736908042649</c:v>
                </c:pt>
                <c:pt idx="63">
                  <c:v>154.14680704124666</c:v>
                </c:pt>
                <c:pt idx="64">
                  <c:v>153.85700988328111</c:v>
                </c:pt>
                <c:pt idx="65">
                  <c:v>153.56797403369745</c:v>
                </c:pt>
                <c:pt idx="66">
                  <c:v>153.27969594185612</c:v>
                </c:pt>
                <c:pt idx="67">
                  <c:v>152.99217207913779</c:v>
                </c:pt>
                <c:pt idx="68">
                  <c:v>152.70539893877213</c:v>
                </c:pt>
                <c:pt idx="69">
                  <c:v>152.41937303566846</c:v>
                </c:pt>
                <c:pt idx="70">
                  <c:v>152.13409090624762</c:v>
                </c:pt>
                <c:pt idx="71">
                  <c:v>151.84954910827585</c:v>
                </c:pt>
                <c:pt idx="72">
                  <c:v>151.56574422069988</c:v>
                </c:pt>
                <c:pt idx="73">
                  <c:v>151.28267284348365</c:v>
                </c:pt>
                <c:pt idx="74">
                  <c:v>151.00033159744666</c:v>
                </c:pt>
                <c:pt idx="75">
                  <c:v>150.71871712410359</c:v>
                </c:pt>
                <c:pt idx="76">
                  <c:v>150.43782608550563</c:v>
                </c:pt>
                <c:pt idx="77">
                  <c:v>150.15765516408325</c:v>
                </c:pt>
                <c:pt idx="78">
                  <c:v>149.87820106249018</c:v>
                </c:pt>
                <c:pt idx="79">
                  <c:v>149.59946050344917</c:v>
                </c:pt>
                <c:pt idx="80">
                  <c:v>149.32143022959892</c:v>
                </c:pt>
                <c:pt idx="81">
                  <c:v>149.04410700334256</c:v>
                </c:pt>
                <c:pt idx="82">
                  <c:v>148.76748760669744</c:v>
                </c:pt>
                <c:pt idx="83">
                  <c:v>148.49156884114632</c:v>
                </c:pt>
                <c:pt idx="84">
                  <c:v>148.21634752748992</c:v>
                </c:pt>
                <c:pt idx="85">
                  <c:v>147.94182050570083</c:v>
                </c:pt>
                <c:pt idx="86">
                  <c:v>147.66798463477878</c:v>
                </c:pt>
                <c:pt idx="87">
                  <c:v>147.39483679260712</c:v>
                </c:pt>
                <c:pt idx="88">
                  <c:v>147.12237387581075</c:v>
                </c:pt>
                <c:pt idx="89">
                  <c:v>146.85059279961519</c:v>
                </c:pt>
                <c:pt idx="90">
                  <c:v>146.57949049770707</c:v>
                </c:pt>
                <c:pt idx="91">
                  <c:v>146.30906392209582</c:v>
                </c:pt>
                <c:pt idx="92">
                  <c:v>146.03931004297658</c:v>
                </c:pt>
                <c:pt idx="93">
                  <c:v>145.77022584859438</c:v>
                </c:pt>
                <c:pt idx="94">
                  <c:v>145.50180834510948</c:v>
                </c:pt>
                <c:pt idx="95">
                  <c:v>145.23405455646423</c:v>
                </c:pt>
                <c:pt idx="96">
                  <c:v>144.96696152425048</c:v>
                </c:pt>
                <c:pt idx="97">
                  <c:v>144.70052630757897</c:v>
                </c:pt>
                <c:pt idx="98">
                  <c:v>144.43474598294921</c:v>
                </c:pt>
                <c:pt idx="99">
                  <c:v>144.16961764412102</c:v>
                </c:pt>
                <c:pt idx="100">
                  <c:v>143.90513840198685</c:v>
                </c:pt>
                <c:pt idx="101">
                  <c:v>141.26696492574123</c:v>
                </c:pt>
                <c:pt idx="102">
                  <c:v>138.69253008046394</c:v>
                </c:pt>
                <c:pt idx="103">
                  <c:v>136.17907199372419</c:v>
                </c:pt>
                <c:pt idx="104">
                  <c:v>133.72398620126876</c:v>
                </c:pt>
                <c:pt idx="105">
                  <c:v>131.32481455530913</c:v>
                </c:pt>
                <c:pt idx="106">
                  <c:v>128.97923506781012</c:v>
                </c:pt>
                <c:pt idx="107">
                  <c:v>126.68505259822844</c:v>
                </c:pt>
                <c:pt idx="108">
                  <c:v>124.440190305101</c:v>
                </c:pt>
                <c:pt idx="109">
                  <c:v>122.24268178962039</c:v>
                </c:pt>
                <c:pt idx="110">
                  <c:v>120.09066386702341</c:v>
                </c:pt>
                <c:pt idx="111">
                  <c:v>117.98236990839389</c:v>
                </c:pt>
                <c:pt idx="112">
                  <c:v>115.91612370146615</c:v>
                </c:pt>
                <c:pt idx="113">
                  <c:v>113.89033378430879</c:v>
                </c:pt>
                <c:pt idx="114">
                  <c:v>111.90348821046096</c:v>
                </c:pt>
                <c:pt idx="115">
                  <c:v>109.95414970825826</c:v>
                </c:pt>
                <c:pt idx="116">
                  <c:v>108.04095120079047</c:v>
                </c:pt>
                <c:pt idx="117">
                  <c:v>106.1625916562335</c:v>
                </c:pt>
                <c:pt idx="118">
                  <c:v>104.31783224124239</c:v>
                </c:pt>
                <c:pt idx="119">
                  <c:v>102.50549275272586</c:v>
                </c:pt>
                <c:pt idx="120">
                  <c:v>100.72444830567906</c:v>
                </c:pt>
                <c:pt idx="121">
                  <c:v>98.973626256866567</c:v>
                </c:pt>
                <c:pt idx="122">
                  <c:v>97.252003346046664</c:v>
                </c:pt>
                <c:pt idx="123">
                  <c:v>95.558603038139296</c:v>
                </c:pt>
                <c:pt idx="124">
                  <c:v>93.892493051281377</c:v>
                </c:pt>
                <c:pt idx="125">
                  <c:v>92.252783057108132</c:v>
                </c:pt>
                <c:pt idx="126">
                  <c:v>90.638622540860823</c:v>
                </c:pt>
                <c:pt idx="127">
                  <c:v>89.04919881006677</c:v>
                </c:pt>
                <c:pt idx="128">
                  <c:v>87.483735141580183</c:v>
                </c:pt>
                <c:pt idx="129">
                  <c:v>85.941489057722464</c:v>
                </c:pt>
                <c:pt idx="130">
                  <c:v>84.421750723130785</c:v>
                </c:pt>
                <c:pt idx="131">
                  <c:v>82.923841454721341</c:v>
                </c:pt>
                <c:pt idx="132">
                  <c:v>81.447112337908976</c:v>
                </c:pt>
                <c:pt idx="133">
                  <c:v>79.990942942903857</c:v>
                </c:pt>
                <c:pt idx="134">
                  <c:v>78.554740135537827</c:v>
                </c:pt>
                <c:pt idx="135">
                  <c:v>77.137936977660672</c:v>
                </c:pt>
                <c:pt idx="136">
                  <c:v>75.739991712700572</c:v>
                </c:pt>
                <c:pt idx="137">
                  <c:v>74.360386832503494</c:v>
                </c:pt>
                <c:pt idx="138">
                  <c:v>72.998628222063303</c:v>
                </c:pt>
                <c:pt idx="139">
                  <c:v>71.654244379228714</c:v>
                </c:pt>
                <c:pt idx="140">
                  <c:v>70.326785706931744</c:v>
                </c:pt>
                <c:pt idx="141">
                  <c:v>69.0158238759292</c:v>
                </c:pt>
                <c:pt idx="142">
                  <c:v>67.72095125648687</c:v>
                </c:pt>
                <c:pt idx="143">
                  <c:v>66.441780417871158</c:v>
                </c:pt>
                <c:pt idx="144">
                  <c:v>65.177943694948766</c:v>
                </c:pt>
                <c:pt idx="145">
                  <c:v>63.929092821634811</c:v>
                </c:pt>
                <c:pt idx="146">
                  <c:v>62.694898631379644</c:v>
                </c:pt>
                <c:pt idx="147">
                  <c:v>61.475050825346507</c:v>
                </c:pt>
                <c:pt idx="148">
                  <c:v>60.269257809413396</c:v>
                </c:pt>
                <c:pt idx="149">
                  <c:v>59.077246601634478</c:v>
                </c:pt>
                <c:pt idx="150">
                  <c:v>57.898762812326524</c:v>
                </c:pt>
                <c:pt idx="151">
                  <c:v>56.733570699507375</c:v>
                </c:pt>
                <c:pt idx="152">
                  <c:v>55.581453303011791</c:v>
                </c:pt>
                <c:pt idx="153">
                  <c:v>54.442212661250117</c:v>
                </c:pt>
                <c:pt idx="154">
                  <c:v>53.315670115261938</c:v>
                </c:pt>
                <c:pt idx="155">
                  <c:v>52.20166670545462</c:v>
                </c:pt>
                <c:pt idx="156">
                  <c:v>51.100063667210271</c:v>
                </c:pt>
                <c:pt idx="157">
                  <c:v>50.010743032396476</c:v>
                </c:pt>
                <c:pt idx="158">
                  <c:v>48.933608344729748</c:v>
                </c:pt>
                <c:pt idx="159">
                  <c:v>47.868585497915404</c:v>
                </c:pt>
                <c:pt idx="160">
                  <c:v>46.815623706521784</c:v>
                </c:pt>
                <c:pt idx="161">
                  <c:v>45.774696620634629</c:v>
                </c:pt>
                <c:pt idx="162">
                  <c:v>44.745803596467276</c:v>
                </c:pt>
                <c:pt idx="163">
                  <c:v>43.728971136257393</c:v>
                </c:pt>
                <c:pt idx="164">
                  <c:v>42.724254511931555</c:v>
                </c:pt>
                <c:pt idx="165">
                  <c:v>41.731739588126423</c:v>
                </c:pt>
                <c:pt idx="166">
                  <c:v>40.751544861160802</c:v>
                </c:pt>
                <c:pt idx="167">
                  <c:v>39.783823731376707</c:v>
                </c:pt>
                <c:pt idx="168">
                  <c:v>38.828767026800634</c:v>
                </c:pt>
                <c:pt idx="169">
                  <c:v>37.886605796171182</c:v>
                </c:pt>
                <c:pt idx="170">
                  <c:v>36.957614388841137</c:v>
                </c:pt>
                <c:pt idx="171">
                  <c:v>36.042113837634766</c:v>
                </c:pt>
                <c:pt idx="172">
                  <c:v>35.140475558092575</c:v>
                </c:pt>
                <c:pt idx="173">
                  <c:v>34.253125373240714</c:v>
                </c:pt>
                <c:pt idx="174">
                  <c:v>33.380547866544305</c:v>
                </c:pt>
                <c:pt idx="175">
                  <c:v>32.523291056373729</c:v>
                </c:pt>
                <c:pt idx="176">
                  <c:v>31.681971372314756</c:v>
                </c:pt>
                <c:pt idx="177">
                  <c:v>30.857278896010065</c:v>
                </c:pt>
                <c:pt idx="178">
                  <c:v>30.049982805797463</c:v>
                </c:pt>
                <c:pt idx="179">
                  <c:v>29.260936933939625</c:v>
                </c:pt>
                <c:pt idx="180">
                  <c:v>28.491085306381049</c:v>
                </c:pt>
                <c:pt idx="181">
                  <c:v>27.74146748642298</c:v>
                </c:pt>
                <c:pt idx="182">
                  <c:v>27.013223484425058</c:v>
                </c:pt>
                <c:pt idx="183">
                  <c:v>26.30759792512702</c:v>
                </c:pt>
                <c:pt idx="184">
                  <c:v>25.625943082949181</c:v>
                </c:pt>
                <c:pt idx="185">
                  <c:v>24.969720305817987</c:v>
                </c:pt>
                <c:pt idx="186">
                  <c:v>24.340499254224994</c:v>
                </c:pt>
                <c:pt idx="187">
                  <c:v>23.739954292227875</c:v>
                </c:pt>
                <c:pt idx="188">
                  <c:v>23.169857293004256</c:v>
                </c:pt>
                <c:pt idx="189">
                  <c:v>22.632066080274576</c:v>
                </c:pt>
                <c:pt idx="190">
                  <c:v>22.128507740144759</c:v>
                </c:pt>
                <c:pt idx="191">
                  <c:v>21.661156131047562</c:v>
                </c:pt>
                <c:pt idx="192">
                  <c:v>21.232003118518282</c:v>
                </c:pt>
                <c:pt idx="193">
                  <c:v>20.843023388020654</c:v>
                </c:pt>
                <c:pt idx="194">
                  <c:v>20.496133152413957</c:v>
                </c:pt>
                <c:pt idx="195">
                  <c:v>20.193143659474526</c:v>
                </c:pt>
                <c:pt idx="196">
                  <c:v>19.935711078544877</c:v>
                </c:pt>
                <c:pt idx="197">
                  <c:v>19.72528502982415</c:v>
                </c:pt>
                <c:pt idx="198">
                  <c:v>19.563058611037935</c:v>
                </c:pt>
                <c:pt idx="199">
                  <c:v>19.449923154476568</c:v>
                </c:pt>
                <c:pt idx="200">
                  <c:v>19.386431001882773</c:v>
                </c:pt>
                <c:pt idx="201">
                  <c:v>19.372769244186831</c:v>
                </c:pt>
                <c:pt idx="202">
                  <c:v>19.408746633340709</c:v>
                </c:pt>
                <c:pt idx="203">
                  <c:v>19.493794810449465</c:v>
                </c:pt>
                <c:pt idx="204">
                  <c:v>19.626983755750352</c:v>
                </c:pt>
                <c:pt idx="205">
                  <c:v>19.807050140614869</c:v>
                </c:pt>
                <c:pt idx="206">
                  <c:v>20.032436235564489</c:v>
                </c:pt>
                <c:pt idx="207">
                  <c:v>20.301336341099596</c:v>
                </c:pt>
                <c:pt idx="208">
                  <c:v>20.611747425442264</c:v>
                </c:pt>
                <c:pt idx="209">
                  <c:v>20.961520760699532</c:v>
                </c:pt>
                <c:pt idx="210">
                  <c:v>21.348411767863631</c:v>
                </c:pt>
                <c:pt idx="211">
                  <c:v>21.770125897152322</c:v>
                </c:pt>
                <c:pt idx="212">
                  <c:v>22.224359063850521</c:v>
                </c:pt>
                <c:pt idx="213">
                  <c:v>22.708831829845575</c:v>
                </c:pt>
                <c:pt idx="214">
                  <c:v>23.221317097480966</c:v>
                </c:pt>
                <c:pt idx="215">
                  <c:v>23.759661528747497</c:v>
                </c:pt>
                <c:pt idx="216">
                  <c:v>24.321801211203145</c:v>
                </c:pt>
                <c:pt idx="217">
                  <c:v>24.905772274250879</c:v>
                </c:pt>
                <c:pt idx="218">
                  <c:v>25.509717238369827</c:v>
                </c:pt>
                <c:pt idx="219">
                  <c:v>26.131887882143968</c:v>
                </c:pt>
                <c:pt idx="220">
                  <c:v>26.770645362761432</c:v>
                </c:pt>
                <c:pt idx="221">
                  <c:v>27.424458246394085</c:v>
                </c:pt>
                <c:pt idx="222">
                  <c:v>28.091899011872478</c:v>
                </c:pt>
                <c:pt idx="223">
                  <c:v>28.771639495857507</c:v>
                </c:pt>
                <c:pt idx="224">
                  <c:v>29.462445657649941</c:v>
                </c:pt>
                <c:pt idx="225">
                  <c:v>30.163171961023554</c:v>
                </c:pt>
                <c:pt idx="226">
                  <c:v>30.872755600854312</c:v>
                </c:pt>
                <c:pt idx="227">
                  <c:v>31.590210744142166</c:v>
                </c:pt>
                <c:pt idx="228">
                  <c:v>32.314622907640036</c:v>
                </c:pt>
                <c:pt idx="229">
                  <c:v>33.045143556571489</c:v>
                </c:pt>
                <c:pt idx="230">
                  <c:v>33.780984979484536</c:v>
                </c:pt>
                <c:pt idx="231">
                  <c:v>34.521415471786121</c:v>
                </c:pt>
                <c:pt idx="232">
                  <c:v>35.265754843653454</c:v>
                </c:pt>
                <c:pt idx="233">
                  <c:v>36.013370255692713</c:v>
                </c:pt>
                <c:pt idx="234">
                  <c:v>36.763672376945323</c:v>
                </c:pt>
                <c:pt idx="235">
                  <c:v>37.516111853821904</c:v>
                </c:pt>
                <c:pt idx="236">
                  <c:v>38.270176074619989</c:v>
                </c:pt>
                <c:pt idx="237">
                  <c:v>39.025386211927227</c:v>
                </c:pt>
                <c:pt idx="238">
                  <c:v>39.781294524016133</c:v>
                </c:pt>
                <c:pt idx="239">
                  <c:v>40.537481895975695</c:v>
                </c:pt>
                <c:pt idx="240">
                  <c:v>41.293555601553948</c:v>
                </c:pt>
                <c:pt idx="241">
                  <c:v>42.049147267314851</c:v>
                </c:pt>
                <c:pt idx="242">
                  <c:v>42.80391102160354</c:v>
                </c:pt>
                <c:pt idx="243">
                  <c:v>43.557521811860113</c:v>
                </c:pt>
                <c:pt idx="244">
                  <c:v>44.309673874949766</c:v>
                </c:pt>
                <c:pt idx="245">
                  <c:v>45.060079346330419</c:v>
                </c:pt>
                <c:pt idx="246">
                  <c:v>45.808466995021462</c:v>
                </c:pt>
                <c:pt idx="247">
                  <c:v>46.554581072441579</c:v>
                </c:pt>
                <c:pt idx="248">
                  <c:v>47.298180264235519</c:v>
                </c:pt>
                <c:pt idx="249">
                  <c:v>48.039036735196639</c:v>
                </c:pt>
                <c:pt idx="250">
                  <c:v>48.776935258311582</c:v>
                </c:pt>
                <c:pt idx="251">
                  <c:v>49.511672419801606</c:v>
                </c:pt>
                <c:pt idx="252">
                  <c:v>50.243055892814759</c:v>
                </c:pt>
                <c:pt idx="253">
                  <c:v>50.970903773134459</c:v>
                </c:pt>
                <c:pt idx="254">
                  <c:v>51.695043970918746</c:v>
                </c:pt>
                <c:pt idx="255">
                  <c:v>52.415313653071976</c:v>
                </c:pt>
                <c:pt idx="256">
                  <c:v>53.131558731383869</c:v>
                </c:pt>
                <c:pt idx="257">
                  <c:v>53.843633392051764</c:v>
                </c:pt>
                <c:pt idx="258">
                  <c:v>54.551399662636193</c:v>
                </c:pt>
                <c:pt idx="259">
                  <c:v>55.254727012891408</c:v>
                </c:pt>
                <c:pt idx="260">
                  <c:v>55.953491986264915</c:v>
                </c:pt>
                <c:pt idx="261">
                  <c:v>56.647577859177368</c:v>
                </c:pt>
                <c:pt idx="262">
                  <c:v>57.336874325479144</c:v>
                </c:pt>
                <c:pt idx="263">
                  <c:v>58.021277203737291</c:v>
                </c:pt>
                <c:pt idx="264">
                  <c:v>58.70068816523645</c:v>
                </c:pt>
                <c:pt idx="265">
                  <c:v>59.375014480785495</c:v>
                </c:pt>
                <c:pt idx="266">
                  <c:v>60.044168784608033</c:v>
                </c:pt>
                <c:pt idx="267">
                  <c:v>60.708068853762576</c:v>
                </c:pt>
                <c:pt idx="268">
                  <c:v>61.366637401689601</c:v>
                </c:pt>
                <c:pt idx="269">
                  <c:v>62.019801884618289</c:v>
                </c:pt>
                <c:pt idx="270">
                  <c:v>62.66749431968821</c:v>
                </c:pt>
                <c:pt idx="271">
                  <c:v>63.309651113751507</c:v>
                </c:pt>
                <c:pt idx="272">
                  <c:v>63.946212901920241</c:v>
                </c:pt>
                <c:pt idx="273">
                  <c:v>64.577124395013257</c:v>
                </c:pt>
                <c:pt idx="274">
                  <c:v>65.202334235137371</c:v>
                </c:pt>
                <c:pt idx="275">
                  <c:v>65.821794858711058</c:v>
                </c:pt>
                <c:pt idx="276">
                  <c:v>66.435462366303653</c:v>
                </c:pt>
                <c:pt idx="277">
                  <c:v>67.043296398723413</c:v>
                </c:pt>
                <c:pt idx="278">
                  <c:v>67.645260018840744</c:v>
                </c:pt>
                <c:pt idx="279">
                  <c:v>68.241319598681685</c:v>
                </c:pt>
                <c:pt idx="280">
                  <c:v>68.831444711370494</c:v>
                </c:pt>
                <c:pt idx="281">
                  <c:v>69.415608027539861</c:v>
                </c:pt>
                <c:pt idx="282">
                  <c:v>69.993785215863127</c:v>
                </c:pt>
                <c:pt idx="283">
                  <c:v>70.565954847395346</c:v>
                </c:pt>
                <c:pt idx="284">
                  <c:v>71.132098303439804</c:v>
                </c:pt>
                <c:pt idx="285">
                  <c:v>71.692199686682457</c:v>
                </c:pt>
                <c:pt idx="286">
                  <c:v>72.246245735362052</c:v>
                </c:pt>
                <c:pt idx="287">
                  <c:v>72.794225740264366</c:v>
                </c:pt>
                <c:pt idx="288">
                  <c:v>73.336131464349847</c:v>
                </c:pt>
                <c:pt idx="289">
                  <c:v>73.871957064841354</c:v>
                </c:pt>
                <c:pt idx="290">
                  <c:v>74.401699017615101</c:v>
                </c:pt>
                <c:pt idx="291">
                  <c:v>74.925356043752913</c:v>
                </c:pt>
                <c:pt idx="292">
                  <c:v>75.442929038127133</c:v>
                </c:pt>
                <c:pt idx="293">
                  <c:v>75.954420999901487</c:v>
                </c:pt>
                <c:pt idx="294">
                  <c:v>76.459836964842836</c:v>
                </c:pt>
                <c:pt idx="295">
                  <c:v>76.959183939347923</c:v>
                </c:pt>
                <c:pt idx="296">
                  <c:v>77.452470836099067</c:v>
                </c:pt>
                <c:pt idx="297">
                  <c:v>77.939708411270246</c:v>
                </c:pt>
                <c:pt idx="298">
                  <c:v>78.420909203213057</c:v>
                </c:pt>
                <c:pt idx="299">
                  <c:v>78.89608747255815</c:v>
                </c:pt>
                <c:pt idx="300">
                  <c:v>79.365259143674351</c:v>
                </c:pt>
                <c:pt idx="301">
                  <c:v>79.828441747432805</c:v>
                </c:pt>
                <c:pt idx="302">
                  <c:v>80.285654365228623</c:v>
                </c:pt>
                <c:pt idx="303">
                  <c:v>80.736917574216761</c:v>
                </c:pt>
                <c:pt idx="304">
                  <c:v>81.182253393723229</c:v>
                </c:pt>
                <c:pt idx="305">
                  <c:v>81.621685232795969</c:v>
                </c:pt>
                <c:pt idx="306">
                  <c:v>82.05523783886342</c:v>
                </c:pt>
                <c:pt idx="307">
                  <c:v>82.482937247471185</c:v>
                </c:pt>
                <c:pt idx="308">
                  <c:v>82.904810733070406</c:v>
                </c:pt>
                <c:pt idx="309">
                  <c:v>83.320886760833389</c:v>
                </c:pt>
                <c:pt idx="310">
                  <c:v>83.73119493947425</c:v>
                </c:pt>
                <c:pt idx="311">
                  <c:v>84.135765975054369</c:v>
                </c:pt>
                <c:pt idx="312">
                  <c:v>84.53463162575369</c:v>
                </c:pt>
                <c:pt idx="313">
                  <c:v>84.927824657591046</c:v>
                </c:pt>
                <c:pt idx="314">
                  <c:v>85.315378801077046</c:v>
                </c:pt>
                <c:pt idx="315">
                  <c:v>85.697328708785435</c:v>
                </c:pt>
                <c:pt idx="316">
                  <c:v>86.073709913828381</c:v>
                </c:pt>
                <c:pt idx="317">
                  <c:v>86.444558789223478</c:v>
                </c:pt>
                <c:pt idx="318">
                  <c:v>86.809912508139973</c:v>
                </c:pt>
                <c:pt idx="319">
                  <c:v>87.169809005012695</c:v>
                </c:pt>
                <c:pt idx="320">
                  <c:v>87.524286937513125</c:v>
                </c:pt>
                <c:pt idx="321">
                  <c:v>87.873385649366725</c:v>
                </c:pt>
                <c:pt idx="322">
                  <c:v>88.217145134006998</c:v>
                </c:pt>
                <c:pt idx="323">
                  <c:v>88.555605999056127</c:v>
                </c:pt>
                <c:pt idx="324">
                  <c:v>88.888809431623088</c:v>
                </c:pt>
                <c:pt idx="325">
                  <c:v>89.216797164410067</c:v>
                </c:pt>
                <c:pt idx="326">
                  <c:v>89.539611442617954</c:v>
                </c:pt>
                <c:pt idx="327">
                  <c:v>89.857294991642348</c:v>
                </c:pt>
                <c:pt idx="328">
                  <c:v>90.169890985550936</c:v>
                </c:pt>
                <c:pt idx="329">
                  <c:v>90.477443016333979</c:v>
                </c:pt>
                <c:pt idx="330">
                  <c:v>90.779995063918889</c:v>
                </c:pt>
                <c:pt idx="331">
                  <c:v>91.077591466940333</c:v>
                </c:pt>
                <c:pt idx="332">
                  <c:v>91.370276894257344</c:v>
                </c:pt>
                <c:pt idx="333">
                  <c:v>91.658096317208575</c:v>
                </c:pt>
                <c:pt idx="334">
                  <c:v>91.941094982596979</c:v>
                </c:pt>
                <c:pt idx="335">
                  <c:v>92.219318386395301</c:v>
                </c:pt>
                <c:pt idx="336">
                  <c:v>92.49281224816329</c:v>
                </c:pt>
                <c:pt idx="337">
                  <c:v>92.76162248616788</c:v>
                </c:pt>
                <c:pt idx="338">
                  <c:v>93.025795193197396</c:v>
                </c:pt>
                <c:pt idx="339">
                  <c:v>93.285376613060336</c:v>
                </c:pt>
                <c:pt idx="340">
                  <c:v>93.54041311776021</c:v>
                </c:pt>
                <c:pt idx="341">
                  <c:v>93.790951185336525</c:v>
                </c:pt>
                <c:pt idx="342">
                  <c:v>94.037037378362996</c:v>
                </c:pt>
                <c:pt idx="343">
                  <c:v>94.278718323093543</c:v>
                </c:pt>
                <c:pt idx="344">
                  <c:v>94.516040689246324</c:v>
                </c:pt>
                <c:pt idx="345">
                  <c:v>94.749051170416635</c:v>
                </c:pt>
                <c:pt idx="346">
                  <c:v>94.977796465108554</c:v>
                </c:pt>
                <c:pt idx="347">
                  <c:v>95.202323258376097</c:v>
                </c:pt>
                <c:pt idx="348">
                  <c:v>95.422678204063843</c:v>
                </c:pt>
                <c:pt idx="349">
                  <c:v>95.638907907637105</c:v>
                </c:pt>
                <c:pt idx="350">
                  <c:v>95.851058909592084</c:v>
                </c:pt>
                <c:pt idx="351">
                  <c:v>96.059177669435854</c:v>
                </c:pt>
                <c:pt idx="352">
                  <c:v>96.263310550226109</c:v>
                </c:pt>
                <c:pt idx="353">
                  <c:v>96.463503803660984</c:v>
                </c:pt>
                <c:pt idx="354">
                  <c:v>96.659803555708649</c:v>
                </c:pt>
                <c:pt idx="355">
                  <c:v>96.852255792766769</c:v>
                </c:pt>
                <c:pt idx="356">
                  <c:v>97.040906348341721</c:v>
                </c:pt>
                <c:pt idx="357">
                  <c:v>97.225800890237508</c:v>
                </c:pt>
                <c:pt idx="358">
                  <c:v>97.406984908244326</c:v>
                </c:pt>
                <c:pt idx="359">
                  <c:v>97.584503702316738</c:v>
                </c:pt>
                <c:pt idx="360">
                  <c:v>97.758402371231469</c:v>
                </c:pt>
                <c:pt idx="361">
                  <c:v>97.928725801714634</c:v>
                </c:pt>
                <c:pt idx="362">
                  <c:v>98.095518658028709</c:v>
                </c:pt>
                <c:pt idx="363">
                  <c:v>98.258825372009028</c:v>
                </c:pt>
                <c:pt idx="364">
                  <c:v>98.418690133540125</c:v>
                </c:pt>
                <c:pt idx="365">
                  <c:v>98.575156881461893</c:v>
                </c:pt>
                <c:pt idx="366">
                  <c:v>98.728269294895938</c:v>
                </c:pt>
                <c:pt idx="367">
                  <c:v>98.878070784982299</c:v>
                </c:pt>
                <c:pt idx="368">
                  <c:v>99.024604487016859</c:v>
                </c:pt>
                <c:pt idx="369">
                  <c:v>99.167913252979957</c:v>
                </c:pt>
                <c:pt idx="370">
                  <c:v>99.30803964444658</c:v>
                </c:pt>
                <c:pt idx="371">
                  <c:v>99.445025925868805</c:v>
                </c:pt>
                <c:pt idx="372">
                  <c:v>99.578914058221088</c:v>
                </c:pt>
                <c:pt idx="373">
                  <c:v>99.709745692999164</c:v>
                </c:pt>
                <c:pt idx="374">
                  <c:v>99.837562166563401</c:v>
                </c:pt>
                <c:pt idx="375">
                  <c:v>99.962404494817676</c:v>
                </c:pt>
                <c:pt idx="376">
                  <c:v>100.08431336821457</c:v>
                </c:pt>
                <c:pt idx="377">
                  <c:v>100.20332914707831</c:v>
                </c:pt>
                <c:pt idx="378">
                  <c:v>100.31949185723663</c:v>
                </c:pt>
                <c:pt idx="379">
                  <c:v>100.43284118595282</c:v>
                </c:pt>
                <c:pt idx="380">
                  <c:v>100.54341647814977</c:v>
                </c:pt>
                <c:pt idx="381">
                  <c:v>100.65125673291716</c:v>
                </c:pt>
                <c:pt idx="382">
                  <c:v>100.75640060029419</c:v>
                </c:pt>
                <c:pt idx="383">
                  <c:v>100.85888637831891</c:v>
                </c:pt>
                <c:pt idx="384">
                  <c:v>100.95875201033707</c:v>
                </c:pt>
                <c:pt idx="385">
                  <c:v>101.05603508256169</c:v>
                </c:pt>
                <c:pt idx="386">
                  <c:v>101.15077282187639</c:v>
                </c:pt>
                <c:pt idx="387">
                  <c:v>101.15086502949202</c:v>
                </c:pt>
                <c:pt idx="388">
                  <c:v>101.15095723464</c:v>
                </c:pt>
                <c:pt idx="389">
                  <c:v>101.15104943732037</c:v>
                </c:pt>
                <c:pt idx="390">
                  <c:v>101.15114163753314</c:v>
                </c:pt>
                <c:pt idx="391">
                  <c:v>101.15123383527838</c:v>
                </c:pt>
                <c:pt idx="392">
                  <c:v>101.15132603055609</c:v>
                </c:pt>
                <c:pt idx="393">
                  <c:v>101.15141822336633</c:v>
                </c:pt>
                <c:pt idx="394">
                  <c:v>101.15151041370915</c:v>
                </c:pt>
                <c:pt idx="395">
                  <c:v>101.15160260158456</c:v>
                </c:pt>
                <c:pt idx="396">
                  <c:v>101.15169478699261</c:v>
                </c:pt>
                <c:pt idx="397">
                  <c:v>101.15178696993331</c:v>
                </c:pt>
                <c:pt idx="398">
                  <c:v>101.15187915040674</c:v>
                </c:pt>
                <c:pt idx="399">
                  <c:v>101.1519713284129</c:v>
                </c:pt>
                <c:pt idx="400">
                  <c:v>101.15206350395184</c:v>
                </c:pt>
                <c:pt idx="401">
                  <c:v>101.15215567702359</c:v>
                </c:pt>
                <c:pt idx="402">
                  <c:v>101.15224784762817</c:v>
                </c:pt>
                <c:pt idx="403">
                  <c:v>101.15234001576566</c:v>
                </c:pt>
                <c:pt idx="404">
                  <c:v>101.15243218143605</c:v>
                </c:pt>
                <c:pt idx="405">
                  <c:v>101.1525243446394</c:v>
                </c:pt>
                <c:pt idx="406">
                  <c:v>101.15261650537576</c:v>
                </c:pt>
                <c:pt idx="407">
                  <c:v>101.15270866364514</c:v>
                </c:pt>
                <c:pt idx="408">
                  <c:v>101.15280081944758</c:v>
                </c:pt>
                <c:pt idx="409">
                  <c:v>101.15289297278314</c:v>
                </c:pt>
                <c:pt idx="410">
                  <c:v>101.15298512365182</c:v>
                </c:pt>
                <c:pt idx="411">
                  <c:v>101.15307727205368</c:v>
                </c:pt>
                <c:pt idx="412">
                  <c:v>101.15316941798875</c:v>
                </c:pt>
                <c:pt idx="413">
                  <c:v>101.15326156145704</c:v>
                </c:pt>
                <c:pt idx="414">
                  <c:v>101.15335370245863</c:v>
                </c:pt>
                <c:pt idx="415">
                  <c:v>101.15344584099354</c:v>
                </c:pt>
                <c:pt idx="416">
                  <c:v>101.15353797706179</c:v>
                </c:pt>
                <c:pt idx="417">
                  <c:v>101.15363011066343</c:v>
                </c:pt>
                <c:pt idx="418">
                  <c:v>101.15372224179849</c:v>
                </c:pt>
                <c:pt idx="419">
                  <c:v>101.15381437046702</c:v>
                </c:pt>
                <c:pt idx="420">
                  <c:v>101.15390649666904</c:v>
                </c:pt>
                <c:pt idx="421">
                  <c:v>101.15399862040458</c:v>
                </c:pt>
                <c:pt idx="422">
                  <c:v>101.1540907416737</c:v>
                </c:pt>
                <c:pt idx="423">
                  <c:v>101.15418286047641</c:v>
                </c:pt>
                <c:pt idx="424">
                  <c:v>101.15427497681277</c:v>
                </c:pt>
                <c:pt idx="425">
                  <c:v>101.1543670906828</c:v>
                </c:pt>
                <c:pt idx="426">
                  <c:v>101.15445920208654</c:v>
                </c:pt>
                <c:pt idx="427">
                  <c:v>101.15455131102402</c:v>
                </c:pt>
                <c:pt idx="428">
                  <c:v>101.15464341749529</c:v>
                </c:pt>
                <c:pt idx="429">
                  <c:v>101.15473552150037</c:v>
                </c:pt>
                <c:pt idx="430">
                  <c:v>101.15482762303931</c:v>
                </c:pt>
                <c:pt idx="431">
                  <c:v>101.15491972211214</c:v>
                </c:pt>
                <c:pt idx="432">
                  <c:v>101.15501181871889</c:v>
                </c:pt>
                <c:pt idx="433">
                  <c:v>101.15510391285959</c:v>
                </c:pt>
                <c:pt idx="434">
                  <c:v>101.1551960045343</c:v>
                </c:pt>
                <c:pt idx="435">
                  <c:v>101.15528809374304</c:v>
                </c:pt>
                <c:pt idx="436">
                  <c:v>101.15538018048585</c:v>
                </c:pt>
                <c:pt idx="437">
                  <c:v>101.15547226476276</c:v>
                </c:pt>
                <c:pt idx="438">
                  <c:v>101.15556434657383</c:v>
                </c:pt>
                <c:pt idx="439">
                  <c:v>101.15565642591906</c:v>
                </c:pt>
                <c:pt idx="440">
                  <c:v>101.1557485027985</c:v>
                </c:pt>
                <c:pt idx="441">
                  <c:v>101.15584057721222</c:v>
                </c:pt>
                <c:pt idx="442">
                  <c:v>101.15593264916019</c:v>
                </c:pt>
                <c:pt idx="443">
                  <c:v>101.15602471864248</c:v>
                </c:pt>
                <c:pt idx="444">
                  <c:v>101.15611678565914</c:v>
                </c:pt>
                <c:pt idx="445">
                  <c:v>101.15620885021018</c:v>
                </c:pt>
                <c:pt idx="446">
                  <c:v>101.15630091229565</c:v>
                </c:pt>
                <c:pt idx="447">
                  <c:v>101.15639297191559</c:v>
                </c:pt>
                <c:pt idx="448">
                  <c:v>101.15648502907001</c:v>
                </c:pt>
                <c:pt idx="449">
                  <c:v>101.15657708375899</c:v>
                </c:pt>
                <c:pt idx="450">
                  <c:v>101.15666913598254</c:v>
                </c:pt>
                <c:pt idx="451">
                  <c:v>101.15676118574068</c:v>
                </c:pt>
                <c:pt idx="452">
                  <c:v>101.15685323303347</c:v>
                </c:pt>
                <c:pt idx="453">
                  <c:v>101.15694527786094</c:v>
                </c:pt>
                <c:pt idx="454">
                  <c:v>101.15703732022311</c:v>
                </c:pt>
                <c:pt idx="455">
                  <c:v>101.15712936012004</c:v>
                </c:pt>
                <c:pt idx="456">
                  <c:v>101.15722139755175</c:v>
                </c:pt>
                <c:pt idx="457">
                  <c:v>101.15731343251829</c:v>
                </c:pt>
                <c:pt idx="458">
                  <c:v>101.15740546501969</c:v>
                </c:pt>
                <c:pt idx="459">
                  <c:v>101.15749749505598</c:v>
                </c:pt>
                <c:pt idx="460">
                  <c:v>101.15758952262722</c:v>
                </c:pt>
                <c:pt idx="461">
                  <c:v>101.1576815477334</c:v>
                </c:pt>
                <c:pt idx="462">
                  <c:v>101.1577735703746</c:v>
                </c:pt>
                <c:pt idx="463">
                  <c:v>101.15786559055081</c:v>
                </c:pt>
                <c:pt idx="464">
                  <c:v>101.15795760826211</c:v>
                </c:pt>
                <c:pt idx="465">
                  <c:v>101.15804962350853</c:v>
                </c:pt>
                <c:pt idx="466">
                  <c:v>101.15814163629007</c:v>
                </c:pt>
                <c:pt idx="467">
                  <c:v>101.1582336466068</c:v>
                </c:pt>
                <c:pt idx="468">
                  <c:v>101.15832565445876</c:v>
                </c:pt>
                <c:pt idx="469">
                  <c:v>101.15841765984597</c:v>
                </c:pt>
                <c:pt idx="470">
                  <c:v>101.15850966276844</c:v>
                </c:pt>
                <c:pt idx="471">
                  <c:v>101.15860166322626</c:v>
                </c:pt>
                <c:pt idx="472">
                  <c:v>101.15869366121943</c:v>
                </c:pt>
                <c:pt idx="473">
                  <c:v>101.15878565674801</c:v>
                </c:pt>
                <c:pt idx="474">
                  <c:v>101.158877649812</c:v>
                </c:pt>
                <c:pt idx="475">
                  <c:v>101.15896964041147</c:v>
                </c:pt>
                <c:pt idx="476">
                  <c:v>101.15906162854644</c:v>
                </c:pt>
                <c:pt idx="477">
                  <c:v>101.15915361421695</c:v>
                </c:pt>
                <c:pt idx="478">
                  <c:v>101.15924559742302</c:v>
                </c:pt>
                <c:pt idx="479">
                  <c:v>101.15933757816471</c:v>
                </c:pt>
                <c:pt idx="480">
                  <c:v>101.15942955644206</c:v>
                </c:pt>
                <c:pt idx="481">
                  <c:v>101.15952153225508</c:v>
                </c:pt>
                <c:pt idx="482">
                  <c:v>101.15961350560383</c:v>
                </c:pt>
                <c:pt idx="483">
                  <c:v>101.15970547648831</c:v>
                </c:pt>
                <c:pt idx="484">
                  <c:v>101.15979744490861</c:v>
                </c:pt>
                <c:pt idx="485">
                  <c:v>101.15988941086472</c:v>
                </c:pt>
                <c:pt idx="486">
                  <c:v>101.15998137435669</c:v>
                </c:pt>
                <c:pt idx="487">
                  <c:v>101.16007333538457</c:v>
                </c:pt>
                <c:pt idx="488">
                  <c:v>101.16016529394835</c:v>
                </c:pt>
                <c:pt idx="489">
                  <c:v>101.16025725004813</c:v>
                </c:pt>
                <c:pt idx="490">
                  <c:v>101.16034920368392</c:v>
                </c:pt>
                <c:pt idx="491">
                  <c:v>101.16044115485572</c:v>
                </c:pt>
                <c:pt idx="492">
                  <c:v>101.16053310356361</c:v>
                </c:pt>
                <c:pt idx="493">
                  <c:v>101.16062504980762</c:v>
                </c:pt>
                <c:pt idx="494">
                  <c:v>101.16071699358778</c:v>
                </c:pt>
                <c:pt idx="495">
                  <c:v>101.16080893490414</c:v>
                </c:pt>
                <c:pt idx="496">
                  <c:v>101.16090087375669</c:v>
                </c:pt>
                <c:pt idx="497">
                  <c:v>101.16099281014552</c:v>
                </c:pt>
                <c:pt idx="498">
                  <c:v>101.16108474407062</c:v>
                </c:pt>
                <c:pt idx="499">
                  <c:v>101.16117667553206</c:v>
                </c:pt>
                <c:pt idx="500">
                  <c:v>101.16126860452987</c:v>
                </c:pt>
                <c:pt idx="501">
                  <c:v>101.16136053106406</c:v>
                </c:pt>
                <c:pt idx="502">
                  <c:v>101.16145245513469</c:v>
                </c:pt>
                <c:pt idx="503">
                  <c:v>101.1615443767418</c:v>
                </c:pt>
                <c:pt idx="504">
                  <c:v>101.16163629588542</c:v>
                </c:pt>
                <c:pt idx="505">
                  <c:v>101.16172821256555</c:v>
                </c:pt>
                <c:pt idx="506">
                  <c:v>101.16182012678229</c:v>
                </c:pt>
                <c:pt idx="507">
                  <c:v>101.16191203853563</c:v>
                </c:pt>
                <c:pt idx="508">
                  <c:v>101.16200394782562</c:v>
                </c:pt>
                <c:pt idx="509">
                  <c:v>101.16209585465232</c:v>
                </c:pt>
                <c:pt idx="510">
                  <c:v>101.16218775901571</c:v>
                </c:pt>
                <c:pt idx="511">
                  <c:v>101.16227966091589</c:v>
                </c:pt>
                <c:pt idx="512">
                  <c:v>101.16237156035284</c:v>
                </c:pt>
                <c:pt idx="513">
                  <c:v>101.16246345732661</c:v>
                </c:pt>
                <c:pt idx="514">
                  <c:v>101.16255535183727</c:v>
                </c:pt>
                <c:pt idx="515">
                  <c:v>101.16264724388482</c:v>
                </c:pt>
                <c:pt idx="516">
                  <c:v>101.1627391334693</c:v>
                </c:pt>
                <c:pt idx="517">
                  <c:v>101.16283102059077</c:v>
                </c:pt>
                <c:pt idx="518">
                  <c:v>101.16292290524923</c:v>
                </c:pt>
                <c:pt idx="519">
                  <c:v>101.16301478744475</c:v>
                </c:pt>
                <c:pt idx="520">
                  <c:v>101.16310666717735</c:v>
                </c:pt>
                <c:pt idx="521">
                  <c:v>101.16319854444704</c:v>
                </c:pt>
                <c:pt idx="522">
                  <c:v>101.16329041925391</c:v>
                </c:pt>
                <c:pt idx="523">
                  <c:v>101.16338229159796</c:v>
                </c:pt>
                <c:pt idx="524">
                  <c:v>101.16347416147923</c:v>
                </c:pt>
                <c:pt idx="525">
                  <c:v>101.16356602889776</c:v>
                </c:pt>
                <c:pt idx="526">
                  <c:v>101.1636578938536</c:v>
                </c:pt>
                <c:pt idx="527">
                  <c:v>101.16374975634676</c:v>
                </c:pt>
                <c:pt idx="528">
                  <c:v>101.1638416163773</c:v>
                </c:pt>
                <c:pt idx="529">
                  <c:v>101.16393347394522</c:v>
                </c:pt>
                <c:pt idx="530">
                  <c:v>101.16402532905059</c:v>
                </c:pt>
                <c:pt idx="531">
                  <c:v>101.16411718169343</c:v>
                </c:pt>
                <c:pt idx="532">
                  <c:v>101.16420903187377</c:v>
                </c:pt>
                <c:pt idx="533">
                  <c:v>101.16430087959168</c:v>
                </c:pt>
                <c:pt idx="534">
                  <c:v>101.16439272484716</c:v>
                </c:pt>
                <c:pt idx="535">
                  <c:v>101.16448456764026</c:v>
                </c:pt>
                <c:pt idx="536">
                  <c:v>101.16457640797101</c:v>
                </c:pt>
                <c:pt idx="537">
                  <c:v>101.16466824583945</c:v>
                </c:pt>
                <c:pt idx="538">
                  <c:v>101.16476008124562</c:v>
                </c:pt>
                <c:pt idx="539">
                  <c:v>101.16485191418954</c:v>
                </c:pt>
                <c:pt idx="540">
                  <c:v>101.16494374467126</c:v>
                </c:pt>
                <c:pt idx="541">
                  <c:v>101.16503557269081</c:v>
                </c:pt>
                <c:pt idx="542">
                  <c:v>101.16512739824825</c:v>
                </c:pt>
                <c:pt idx="543">
                  <c:v>101.16521922134358</c:v>
                </c:pt>
                <c:pt idx="544">
                  <c:v>101.16531104197685</c:v>
                </c:pt>
                <c:pt idx="545">
                  <c:v>101.16540286014809</c:v>
                </c:pt>
                <c:pt idx="546">
                  <c:v>101.16549467585735</c:v>
                </c:pt>
                <c:pt idx="547">
                  <c:v>101.16558648910465</c:v>
                </c:pt>
                <c:pt idx="548">
                  <c:v>101.16567829989006</c:v>
                </c:pt>
                <c:pt idx="549">
                  <c:v>101.16577010821355</c:v>
                </c:pt>
                <c:pt idx="550">
                  <c:v>101.16586191407522</c:v>
                </c:pt>
                <c:pt idx="551">
                  <c:v>101.16595371747508</c:v>
                </c:pt>
                <c:pt idx="552">
                  <c:v>101.16604551841316</c:v>
                </c:pt>
                <c:pt idx="553">
                  <c:v>101.16613731688949</c:v>
                </c:pt>
                <c:pt idx="554">
                  <c:v>101.16622911290413</c:v>
                </c:pt>
                <c:pt idx="555">
                  <c:v>101.16632090645712</c:v>
                </c:pt>
                <c:pt idx="556">
                  <c:v>101.16641269754847</c:v>
                </c:pt>
                <c:pt idx="557">
                  <c:v>101.16650448617821</c:v>
                </c:pt>
                <c:pt idx="558">
                  <c:v>101.16659627234642</c:v>
                </c:pt>
                <c:pt idx="559">
                  <c:v>101.16668805605309</c:v>
                </c:pt>
                <c:pt idx="560">
                  <c:v>101.16677983729828</c:v>
                </c:pt>
                <c:pt idx="561">
                  <c:v>101.16687161608201</c:v>
                </c:pt>
                <c:pt idx="562">
                  <c:v>101.16696339240433</c:v>
                </c:pt>
                <c:pt idx="563">
                  <c:v>101.16705516626526</c:v>
                </c:pt>
                <c:pt idx="564">
                  <c:v>101.16714693766487</c:v>
                </c:pt>
                <c:pt idx="565">
                  <c:v>101.16723870660317</c:v>
                </c:pt>
                <c:pt idx="566">
                  <c:v>101.16733047308018</c:v>
                </c:pt>
                <c:pt idx="567">
                  <c:v>101.16742223709595</c:v>
                </c:pt>
                <c:pt idx="568">
                  <c:v>101.16751399865053</c:v>
                </c:pt>
                <c:pt idx="569">
                  <c:v>101.16760575774396</c:v>
                </c:pt>
                <c:pt idx="570">
                  <c:v>101.16769751437626</c:v>
                </c:pt>
                <c:pt idx="571">
                  <c:v>101.16778926854745</c:v>
                </c:pt>
                <c:pt idx="572">
                  <c:v>101.1678810202576</c:v>
                </c:pt>
                <c:pt idx="573">
                  <c:v>101.16797276950672</c:v>
                </c:pt>
                <c:pt idx="574">
                  <c:v>101.16806451629485</c:v>
                </c:pt>
                <c:pt idx="575">
                  <c:v>101.16815626062203</c:v>
                </c:pt>
                <c:pt idx="576">
                  <c:v>101.1682480024883</c:v>
                </c:pt>
                <c:pt idx="577">
                  <c:v>101.1683397418937</c:v>
                </c:pt>
                <c:pt idx="578">
                  <c:v>101.16843147883826</c:v>
                </c:pt>
                <c:pt idx="579">
                  <c:v>101.168523213322</c:v>
                </c:pt>
                <c:pt idx="580">
                  <c:v>101.16861494534498</c:v>
                </c:pt>
                <c:pt idx="581">
                  <c:v>101.16870667490721</c:v>
                </c:pt>
                <c:pt idx="582">
                  <c:v>101.16879840200876</c:v>
                </c:pt>
                <c:pt idx="583">
                  <c:v>101.16889012664964</c:v>
                </c:pt>
                <c:pt idx="584">
                  <c:v>101.16898184882992</c:v>
                </c:pt>
                <c:pt idx="585">
                  <c:v>101.16907356854956</c:v>
                </c:pt>
                <c:pt idx="586">
                  <c:v>101.16916528580867</c:v>
                </c:pt>
                <c:pt idx="587">
                  <c:v>101.16925700060727</c:v>
                </c:pt>
                <c:pt idx="588">
                  <c:v>101.16934871294536</c:v>
                </c:pt>
                <c:pt idx="589">
                  <c:v>101.16944042282302</c:v>
                </c:pt>
                <c:pt idx="590">
                  <c:v>101.16953213024026</c:v>
                </c:pt>
                <c:pt idx="591">
                  <c:v>101.16962383519714</c:v>
                </c:pt>
                <c:pt idx="592">
                  <c:v>101.16971553769365</c:v>
                </c:pt>
                <c:pt idx="593">
                  <c:v>101.16980723772988</c:v>
                </c:pt>
                <c:pt idx="594">
                  <c:v>101.16989893530585</c:v>
                </c:pt>
                <c:pt idx="595">
                  <c:v>101.16999063042157</c:v>
                </c:pt>
                <c:pt idx="596">
                  <c:v>101.17008232307708</c:v>
                </c:pt>
                <c:pt idx="597">
                  <c:v>101.17017401327246</c:v>
                </c:pt>
                <c:pt idx="598">
                  <c:v>101.17026570100768</c:v>
                </c:pt>
                <c:pt idx="599">
                  <c:v>101.17035738628283</c:v>
                </c:pt>
                <c:pt idx="600">
                  <c:v>101.17044906909793</c:v>
                </c:pt>
                <c:pt idx="601">
                  <c:v>101.170540749453</c:v>
                </c:pt>
                <c:pt idx="602">
                  <c:v>101.1706324273481</c:v>
                </c:pt>
                <c:pt idx="603">
                  <c:v>101.17072410278325</c:v>
                </c:pt>
                <c:pt idx="604">
                  <c:v>101.17081577575848</c:v>
                </c:pt>
                <c:pt idx="605">
                  <c:v>101.17090744627384</c:v>
                </c:pt>
                <c:pt idx="606">
                  <c:v>101.17099911432936</c:v>
                </c:pt>
                <c:pt idx="607">
                  <c:v>101.17109077992509</c:v>
                </c:pt>
                <c:pt idx="608">
                  <c:v>101.17118244306103</c:v>
                </c:pt>
                <c:pt idx="609">
                  <c:v>101.17127410373725</c:v>
                </c:pt>
                <c:pt idx="610">
                  <c:v>101.17136576195378</c:v>
                </c:pt>
                <c:pt idx="611">
                  <c:v>101.17145741771061</c:v>
                </c:pt>
                <c:pt idx="612">
                  <c:v>101.17154907100785</c:v>
                </c:pt>
                <c:pt idx="613">
                  <c:v>101.17164072184551</c:v>
                </c:pt>
                <c:pt idx="614">
                  <c:v>101.17173237022359</c:v>
                </c:pt>
                <c:pt idx="615">
                  <c:v>101.17182401614218</c:v>
                </c:pt>
                <c:pt idx="616">
                  <c:v>101.17191565960128</c:v>
                </c:pt>
                <c:pt idx="617">
                  <c:v>101.17200730060092</c:v>
                </c:pt>
                <c:pt idx="618">
                  <c:v>101.17209893914116</c:v>
                </c:pt>
                <c:pt idx="619">
                  <c:v>101.17219057522203</c:v>
                </c:pt>
                <c:pt idx="620">
                  <c:v>101.17228220884357</c:v>
                </c:pt>
                <c:pt idx="621">
                  <c:v>101.1723738400058</c:v>
                </c:pt>
                <c:pt idx="622">
                  <c:v>101.17246546870877</c:v>
                </c:pt>
                <c:pt idx="623">
                  <c:v>101.1725570949525</c:v>
                </c:pt>
                <c:pt idx="624">
                  <c:v>101.17264871873704</c:v>
                </c:pt>
                <c:pt idx="625">
                  <c:v>101.17274034006242</c:v>
                </c:pt>
                <c:pt idx="626">
                  <c:v>101.17283195892867</c:v>
                </c:pt>
                <c:pt idx="627">
                  <c:v>101.17292357533584</c:v>
                </c:pt>
                <c:pt idx="628">
                  <c:v>101.17301518928396</c:v>
                </c:pt>
                <c:pt idx="629">
                  <c:v>101.17310680077307</c:v>
                </c:pt>
                <c:pt idx="630">
                  <c:v>101.17319840980319</c:v>
                </c:pt>
                <c:pt idx="631">
                  <c:v>101.17329001637437</c:v>
                </c:pt>
                <c:pt idx="632">
                  <c:v>101.17338162048664</c:v>
                </c:pt>
                <c:pt idx="633">
                  <c:v>101.17347322214002</c:v>
                </c:pt>
                <c:pt idx="634">
                  <c:v>101.17356482133459</c:v>
                </c:pt>
                <c:pt idx="635">
                  <c:v>101.17365641807035</c:v>
                </c:pt>
                <c:pt idx="636">
                  <c:v>101.17374801234735</c:v>
                </c:pt>
                <c:pt idx="637">
                  <c:v>101.17383960416562</c:v>
                </c:pt>
                <c:pt idx="638">
                  <c:v>101.17393119352521</c:v>
                </c:pt>
                <c:pt idx="639">
                  <c:v>101.1740227804261</c:v>
                </c:pt>
                <c:pt idx="640">
                  <c:v>101.17411436486839</c:v>
                </c:pt>
                <c:pt idx="641">
                  <c:v>101.17420594685211</c:v>
                </c:pt>
                <c:pt idx="642">
                  <c:v>101.17429752637726</c:v>
                </c:pt>
                <c:pt idx="643">
                  <c:v>101.1743891034439</c:v>
                </c:pt>
                <c:pt idx="644">
                  <c:v>101.17448067805206</c:v>
                </c:pt>
                <c:pt idx="645">
                  <c:v>101.17457225020179</c:v>
                </c:pt>
                <c:pt idx="646">
                  <c:v>101.17466381989308</c:v>
                </c:pt>
                <c:pt idx="647">
                  <c:v>101.17475538712603</c:v>
                </c:pt>
                <c:pt idx="648">
                  <c:v>101.17484695190063</c:v>
                </c:pt>
                <c:pt idx="649">
                  <c:v>101.17493851421695</c:v>
                </c:pt>
                <c:pt idx="650">
                  <c:v>101.17503007407498</c:v>
                </c:pt>
                <c:pt idx="651">
                  <c:v>101.17512163147481</c:v>
                </c:pt>
                <c:pt idx="652">
                  <c:v>101.17521318641641</c:v>
                </c:pt>
                <c:pt idx="653">
                  <c:v>101.17530473889988</c:v>
                </c:pt>
                <c:pt idx="654">
                  <c:v>101.17539628892523</c:v>
                </c:pt>
                <c:pt idx="655">
                  <c:v>101.17548783649249</c:v>
                </c:pt>
                <c:pt idx="656">
                  <c:v>101.17557938160169</c:v>
                </c:pt>
                <c:pt idx="657">
                  <c:v>101.17567092425288</c:v>
                </c:pt>
                <c:pt idx="658">
                  <c:v>101.17576246444612</c:v>
                </c:pt>
                <c:pt idx="659">
                  <c:v>101.17585400218138</c:v>
                </c:pt>
                <c:pt idx="660">
                  <c:v>101.17594553745876</c:v>
                </c:pt>
                <c:pt idx="661">
                  <c:v>101.17603707027826</c:v>
                </c:pt>
                <c:pt idx="662">
                  <c:v>101.17612860063993</c:v>
                </c:pt>
                <c:pt idx="663">
                  <c:v>101.17622012854379</c:v>
                </c:pt>
                <c:pt idx="664">
                  <c:v>101.1763116539899</c:v>
                </c:pt>
                <c:pt idx="665">
                  <c:v>101.17640317697825</c:v>
                </c:pt>
                <c:pt idx="666">
                  <c:v>101.17649469750896</c:v>
                </c:pt>
                <c:pt idx="667">
                  <c:v>101.17658621558196</c:v>
                </c:pt>
                <c:pt idx="668">
                  <c:v>101.17667773119739</c:v>
                </c:pt>
                <c:pt idx="669">
                  <c:v>101.17676924435521</c:v>
                </c:pt>
                <c:pt idx="670">
                  <c:v>101.17686075505549</c:v>
                </c:pt>
                <c:pt idx="671">
                  <c:v>101.17695226329825</c:v>
                </c:pt>
                <c:pt idx="672">
                  <c:v>101.17704376908354</c:v>
                </c:pt>
                <c:pt idx="673">
                  <c:v>101.17713527241139</c:v>
                </c:pt>
                <c:pt idx="674">
                  <c:v>101.17722677328183</c:v>
                </c:pt>
                <c:pt idx="675">
                  <c:v>101.1773182716949</c:v>
                </c:pt>
                <c:pt idx="676">
                  <c:v>101.17740976765064</c:v>
                </c:pt>
                <c:pt idx="677">
                  <c:v>101.17750126114909</c:v>
                </c:pt>
                <c:pt idx="678">
                  <c:v>101.17759275219026</c:v>
                </c:pt>
                <c:pt idx="679">
                  <c:v>101.17768424077421</c:v>
                </c:pt>
                <c:pt idx="680">
                  <c:v>101.17777572690098</c:v>
                </c:pt>
                <c:pt idx="681">
                  <c:v>101.17786721057058</c:v>
                </c:pt>
                <c:pt idx="682">
                  <c:v>101.17795869178308</c:v>
                </c:pt>
                <c:pt idx="683">
                  <c:v>101.17805017053847</c:v>
                </c:pt>
                <c:pt idx="684">
                  <c:v>101.17814164683683</c:v>
                </c:pt>
                <c:pt idx="685">
                  <c:v>101.17823312067819</c:v>
                </c:pt>
                <c:pt idx="686">
                  <c:v>101.17832459206255</c:v>
                </c:pt>
                <c:pt idx="687">
                  <c:v>101.17841606098999</c:v>
                </c:pt>
                <c:pt idx="688">
                  <c:v>101.17850752746051</c:v>
                </c:pt>
                <c:pt idx="689">
                  <c:v>101.17859899147416</c:v>
                </c:pt>
                <c:pt idx="690">
                  <c:v>101.17869045303101</c:v>
                </c:pt>
                <c:pt idx="691">
                  <c:v>101.17878191213103</c:v>
                </c:pt>
                <c:pt idx="692">
                  <c:v>101.17887336877429</c:v>
                </c:pt>
                <c:pt idx="693">
                  <c:v>101.17896482296084</c:v>
                </c:pt>
                <c:pt idx="694">
                  <c:v>101.17905627469067</c:v>
                </c:pt>
                <c:pt idx="695">
                  <c:v>101.17914772396388</c:v>
                </c:pt>
                <c:pt idx="696">
                  <c:v>101.17923917078046</c:v>
                </c:pt>
                <c:pt idx="697">
                  <c:v>101.17933061514046</c:v>
                </c:pt>
                <c:pt idx="698">
                  <c:v>101.17942205704389</c:v>
                </c:pt>
                <c:pt idx="699">
                  <c:v>101.17951349649084</c:v>
                </c:pt>
                <c:pt idx="700">
                  <c:v>101.1796049334813</c:v>
                </c:pt>
                <c:pt idx="701">
                  <c:v>101.17969636801534</c:v>
                </c:pt>
                <c:pt idx="702">
                  <c:v>101.17978780009295</c:v>
                </c:pt>
                <c:pt idx="703">
                  <c:v>101.17987922971422</c:v>
                </c:pt>
                <c:pt idx="704">
                  <c:v>101.17997065687914</c:v>
                </c:pt>
                <c:pt idx="705">
                  <c:v>101.18006208158776</c:v>
                </c:pt>
                <c:pt idx="706">
                  <c:v>101.18015350384013</c:v>
                </c:pt>
                <c:pt idx="707">
                  <c:v>101.18024492363627</c:v>
                </c:pt>
                <c:pt idx="708">
                  <c:v>101.18033634097623</c:v>
                </c:pt>
                <c:pt idx="709">
                  <c:v>101.18042775586002</c:v>
                </c:pt>
                <c:pt idx="710">
                  <c:v>101.18051916828772</c:v>
                </c:pt>
                <c:pt idx="711">
                  <c:v>101.18061057825931</c:v>
                </c:pt>
                <c:pt idx="712">
                  <c:v>101.18070198577487</c:v>
                </c:pt>
                <c:pt idx="713">
                  <c:v>101.18079339083442</c:v>
                </c:pt>
                <c:pt idx="714">
                  <c:v>101.18088479343798</c:v>
                </c:pt>
                <c:pt idx="715">
                  <c:v>101.18097619358562</c:v>
                </c:pt>
                <c:pt idx="716">
                  <c:v>101.18106759127734</c:v>
                </c:pt>
                <c:pt idx="717">
                  <c:v>101.1811589865132</c:v>
                </c:pt>
                <c:pt idx="718">
                  <c:v>101.18125037929323</c:v>
                </c:pt>
                <c:pt idx="719">
                  <c:v>101.18134176961748</c:v>
                </c:pt>
                <c:pt idx="720">
                  <c:v>101.18143315748594</c:v>
                </c:pt>
                <c:pt idx="721">
                  <c:v>101.18152454289869</c:v>
                </c:pt>
                <c:pt idx="722">
                  <c:v>101.18161592585575</c:v>
                </c:pt>
                <c:pt idx="723">
                  <c:v>101.18170730635717</c:v>
                </c:pt>
                <c:pt idx="724">
                  <c:v>101.18179868440298</c:v>
                </c:pt>
                <c:pt idx="725">
                  <c:v>101.18189005999318</c:v>
                </c:pt>
                <c:pt idx="726">
                  <c:v>101.18198143312786</c:v>
                </c:pt>
                <c:pt idx="727">
                  <c:v>101.18207280380702</c:v>
                </c:pt>
                <c:pt idx="728">
                  <c:v>101.1821641720307</c:v>
                </c:pt>
                <c:pt idx="729">
                  <c:v>101.18225553779894</c:v>
                </c:pt>
                <c:pt idx="730">
                  <c:v>101.1823469011118</c:v>
                </c:pt>
                <c:pt idx="731">
                  <c:v>101.18243826196927</c:v>
                </c:pt>
                <c:pt idx="732">
                  <c:v>101.18252962037143</c:v>
                </c:pt>
                <c:pt idx="733">
                  <c:v>101.18262097631828</c:v>
                </c:pt>
                <c:pt idx="734">
                  <c:v>101.18271232980987</c:v>
                </c:pt>
                <c:pt idx="735">
                  <c:v>101.18280368084625</c:v>
                </c:pt>
                <c:pt idx="736">
                  <c:v>101.18289502942744</c:v>
                </c:pt>
                <c:pt idx="737">
                  <c:v>101.18298637555348</c:v>
                </c:pt>
                <c:pt idx="738">
                  <c:v>101.1830777192244</c:v>
                </c:pt>
                <c:pt idx="739">
                  <c:v>101.18316906044024</c:v>
                </c:pt>
                <c:pt idx="740">
                  <c:v>101.18326039920103</c:v>
                </c:pt>
                <c:pt idx="741">
                  <c:v>101.18335173550682</c:v>
                </c:pt>
                <c:pt idx="742">
                  <c:v>101.18344306935762</c:v>
                </c:pt>
                <c:pt idx="743">
                  <c:v>101.1835344007535</c:v>
                </c:pt>
                <c:pt idx="744">
                  <c:v>101.18362572969447</c:v>
                </c:pt>
                <c:pt idx="745">
                  <c:v>101.1837170561806</c:v>
                </c:pt>
                <c:pt idx="746">
                  <c:v>101.18380838021187</c:v>
                </c:pt>
                <c:pt idx="747">
                  <c:v>101.18389970178835</c:v>
                </c:pt>
                <c:pt idx="748">
                  <c:v>101.18399102091009</c:v>
                </c:pt>
                <c:pt idx="749">
                  <c:v>101.1840823375771</c:v>
                </c:pt>
                <c:pt idx="750">
                  <c:v>101.18417365178939</c:v>
                </c:pt>
                <c:pt idx="751">
                  <c:v>101.18426496354707</c:v>
                </c:pt>
                <c:pt idx="752">
                  <c:v>101.18435627285011</c:v>
                </c:pt>
                <c:pt idx="753">
                  <c:v>101.18444757969858</c:v>
                </c:pt>
                <c:pt idx="754">
                  <c:v>101.18453888409252</c:v>
                </c:pt>
                <c:pt idx="755">
                  <c:v>101.18463018603194</c:v>
                </c:pt>
                <c:pt idx="756">
                  <c:v>101.18472148551689</c:v>
                </c:pt>
                <c:pt idx="757">
                  <c:v>101.1848127825474</c:v>
                </c:pt>
                <c:pt idx="758">
                  <c:v>101.18490407712351</c:v>
                </c:pt>
                <c:pt idx="759">
                  <c:v>101.18499536924524</c:v>
                </c:pt>
                <c:pt idx="760">
                  <c:v>101.18508665891267</c:v>
                </c:pt>
                <c:pt idx="761">
                  <c:v>101.18517794612578</c:v>
                </c:pt>
                <c:pt idx="762">
                  <c:v>101.18526923088464</c:v>
                </c:pt>
                <c:pt idx="763">
                  <c:v>101.18536051318928</c:v>
                </c:pt>
                <c:pt idx="764">
                  <c:v>101.18545179303973</c:v>
                </c:pt>
                <c:pt idx="765">
                  <c:v>101.18554307043604</c:v>
                </c:pt>
                <c:pt idx="766">
                  <c:v>101.18563434537822</c:v>
                </c:pt>
                <c:pt idx="767">
                  <c:v>101.18572561786634</c:v>
                </c:pt>
                <c:pt idx="768">
                  <c:v>101.1858168879004</c:v>
                </c:pt>
                <c:pt idx="769">
                  <c:v>101.18590815548046</c:v>
                </c:pt>
                <c:pt idx="770">
                  <c:v>101.18599942060655</c:v>
                </c:pt>
                <c:pt idx="771">
                  <c:v>101.18609068327871</c:v>
                </c:pt>
                <c:pt idx="772">
                  <c:v>101.18618194349695</c:v>
                </c:pt>
                <c:pt idx="773">
                  <c:v>101.18627320126133</c:v>
                </c:pt>
                <c:pt idx="774">
                  <c:v>101.18636445657188</c:v>
                </c:pt>
                <c:pt idx="775">
                  <c:v>101.18645570942866</c:v>
                </c:pt>
                <c:pt idx="776">
                  <c:v>101.18654695983166</c:v>
                </c:pt>
                <c:pt idx="777">
                  <c:v>101.18663820778094</c:v>
                </c:pt>
                <c:pt idx="778">
                  <c:v>101.18672945327656</c:v>
                </c:pt>
                <c:pt idx="779">
                  <c:v>101.18682069631852</c:v>
                </c:pt>
                <c:pt idx="780">
                  <c:v>101.18691193690685</c:v>
                </c:pt>
                <c:pt idx="781">
                  <c:v>101.1870031750416</c:v>
                </c:pt>
                <c:pt idx="782">
                  <c:v>101.18709441072282</c:v>
                </c:pt>
                <c:pt idx="783">
                  <c:v>101.18718564395053</c:v>
                </c:pt>
                <c:pt idx="784">
                  <c:v>101.18727687472476</c:v>
                </c:pt>
                <c:pt idx="785">
                  <c:v>101.18736810304557</c:v>
                </c:pt>
                <c:pt idx="786">
                  <c:v>101.18745932891298</c:v>
                </c:pt>
                <c:pt idx="787">
                  <c:v>101.18755055232702</c:v>
                </c:pt>
                <c:pt idx="788">
                  <c:v>101.18764177328772</c:v>
                </c:pt>
                <c:pt idx="789">
                  <c:v>101.18773299179513</c:v>
                </c:pt>
                <c:pt idx="790">
                  <c:v>101.1878242078493</c:v>
                </c:pt>
                <c:pt idx="791">
                  <c:v>101.18791542145023</c:v>
                </c:pt>
                <c:pt idx="792">
                  <c:v>101.18800663259799</c:v>
                </c:pt>
                <c:pt idx="793">
                  <c:v>101.1880978412926</c:v>
                </c:pt>
                <c:pt idx="794">
                  <c:v>101.18818904753408</c:v>
                </c:pt>
                <c:pt idx="795">
                  <c:v>101.1882802513225</c:v>
                </c:pt>
                <c:pt idx="796">
                  <c:v>101.18837145265786</c:v>
                </c:pt>
                <c:pt idx="797">
                  <c:v>101.18846265154021</c:v>
                </c:pt>
                <c:pt idx="798">
                  <c:v>101.1885538479696</c:v>
                </c:pt>
                <c:pt idx="799">
                  <c:v>101.18864504194607</c:v>
                </c:pt>
                <c:pt idx="800">
                  <c:v>101.18873623346961</c:v>
                </c:pt>
                <c:pt idx="801">
                  <c:v>101.18882742254031</c:v>
                </c:pt>
                <c:pt idx="802">
                  <c:v>101.18891860915818</c:v>
                </c:pt>
                <c:pt idx="803">
                  <c:v>101.18900979332325</c:v>
                </c:pt>
                <c:pt idx="804">
                  <c:v>101.18910097503557</c:v>
                </c:pt>
                <c:pt idx="805">
                  <c:v>101.18919215429517</c:v>
                </c:pt>
                <c:pt idx="806">
                  <c:v>101.18928333110209</c:v>
                </c:pt>
                <c:pt idx="807">
                  <c:v>101.18937450545634</c:v>
                </c:pt>
                <c:pt idx="808">
                  <c:v>101.189465677358</c:v>
                </c:pt>
                <c:pt idx="809">
                  <c:v>101.18955684680706</c:v>
                </c:pt>
                <c:pt idx="810">
                  <c:v>101.18964801380359</c:v>
                </c:pt>
                <c:pt idx="811">
                  <c:v>101.18973917834761</c:v>
                </c:pt>
                <c:pt idx="812">
                  <c:v>101.18983034043916</c:v>
                </c:pt>
                <c:pt idx="813">
                  <c:v>101.18992150007827</c:v>
                </c:pt>
                <c:pt idx="814">
                  <c:v>101.19001265726499</c:v>
                </c:pt>
                <c:pt idx="815">
                  <c:v>101.19010381199932</c:v>
                </c:pt>
                <c:pt idx="816">
                  <c:v>101.19019496428135</c:v>
                </c:pt>
                <c:pt idx="817">
                  <c:v>101.19028611411107</c:v>
                </c:pt>
                <c:pt idx="818">
                  <c:v>101.19037726148855</c:v>
                </c:pt>
                <c:pt idx="819">
                  <c:v>101.19046840641381</c:v>
                </c:pt>
                <c:pt idx="820">
                  <c:v>101.19055954888688</c:v>
                </c:pt>
                <c:pt idx="821">
                  <c:v>101.19065068890779</c:v>
                </c:pt>
                <c:pt idx="822">
                  <c:v>101.19074182647661</c:v>
                </c:pt>
                <c:pt idx="823">
                  <c:v>101.19083296159334</c:v>
                </c:pt>
                <c:pt idx="824">
                  <c:v>101.19092409425804</c:v>
                </c:pt>
                <c:pt idx="825">
                  <c:v>101.19101522447072</c:v>
                </c:pt>
                <c:pt idx="826">
                  <c:v>101.19110635223143</c:v>
                </c:pt>
                <c:pt idx="827">
                  <c:v>101.19119747754021</c:v>
                </c:pt>
                <c:pt idx="828">
                  <c:v>101.19128860039709</c:v>
                </c:pt>
                <c:pt idx="829">
                  <c:v>101.1913797208021</c:v>
                </c:pt>
                <c:pt idx="830">
                  <c:v>101.19147083875529</c:v>
                </c:pt>
                <c:pt idx="831">
                  <c:v>101.19156195425668</c:v>
                </c:pt>
                <c:pt idx="832">
                  <c:v>101.19165306730633</c:v>
                </c:pt>
                <c:pt idx="833">
                  <c:v>101.19174417790424</c:v>
                </c:pt>
                <c:pt idx="834">
                  <c:v>101.19183528605048</c:v>
                </c:pt>
                <c:pt idx="835">
                  <c:v>101.19192639174506</c:v>
                </c:pt>
                <c:pt idx="836">
                  <c:v>101.19201749498802</c:v>
                </c:pt>
                <c:pt idx="837">
                  <c:v>101.19210859577942</c:v>
                </c:pt>
                <c:pt idx="838">
                  <c:v>101.19219969411927</c:v>
                </c:pt>
                <c:pt idx="839">
                  <c:v>101.19229079000762</c:v>
                </c:pt>
                <c:pt idx="840">
                  <c:v>101.19238188344448</c:v>
                </c:pt>
                <c:pt idx="841">
                  <c:v>101.19247297442992</c:v>
                </c:pt>
                <c:pt idx="842">
                  <c:v>101.19256406296397</c:v>
                </c:pt>
                <c:pt idx="843">
                  <c:v>101.19265514904664</c:v>
                </c:pt>
                <c:pt idx="844">
                  <c:v>101.19274623267799</c:v>
                </c:pt>
                <c:pt idx="845">
                  <c:v>101.19283731385805</c:v>
                </c:pt>
                <c:pt idx="846">
                  <c:v>101.19292839258685</c:v>
                </c:pt>
                <c:pt idx="847">
                  <c:v>101.19301946886443</c:v>
                </c:pt>
                <c:pt idx="848">
                  <c:v>101.19311054269083</c:v>
                </c:pt>
                <c:pt idx="849">
                  <c:v>101.19320161406607</c:v>
                </c:pt>
                <c:pt idx="850">
                  <c:v>101.1932926829902</c:v>
                </c:pt>
                <c:pt idx="851">
                  <c:v>101.19338374946325</c:v>
                </c:pt>
                <c:pt idx="852">
                  <c:v>101.19347481348528</c:v>
                </c:pt>
                <c:pt idx="853">
                  <c:v>101.19356587505628</c:v>
                </c:pt>
                <c:pt idx="854">
                  <c:v>101.19365693417633</c:v>
                </c:pt>
                <c:pt idx="855">
                  <c:v>101.19374799084544</c:v>
                </c:pt>
                <c:pt idx="856">
                  <c:v>101.19383904506365</c:v>
                </c:pt>
                <c:pt idx="857">
                  <c:v>101.193930096831</c:v>
                </c:pt>
                <c:pt idx="858">
                  <c:v>101.19402114614751</c:v>
                </c:pt>
                <c:pt idx="859">
                  <c:v>101.19411219301323</c:v>
                </c:pt>
                <c:pt idx="860">
                  <c:v>101.1942032374282</c:v>
                </c:pt>
                <c:pt idx="861">
                  <c:v>101.19429427939244</c:v>
                </c:pt>
                <c:pt idx="862">
                  <c:v>101.194385318906</c:v>
                </c:pt>
                <c:pt idx="863">
                  <c:v>101.19447635596893</c:v>
                </c:pt>
                <c:pt idx="864">
                  <c:v>101.19456739058124</c:v>
                </c:pt>
                <c:pt idx="865">
                  <c:v>101.19465842274296</c:v>
                </c:pt>
                <c:pt idx="866">
                  <c:v>101.19474945245413</c:v>
                </c:pt>
                <c:pt idx="867">
                  <c:v>101.19484047971483</c:v>
                </c:pt>
                <c:pt idx="868">
                  <c:v>101.19493150452502</c:v>
                </c:pt>
                <c:pt idx="869">
                  <c:v>101.1950225268848</c:v>
                </c:pt>
                <c:pt idx="870">
                  <c:v>101.19511354679416</c:v>
                </c:pt>
                <c:pt idx="871">
                  <c:v>101.19520456425319</c:v>
                </c:pt>
                <c:pt idx="872">
                  <c:v>101.19529557926187</c:v>
                </c:pt>
                <c:pt idx="873">
                  <c:v>101.19538659182027</c:v>
                </c:pt>
                <c:pt idx="874">
                  <c:v>101.1954776019284</c:v>
                </c:pt>
                <c:pt idx="875">
                  <c:v>101.19556860958632</c:v>
                </c:pt>
                <c:pt idx="876">
                  <c:v>101.19565961479404</c:v>
                </c:pt>
                <c:pt idx="877">
                  <c:v>101.19575061755162</c:v>
                </c:pt>
                <c:pt idx="878">
                  <c:v>101.19584161785909</c:v>
                </c:pt>
                <c:pt idx="879">
                  <c:v>101.19593261571649</c:v>
                </c:pt>
                <c:pt idx="880">
                  <c:v>101.19602361112382</c:v>
                </c:pt>
                <c:pt idx="881">
                  <c:v>101.19611460408116</c:v>
                </c:pt>
                <c:pt idx="882">
                  <c:v>101.19620559458853</c:v>
                </c:pt>
                <c:pt idx="883">
                  <c:v>101.19629658264597</c:v>
                </c:pt>
                <c:pt idx="884">
                  <c:v>101.19638756825351</c:v>
                </c:pt>
                <c:pt idx="885">
                  <c:v>101.1964785514112</c:v>
                </c:pt>
                <c:pt idx="886">
                  <c:v>101.19656953211904</c:v>
                </c:pt>
                <c:pt idx="887">
                  <c:v>101.1966605103771</c:v>
                </c:pt>
                <c:pt idx="888">
                  <c:v>101.19675148618541</c:v>
                </c:pt>
                <c:pt idx="889">
                  <c:v>101.19684245954397</c:v>
                </c:pt>
                <c:pt idx="890">
                  <c:v>101.19693343045286</c:v>
                </c:pt>
                <c:pt idx="891">
                  <c:v>101.19702439891211</c:v>
                </c:pt>
                <c:pt idx="892">
                  <c:v>101.19711536492174</c:v>
                </c:pt>
                <c:pt idx="893">
                  <c:v>101.19720632848178</c:v>
                </c:pt>
                <c:pt idx="894">
                  <c:v>101.1972972895923</c:v>
                </c:pt>
                <c:pt idx="895">
                  <c:v>101.19738824825332</c:v>
                </c:pt>
                <c:pt idx="896">
                  <c:v>101.19747920446486</c:v>
                </c:pt>
                <c:pt idx="897">
                  <c:v>101.19757015822695</c:v>
                </c:pt>
                <c:pt idx="898">
                  <c:v>101.19766110953965</c:v>
                </c:pt>
                <c:pt idx="899">
                  <c:v>101.19775205840298</c:v>
                </c:pt>
                <c:pt idx="900">
                  <c:v>101.19784300481699</c:v>
                </c:pt>
                <c:pt idx="901">
                  <c:v>101.19793394878171</c:v>
                </c:pt>
                <c:pt idx="902">
                  <c:v>101.19802489029716</c:v>
                </c:pt>
                <c:pt idx="903">
                  <c:v>101.1981158293634</c:v>
                </c:pt>
                <c:pt idx="904">
                  <c:v>101.19820676598047</c:v>
                </c:pt>
                <c:pt idx="905">
                  <c:v>101.19829770014837</c:v>
                </c:pt>
                <c:pt idx="906">
                  <c:v>101.19838863186716</c:v>
                </c:pt>
                <c:pt idx="907">
                  <c:v>101.19847956113689</c:v>
                </c:pt>
                <c:pt idx="908">
                  <c:v>101.19857048795757</c:v>
                </c:pt>
                <c:pt idx="909">
                  <c:v>101.19866141232923</c:v>
                </c:pt>
                <c:pt idx="910">
                  <c:v>101.19875233425194</c:v>
                </c:pt>
                <c:pt idx="911">
                  <c:v>101.19884325372568</c:v>
                </c:pt>
                <c:pt idx="912">
                  <c:v>101.19893417075055</c:v>
                </c:pt>
                <c:pt idx="913">
                  <c:v>101.19902508532655</c:v>
                </c:pt>
                <c:pt idx="914">
                  <c:v>101.19911599745372</c:v>
                </c:pt>
                <c:pt idx="915">
                  <c:v>101.19920690713211</c:v>
                </c:pt>
                <c:pt idx="916">
                  <c:v>101.19929781436173</c:v>
                </c:pt>
                <c:pt idx="917">
                  <c:v>101.19938871914263</c:v>
                </c:pt>
                <c:pt idx="918">
                  <c:v>101.19947962147485</c:v>
                </c:pt>
                <c:pt idx="919">
                  <c:v>101.19957052135842</c:v>
                </c:pt>
                <c:pt idx="920">
                  <c:v>101.19966141879338</c:v>
                </c:pt>
                <c:pt idx="921">
                  <c:v>101.19975231377975</c:v>
                </c:pt>
                <c:pt idx="922">
                  <c:v>101.19984320631758</c:v>
                </c:pt>
                <c:pt idx="923">
                  <c:v>101.19993409640691</c:v>
                </c:pt>
                <c:pt idx="924">
                  <c:v>101.20002498404777</c:v>
                </c:pt>
                <c:pt idx="925">
                  <c:v>101.20011586924019</c:v>
                </c:pt>
                <c:pt idx="926">
                  <c:v>101.20020675198423</c:v>
                </c:pt>
                <c:pt idx="927">
                  <c:v>101.20029763227988</c:v>
                </c:pt>
                <c:pt idx="928">
                  <c:v>101.20038851012721</c:v>
                </c:pt>
                <c:pt idx="929">
                  <c:v>101.20047938552625</c:v>
                </c:pt>
                <c:pt idx="930">
                  <c:v>101.20057025847701</c:v>
                </c:pt>
                <c:pt idx="931">
                  <c:v>101.20066112897958</c:v>
                </c:pt>
                <c:pt idx="932">
                  <c:v>101.20075199703396</c:v>
                </c:pt>
                <c:pt idx="933">
                  <c:v>101.20084286264019</c:v>
                </c:pt>
                <c:pt idx="934">
                  <c:v>101.20093372579829</c:v>
                </c:pt>
                <c:pt idx="935">
                  <c:v>101.20102458650834</c:v>
                </c:pt>
                <c:pt idx="936">
                  <c:v>101.20111544477032</c:v>
                </c:pt>
                <c:pt idx="937">
                  <c:v>101.2012063005843</c:v>
                </c:pt>
                <c:pt idx="938">
                  <c:v>101.20129715395032</c:v>
                </c:pt>
                <c:pt idx="939">
                  <c:v>101.20138800486841</c:v>
                </c:pt>
                <c:pt idx="940">
                  <c:v>101.20147885333857</c:v>
                </c:pt>
                <c:pt idx="941">
                  <c:v>101.20156969936087</c:v>
                </c:pt>
                <c:pt idx="942">
                  <c:v>101.20166054293537</c:v>
                </c:pt>
                <c:pt idx="943">
                  <c:v>101.20175138406206</c:v>
                </c:pt>
                <c:pt idx="944">
                  <c:v>101.20184222274101</c:v>
                </c:pt>
                <c:pt idx="945">
                  <c:v>101.20193305897222</c:v>
                </c:pt>
                <c:pt idx="946">
                  <c:v>101.20202389275575</c:v>
                </c:pt>
                <c:pt idx="947">
                  <c:v>101.20211472409162</c:v>
                </c:pt>
                <c:pt idx="948">
                  <c:v>101.20220555297989</c:v>
                </c:pt>
                <c:pt idx="949">
                  <c:v>101.20229637942056</c:v>
                </c:pt>
                <c:pt idx="950">
                  <c:v>101.20238720341371</c:v>
                </c:pt>
                <c:pt idx="951">
                  <c:v>101.20247802495935</c:v>
                </c:pt>
                <c:pt idx="952">
                  <c:v>101.2025688440575</c:v>
                </c:pt>
                <c:pt idx="953">
                  <c:v>101.20265966070822</c:v>
                </c:pt>
                <c:pt idx="954">
                  <c:v>101.20275047491155</c:v>
                </c:pt>
                <c:pt idx="955">
                  <c:v>101.20284128666752</c:v>
                </c:pt>
                <c:pt idx="956">
                  <c:v>101.20293209597615</c:v>
                </c:pt>
                <c:pt idx="957">
                  <c:v>101.2030229028375</c:v>
                </c:pt>
                <c:pt idx="958">
                  <c:v>101.20311370725157</c:v>
                </c:pt>
                <c:pt idx="959">
                  <c:v>101.20320450921844</c:v>
                </c:pt>
                <c:pt idx="960">
                  <c:v>101.20329530873811</c:v>
                </c:pt>
                <c:pt idx="961">
                  <c:v>101.20338610581064</c:v>
                </c:pt>
                <c:pt idx="962">
                  <c:v>101.20347690043604</c:v>
                </c:pt>
                <c:pt idx="963">
                  <c:v>101.20356769261436</c:v>
                </c:pt>
                <c:pt idx="964">
                  <c:v>101.20365848234565</c:v>
                </c:pt>
                <c:pt idx="965">
                  <c:v>101.20374926962992</c:v>
                </c:pt>
                <c:pt idx="966">
                  <c:v>101.20384005446724</c:v>
                </c:pt>
                <c:pt idx="967">
                  <c:v>101.20393083685759</c:v>
                </c:pt>
                <c:pt idx="968">
                  <c:v>101.20402161680106</c:v>
                </c:pt>
                <c:pt idx="969">
                  <c:v>101.20411239429765</c:v>
                </c:pt>
                <c:pt idx="970">
                  <c:v>101.20420316934742</c:v>
                </c:pt>
                <c:pt idx="971">
                  <c:v>101.20429394195041</c:v>
                </c:pt>
                <c:pt idx="972">
                  <c:v>101.20438471210662</c:v>
                </c:pt>
                <c:pt idx="973">
                  <c:v>101.20447547981613</c:v>
                </c:pt>
                <c:pt idx="974">
                  <c:v>101.20456624507892</c:v>
                </c:pt>
                <c:pt idx="975">
                  <c:v>101.20465700789509</c:v>
                </c:pt>
                <c:pt idx="976">
                  <c:v>101.20474776826464</c:v>
                </c:pt>
                <c:pt idx="977">
                  <c:v>101.20483852618761</c:v>
                </c:pt>
                <c:pt idx="978">
                  <c:v>101.20492928166404</c:v>
                </c:pt>
                <c:pt idx="979">
                  <c:v>101.20502003469394</c:v>
                </c:pt>
                <c:pt idx="980">
                  <c:v>101.20511078527738</c:v>
                </c:pt>
                <c:pt idx="981">
                  <c:v>101.2052015334144</c:v>
                </c:pt>
                <c:pt idx="982">
                  <c:v>101.20529227910498</c:v>
                </c:pt>
                <c:pt idx="983">
                  <c:v>101.20538302234921</c:v>
                </c:pt>
                <c:pt idx="984">
                  <c:v>101.20547376314713</c:v>
                </c:pt>
                <c:pt idx="985">
                  <c:v>101.20556450149874</c:v>
                </c:pt>
                <c:pt idx="986">
                  <c:v>101.2056552374041</c:v>
                </c:pt>
                <c:pt idx="987">
                  <c:v>101.20574597086322</c:v>
                </c:pt>
                <c:pt idx="988">
                  <c:v>101.20583670187617</c:v>
                </c:pt>
                <c:pt idx="989">
                  <c:v>101.20592743044297</c:v>
                </c:pt>
                <c:pt idx="990">
                  <c:v>101.20601815656363</c:v>
                </c:pt>
                <c:pt idx="991">
                  <c:v>101.20610888023822</c:v>
                </c:pt>
                <c:pt idx="992">
                  <c:v>101.20619960146676</c:v>
                </c:pt>
                <c:pt idx="993">
                  <c:v>101.20629032024931</c:v>
                </c:pt>
                <c:pt idx="994">
                  <c:v>101.20638103658588</c:v>
                </c:pt>
                <c:pt idx="995">
                  <c:v>101.20647175047652</c:v>
                </c:pt>
                <c:pt idx="996">
                  <c:v>101.20656246192124</c:v>
                </c:pt>
                <c:pt idx="997">
                  <c:v>101.20665317092011</c:v>
                </c:pt>
                <c:pt idx="998">
                  <c:v>101.20674387747314</c:v>
                </c:pt>
                <c:pt idx="999">
                  <c:v>101.20683458158037</c:v>
                </c:pt>
                <c:pt idx="1000">
                  <c:v>101.20692528324183</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32.800100000000178</c:v>
                </c:pt>
                <c:pt idx="388">
                  <c:v>32.800200000000181</c:v>
                </c:pt>
                <c:pt idx="389">
                  <c:v>32.800300000000185</c:v>
                </c:pt>
                <c:pt idx="390">
                  <c:v>32.800400000000188</c:v>
                </c:pt>
                <c:pt idx="391">
                  <c:v>32.800500000000191</c:v>
                </c:pt>
                <c:pt idx="392">
                  <c:v>32.800600000000195</c:v>
                </c:pt>
                <c:pt idx="393">
                  <c:v>32.800700000000198</c:v>
                </c:pt>
                <c:pt idx="394">
                  <c:v>32.800800000000201</c:v>
                </c:pt>
                <c:pt idx="395">
                  <c:v>32.800900000000205</c:v>
                </c:pt>
                <c:pt idx="396">
                  <c:v>32.801000000000208</c:v>
                </c:pt>
                <c:pt idx="397">
                  <c:v>32.801100000000211</c:v>
                </c:pt>
                <c:pt idx="398">
                  <c:v>32.801200000000215</c:v>
                </c:pt>
                <c:pt idx="399">
                  <c:v>32.801300000000218</c:v>
                </c:pt>
                <c:pt idx="400">
                  <c:v>32.801400000000221</c:v>
                </c:pt>
                <c:pt idx="401">
                  <c:v>32.801500000000225</c:v>
                </c:pt>
                <c:pt idx="402">
                  <c:v>32.801600000000228</c:v>
                </c:pt>
                <c:pt idx="403">
                  <c:v>32.801700000000231</c:v>
                </c:pt>
                <c:pt idx="404">
                  <c:v>32.801800000000235</c:v>
                </c:pt>
                <c:pt idx="405">
                  <c:v>32.801900000000238</c:v>
                </c:pt>
                <c:pt idx="406">
                  <c:v>32.802000000000241</c:v>
                </c:pt>
                <c:pt idx="407">
                  <c:v>32.802100000000245</c:v>
                </c:pt>
                <c:pt idx="408">
                  <c:v>32.802200000000248</c:v>
                </c:pt>
                <c:pt idx="409">
                  <c:v>32.802300000000251</c:v>
                </c:pt>
                <c:pt idx="410">
                  <c:v>32.802400000000254</c:v>
                </c:pt>
                <c:pt idx="411">
                  <c:v>32.802500000000258</c:v>
                </c:pt>
                <c:pt idx="412">
                  <c:v>32.802600000000261</c:v>
                </c:pt>
                <c:pt idx="413">
                  <c:v>32.802700000000264</c:v>
                </c:pt>
                <c:pt idx="414">
                  <c:v>32.802800000000268</c:v>
                </c:pt>
                <c:pt idx="415">
                  <c:v>32.802900000000271</c:v>
                </c:pt>
                <c:pt idx="416">
                  <c:v>32.803000000000274</c:v>
                </c:pt>
                <c:pt idx="417">
                  <c:v>32.803100000000278</c:v>
                </c:pt>
                <c:pt idx="418">
                  <c:v>32.803200000000281</c:v>
                </c:pt>
                <c:pt idx="419">
                  <c:v>32.803300000000284</c:v>
                </c:pt>
                <c:pt idx="420">
                  <c:v>32.803400000000288</c:v>
                </c:pt>
                <c:pt idx="421">
                  <c:v>32.803500000000291</c:v>
                </c:pt>
                <c:pt idx="422">
                  <c:v>32.803600000000294</c:v>
                </c:pt>
                <c:pt idx="423">
                  <c:v>32.803700000000298</c:v>
                </c:pt>
                <c:pt idx="424">
                  <c:v>32.803800000000301</c:v>
                </c:pt>
                <c:pt idx="425">
                  <c:v>32.803900000000304</c:v>
                </c:pt>
                <c:pt idx="426">
                  <c:v>32.804000000000308</c:v>
                </c:pt>
                <c:pt idx="427">
                  <c:v>32.804100000000311</c:v>
                </c:pt>
                <c:pt idx="428">
                  <c:v>32.804200000000314</c:v>
                </c:pt>
                <c:pt idx="429">
                  <c:v>32.804300000000318</c:v>
                </c:pt>
                <c:pt idx="430">
                  <c:v>32.804400000000321</c:v>
                </c:pt>
                <c:pt idx="431">
                  <c:v>32.804500000000324</c:v>
                </c:pt>
                <c:pt idx="432">
                  <c:v>32.804600000000327</c:v>
                </c:pt>
                <c:pt idx="433">
                  <c:v>32.804700000000331</c:v>
                </c:pt>
                <c:pt idx="434">
                  <c:v>32.804800000000334</c:v>
                </c:pt>
                <c:pt idx="435">
                  <c:v>32.804900000000337</c:v>
                </c:pt>
                <c:pt idx="436">
                  <c:v>32.805000000000341</c:v>
                </c:pt>
                <c:pt idx="437">
                  <c:v>32.805100000000344</c:v>
                </c:pt>
                <c:pt idx="438">
                  <c:v>32.805200000000347</c:v>
                </c:pt>
                <c:pt idx="439">
                  <c:v>32.805300000000351</c:v>
                </c:pt>
                <c:pt idx="440">
                  <c:v>32.805400000000354</c:v>
                </c:pt>
                <c:pt idx="441">
                  <c:v>32.805500000000357</c:v>
                </c:pt>
                <c:pt idx="442">
                  <c:v>32.805600000000361</c:v>
                </c:pt>
                <c:pt idx="443">
                  <c:v>32.805700000000364</c:v>
                </c:pt>
                <c:pt idx="444">
                  <c:v>32.805800000000367</c:v>
                </c:pt>
                <c:pt idx="445">
                  <c:v>32.805900000000371</c:v>
                </c:pt>
                <c:pt idx="446">
                  <c:v>32.806000000000374</c:v>
                </c:pt>
                <c:pt idx="447">
                  <c:v>32.806100000000377</c:v>
                </c:pt>
                <c:pt idx="448">
                  <c:v>32.806200000000381</c:v>
                </c:pt>
                <c:pt idx="449">
                  <c:v>32.806300000000384</c:v>
                </c:pt>
                <c:pt idx="450">
                  <c:v>32.806400000000387</c:v>
                </c:pt>
                <c:pt idx="451">
                  <c:v>32.806500000000391</c:v>
                </c:pt>
                <c:pt idx="452">
                  <c:v>32.806600000000394</c:v>
                </c:pt>
                <c:pt idx="453">
                  <c:v>32.806700000000397</c:v>
                </c:pt>
                <c:pt idx="454">
                  <c:v>32.806800000000401</c:v>
                </c:pt>
                <c:pt idx="455">
                  <c:v>32.806900000000404</c:v>
                </c:pt>
                <c:pt idx="456">
                  <c:v>32.807000000000407</c:v>
                </c:pt>
                <c:pt idx="457">
                  <c:v>32.80710000000041</c:v>
                </c:pt>
                <c:pt idx="458">
                  <c:v>32.807200000000414</c:v>
                </c:pt>
                <c:pt idx="459">
                  <c:v>32.807300000000417</c:v>
                </c:pt>
                <c:pt idx="460">
                  <c:v>32.80740000000042</c:v>
                </c:pt>
                <c:pt idx="461">
                  <c:v>32.807500000000424</c:v>
                </c:pt>
                <c:pt idx="462">
                  <c:v>32.807600000000427</c:v>
                </c:pt>
                <c:pt idx="463">
                  <c:v>32.80770000000043</c:v>
                </c:pt>
                <c:pt idx="464">
                  <c:v>32.807800000000434</c:v>
                </c:pt>
                <c:pt idx="465">
                  <c:v>32.807900000000437</c:v>
                </c:pt>
                <c:pt idx="466">
                  <c:v>32.80800000000044</c:v>
                </c:pt>
                <c:pt idx="467">
                  <c:v>32.808100000000444</c:v>
                </c:pt>
                <c:pt idx="468">
                  <c:v>32.808200000000447</c:v>
                </c:pt>
                <c:pt idx="469">
                  <c:v>32.80830000000045</c:v>
                </c:pt>
                <c:pt idx="470">
                  <c:v>32.808400000000454</c:v>
                </c:pt>
                <c:pt idx="471">
                  <c:v>32.808500000000457</c:v>
                </c:pt>
                <c:pt idx="472">
                  <c:v>32.80860000000046</c:v>
                </c:pt>
                <c:pt idx="473">
                  <c:v>32.808700000000464</c:v>
                </c:pt>
                <c:pt idx="474">
                  <c:v>32.808800000000467</c:v>
                </c:pt>
                <c:pt idx="475">
                  <c:v>32.80890000000047</c:v>
                </c:pt>
                <c:pt idx="476">
                  <c:v>32.809000000000474</c:v>
                </c:pt>
                <c:pt idx="477">
                  <c:v>32.809100000000477</c:v>
                </c:pt>
                <c:pt idx="478">
                  <c:v>32.80920000000048</c:v>
                </c:pt>
                <c:pt idx="479">
                  <c:v>32.809300000000484</c:v>
                </c:pt>
                <c:pt idx="480">
                  <c:v>32.809400000000487</c:v>
                </c:pt>
                <c:pt idx="481">
                  <c:v>32.80950000000049</c:v>
                </c:pt>
                <c:pt idx="482">
                  <c:v>32.809600000000493</c:v>
                </c:pt>
                <c:pt idx="483">
                  <c:v>32.809700000000497</c:v>
                </c:pt>
                <c:pt idx="484">
                  <c:v>32.8098000000005</c:v>
                </c:pt>
                <c:pt idx="485">
                  <c:v>32.809900000000503</c:v>
                </c:pt>
                <c:pt idx="486">
                  <c:v>32.810000000000507</c:v>
                </c:pt>
                <c:pt idx="487">
                  <c:v>32.81010000000051</c:v>
                </c:pt>
                <c:pt idx="488">
                  <c:v>32.810200000000513</c:v>
                </c:pt>
                <c:pt idx="489">
                  <c:v>32.810300000000517</c:v>
                </c:pt>
                <c:pt idx="490">
                  <c:v>32.81040000000052</c:v>
                </c:pt>
                <c:pt idx="491">
                  <c:v>32.810500000000523</c:v>
                </c:pt>
                <c:pt idx="492">
                  <c:v>32.810600000000527</c:v>
                </c:pt>
                <c:pt idx="493">
                  <c:v>32.81070000000053</c:v>
                </c:pt>
                <c:pt idx="494">
                  <c:v>32.810800000000533</c:v>
                </c:pt>
                <c:pt idx="495">
                  <c:v>32.810900000000537</c:v>
                </c:pt>
                <c:pt idx="496">
                  <c:v>32.81100000000054</c:v>
                </c:pt>
                <c:pt idx="497">
                  <c:v>32.811100000000543</c:v>
                </c:pt>
                <c:pt idx="498">
                  <c:v>32.811200000000547</c:v>
                </c:pt>
                <c:pt idx="499">
                  <c:v>32.81130000000055</c:v>
                </c:pt>
                <c:pt idx="500">
                  <c:v>32.811400000000553</c:v>
                </c:pt>
                <c:pt idx="501">
                  <c:v>32.811500000000557</c:v>
                </c:pt>
                <c:pt idx="502">
                  <c:v>32.81160000000056</c:v>
                </c:pt>
                <c:pt idx="503">
                  <c:v>32.811700000000563</c:v>
                </c:pt>
                <c:pt idx="504">
                  <c:v>32.811800000000567</c:v>
                </c:pt>
                <c:pt idx="505">
                  <c:v>32.81190000000057</c:v>
                </c:pt>
                <c:pt idx="506">
                  <c:v>32.812000000000573</c:v>
                </c:pt>
                <c:pt idx="507">
                  <c:v>32.812100000000576</c:v>
                </c:pt>
                <c:pt idx="508">
                  <c:v>32.81220000000058</c:v>
                </c:pt>
                <c:pt idx="509">
                  <c:v>32.812300000000583</c:v>
                </c:pt>
                <c:pt idx="510">
                  <c:v>32.812400000000586</c:v>
                </c:pt>
                <c:pt idx="511">
                  <c:v>32.81250000000059</c:v>
                </c:pt>
                <c:pt idx="512">
                  <c:v>32.812600000000593</c:v>
                </c:pt>
                <c:pt idx="513">
                  <c:v>32.812700000000596</c:v>
                </c:pt>
                <c:pt idx="514">
                  <c:v>32.8128000000006</c:v>
                </c:pt>
                <c:pt idx="515">
                  <c:v>32.812900000000603</c:v>
                </c:pt>
                <c:pt idx="516">
                  <c:v>32.813000000000606</c:v>
                </c:pt>
                <c:pt idx="517">
                  <c:v>32.81310000000061</c:v>
                </c:pt>
                <c:pt idx="518">
                  <c:v>32.813200000000613</c:v>
                </c:pt>
                <c:pt idx="519">
                  <c:v>32.813300000000616</c:v>
                </c:pt>
                <c:pt idx="520">
                  <c:v>32.81340000000062</c:v>
                </c:pt>
                <c:pt idx="521">
                  <c:v>32.813500000000623</c:v>
                </c:pt>
                <c:pt idx="522">
                  <c:v>32.813600000000626</c:v>
                </c:pt>
                <c:pt idx="523">
                  <c:v>32.81370000000063</c:v>
                </c:pt>
                <c:pt idx="524">
                  <c:v>32.813800000000633</c:v>
                </c:pt>
                <c:pt idx="525">
                  <c:v>32.813900000000636</c:v>
                </c:pt>
                <c:pt idx="526">
                  <c:v>32.81400000000064</c:v>
                </c:pt>
                <c:pt idx="527">
                  <c:v>32.814100000000643</c:v>
                </c:pt>
                <c:pt idx="528">
                  <c:v>32.814200000000646</c:v>
                </c:pt>
                <c:pt idx="529">
                  <c:v>32.81430000000065</c:v>
                </c:pt>
                <c:pt idx="530">
                  <c:v>32.814400000000653</c:v>
                </c:pt>
                <c:pt idx="531">
                  <c:v>32.814500000000656</c:v>
                </c:pt>
                <c:pt idx="532">
                  <c:v>32.814600000000659</c:v>
                </c:pt>
                <c:pt idx="533">
                  <c:v>32.814700000000663</c:v>
                </c:pt>
                <c:pt idx="534">
                  <c:v>32.814800000000666</c:v>
                </c:pt>
                <c:pt idx="535">
                  <c:v>32.814900000000669</c:v>
                </c:pt>
                <c:pt idx="536">
                  <c:v>32.815000000000673</c:v>
                </c:pt>
                <c:pt idx="537">
                  <c:v>32.815100000000676</c:v>
                </c:pt>
                <c:pt idx="538">
                  <c:v>32.815200000000679</c:v>
                </c:pt>
                <c:pt idx="539">
                  <c:v>32.815300000000683</c:v>
                </c:pt>
                <c:pt idx="540">
                  <c:v>32.815400000000686</c:v>
                </c:pt>
                <c:pt idx="541">
                  <c:v>32.815500000000689</c:v>
                </c:pt>
                <c:pt idx="542">
                  <c:v>32.815600000000693</c:v>
                </c:pt>
                <c:pt idx="543">
                  <c:v>32.815700000000696</c:v>
                </c:pt>
                <c:pt idx="544">
                  <c:v>32.815800000000699</c:v>
                </c:pt>
                <c:pt idx="545">
                  <c:v>32.815900000000703</c:v>
                </c:pt>
                <c:pt idx="546">
                  <c:v>32.816000000000706</c:v>
                </c:pt>
                <c:pt idx="547">
                  <c:v>32.816100000000709</c:v>
                </c:pt>
                <c:pt idx="548">
                  <c:v>32.816200000000713</c:v>
                </c:pt>
                <c:pt idx="549">
                  <c:v>32.816300000000716</c:v>
                </c:pt>
                <c:pt idx="550">
                  <c:v>32.816400000000719</c:v>
                </c:pt>
                <c:pt idx="551">
                  <c:v>32.816500000000723</c:v>
                </c:pt>
                <c:pt idx="552">
                  <c:v>32.816600000000726</c:v>
                </c:pt>
                <c:pt idx="553">
                  <c:v>32.816700000000729</c:v>
                </c:pt>
                <c:pt idx="554">
                  <c:v>32.816800000000732</c:v>
                </c:pt>
                <c:pt idx="555">
                  <c:v>32.816900000000736</c:v>
                </c:pt>
                <c:pt idx="556">
                  <c:v>32.817000000000739</c:v>
                </c:pt>
                <c:pt idx="557">
                  <c:v>32.817100000000742</c:v>
                </c:pt>
                <c:pt idx="558">
                  <c:v>32.817200000000746</c:v>
                </c:pt>
                <c:pt idx="559">
                  <c:v>32.817300000000749</c:v>
                </c:pt>
                <c:pt idx="560">
                  <c:v>32.817400000000752</c:v>
                </c:pt>
                <c:pt idx="561">
                  <c:v>32.817500000000756</c:v>
                </c:pt>
                <c:pt idx="562">
                  <c:v>32.817600000000759</c:v>
                </c:pt>
                <c:pt idx="563">
                  <c:v>32.817700000000762</c:v>
                </c:pt>
                <c:pt idx="564">
                  <c:v>32.817800000000766</c:v>
                </c:pt>
                <c:pt idx="565">
                  <c:v>32.817900000000769</c:v>
                </c:pt>
                <c:pt idx="566">
                  <c:v>32.818000000000772</c:v>
                </c:pt>
                <c:pt idx="567">
                  <c:v>32.818100000000776</c:v>
                </c:pt>
                <c:pt idx="568">
                  <c:v>32.818200000000779</c:v>
                </c:pt>
                <c:pt idx="569">
                  <c:v>32.818300000000782</c:v>
                </c:pt>
                <c:pt idx="570">
                  <c:v>32.818400000000786</c:v>
                </c:pt>
                <c:pt idx="571">
                  <c:v>32.818500000000789</c:v>
                </c:pt>
                <c:pt idx="572">
                  <c:v>32.818600000000792</c:v>
                </c:pt>
                <c:pt idx="573">
                  <c:v>32.818700000000796</c:v>
                </c:pt>
                <c:pt idx="574">
                  <c:v>32.818800000000799</c:v>
                </c:pt>
                <c:pt idx="575">
                  <c:v>32.818900000000802</c:v>
                </c:pt>
                <c:pt idx="576">
                  <c:v>32.819000000000806</c:v>
                </c:pt>
                <c:pt idx="577">
                  <c:v>32.819100000000809</c:v>
                </c:pt>
                <c:pt idx="578">
                  <c:v>32.819200000000812</c:v>
                </c:pt>
                <c:pt idx="579">
                  <c:v>32.819300000000815</c:v>
                </c:pt>
                <c:pt idx="580">
                  <c:v>32.819400000000819</c:v>
                </c:pt>
                <c:pt idx="581">
                  <c:v>32.819500000000822</c:v>
                </c:pt>
                <c:pt idx="582">
                  <c:v>32.819600000000825</c:v>
                </c:pt>
                <c:pt idx="583">
                  <c:v>32.819700000000829</c:v>
                </c:pt>
                <c:pt idx="584">
                  <c:v>32.819800000000832</c:v>
                </c:pt>
                <c:pt idx="585">
                  <c:v>32.819900000000835</c:v>
                </c:pt>
                <c:pt idx="586">
                  <c:v>32.820000000000839</c:v>
                </c:pt>
                <c:pt idx="587">
                  <c:v>32.820100000000842</c:v>
                </c:pt>
                <c:pt idx="588">
                  <c:v>32.820200000000845</c:v>
                </c:pt>
                <c:pt idx="589">
                  <c:v>32.820300000000849</c:v>
                </c:pt>
                <c:pt idx="590">
                  <c:v>32.820400000000852</c:v>
                </c:pt>
                <c:pt idx="591">
                  <c:v>32.820500000000855</c:v>
                </c:pt>
                <c:pt idx="592">
                  <c:v>32.820600000000859</c:v>
                </c:pt>
                <c:pt idx="593">
                  <c:v>32.820700000000862</c:v>
                </c:pt>
                <c:pt idx="594">
                  <c:v>32.820800000000865</c:v>
                </c:pt>
                <c:pt idx="595">
                  <c:v>32.820900000000869</c:v>
                </c:pt>
                <c:pt idx="596">
                  <c:v>32.821000000000872</c:v>
                </c:pt>
                <c:pt idx="597">
                  <c:v>32.821100000000875</c:v>
                </c:pt>
                <c:pt idx="598">
                  <c:v>32.821200000000879</c:v>
                </c:pt>
                <c:pt idx="599">
                  <c:v>32.821300000000882</c:v>
                </c:pt>
                <c:pt idx="600">
                  <c:v>32.821400000000885</c:v>
                </c:pt>
                <c:pt idx="601">
                  <c:v>32.821500000000889</c:v>
                </c:pt>
                <c:pt idx="602">
                  <c:v>32.821600000000892</c:v>
                </c:pt>
                <c:pt idx="603">
                  <c:v>32.821700000000895</c:v>
                </c:pt>
                <c:pt idx="604">
                  <c:v>32.821800000000898</c:v>
                </c:pt>
                <c:pt idx="605">
                  <c:v>32.821900000000902</c:v>
                </c:pt>
                <c:pt idx="606">
                  <c:v>32.822000000000905</c:v>
                </c:pt>
                <c:pt idx="607">
                  <c:v>32.822100000000908</c:v>
                </c:pt>
                <c:pt idx="608">
                  <c:v>32.822200000000912</c:v>
                </c:pt>
                <c:pt idx="609">
                  <c:v>32.822300000000915</c:v>
                </c:pt>
                <c:pt idx="610">
                  <c:v>32.822400000000918</c:v>
                </c:pt>
                <c:pt idx="611">
                  <c:v>32.822500000000922</c:v>
                </c:pt>
                <c:pt idx="612">
                  <c:v>32.822600000000925</c:v>
                </c:pt>
                <c:pt idx="613">
                  <c:v>32.822700000000928</c:v>
                </c:pt>
                <c:pt idx="614">
                  <c:v>32.822800000000932</c:v>
                </c:pt>
                <c:pt idx="615">
                  <c:v>32.822900000000935</c:v>
                </c:pt>
                <c:pt idx="616">
                  <c:v>32.823000000000938</c:v>
                </c:pt>
                <c:pt idx="617">
                  <c:v>32.823100000000942</c:v>
                </c:pt>
                <c:pt idx="618">
                  <c:v>32.823200000000945</c:v>
                </c:pt>
                <c:pt idx="619">
                  <c:v>32.823300000000948</c:v>
                </c:pt>
                <c:pt idx="620">
                  <c:v>32.823400000000952</c:v>
                </c:pt>
                <c:pt idx="621">
                  <c:v>32.823500000000955</c:v>
                </c:pt>
                <c:pt idx="622">
                  <c:v>32.823600000000958</c:v>
                </c:pt>
                <c:pt idx="623">
                  <c:v>32.823700000000962</c:v>
                </c:pt>
                <c:pt idx="624">
                  <c:v>32.823800000000965</c:v>
                </c:pt>
                <c:pt idx="625">
                  <c:v>32.823900000000968</c:v>
                </c:pt>
                <c:pt idx="626">
                  <c:v>32.824000000000972</c:v>
                </c:pt>
                <c:pt idx="627">
                  <c:v>32.824100000000975</c:v>
                </c:pt>
                <c:pt idx="628">
                  <c:v>32.824200000000978</c:v>
                </c:pt>
                <c:pt idx="629">
                  <c:v>32.824300000000981</c:v>
                </c:pt>
                <c:pt idx="630">
                  <c:v>32.824400000000985</c:v>
                </c:pt>
                <c:pt idx="631">
                  <c:v>32.824500000000988</c:v>
                </c:pt>
                <c:pt idx="632">
                  <c:v>32.824600000000991</c:v>
                </c:pt>
                <c:pt idx="633">
                  <c:v>32.824700000000995</c:v>
                </c:pt>
                <c:pt idx="634">
                  <c:v>32.824800000000998</c:v>
                </c:pt>
                <c:pt idx="635">
                  <c:v>32.824900000001001</c:v>
                </c:pt>
                <c:pt idx="636">
                  <c:v>32.825000000001005</c:v>
                </c:pt>
                <c:pt idx="637">
                  <c:v>32.825100000001008</c:v>
                </c:pt>
                <c:pt idx="638">
                  <c:v>32.825200000001011</c:v>
                </c:pt>
                <c:pt idx="639">
                  <c:v>32.825300000001015</c:v>
                </c:pt>
                <c:pt idx="640">
                  <c:v>32.825400000001018</c:v>
                </c:pt>
                <c:pt idx="641">
                  <c:v>32.825500000001021</c:v>
                </c:pt>
                <c:pt idx="642">
                  <c:v>32.825600000001025</c:v>
                </c:pt>
                <c:pt idx="643">
                  <c:v>32.825700000001028</c:v>
                </c:pt>
                <c:pt idx="644">
                  <c:v>32.825800000001031</c:v>
                </c:pt>
                <c:pt idx="645">
                  <c:v>32.825900000001035</c:v>
                </c:pt>
                <c:pt idx="646">
                  <c:v>32.826000000001038</c:v>
                </c:pt>
                <c:pt idx="647">
                  <c:v>32.826100000001041</c:v>
                </c:pt>
                <c:pt idx="648">
                  <c:v>32.826200000001045</c:v>
                </c:pt>
                <c:pt idx="649">
                  <c:v>32.826300000001048</c:v>
                </c:pt>
                <c:pt idx="650">
                  <c:v>32.826400000001051</c:v>
                </c:pt>
                <c:pt idx="651">
                  <c:v>32.826500000001055</c:v>
                </c:pt>
                <c:pt idx="652">
                  <c:v>32.826600000001058</c:v>
                </c:pt>
                <c:pt idx="653">
                  <c:v>32.826700000001061</c:v>
                </c:pt>
                <c:pt idx="654">
                  <c:v>32.826800000001064</c:v>
                </c:pt>
                <c:pt idx="655">
                  <c:v>32.826900000001068</c:v>
                </c:pt>
                <c:pt idx="656">
                  <c:v>32.827000000001071</c:v>
                </c:pt>
                <c:pt idx="657">
                  <c:v>32.827100000001074</c:v>
                </c:pt>
                <c:pt idx="658">
                  <c:v>32.827200000001078</c:v>
                </c:pt>
                <c:pt idx="659">
                  <c:v>32.827300000001081</c:v>
                </c:pt>
                <c:pt idx="660">
                  <c:v>32.827400000001084</c:v>
                </c:pt>
                <c:pt idx="661">
                  <c:v>32.827500000001088</c:v>
                </c:pt>
                <c:pt idx="662">
                  <c:v>32.827600000001091</c:v>
                </c:pt>
                <c:pt idx="663">
                  <c:v>32.827700000001094</c:v>
                </c:pt>
                <c:pt idx="664">
                  <c:v>32.827800000001098</c:v>
                </c:pt>
                <c:pt idx="665">
                  <c:v>32.827900000001101</c:v>
                </c:pt>
                <c:pt idx="666">
                  <c:v>32.828000000001104</c:v>
                </c:pt>
                <c:pt idx="667">
                  <c:v>32.828100000001108</c:v>
                </c:pt>
                <c:pt idx="668">
                  <c:v>32.828200000001111</c:v>
                </c:pt>
                <c:pt idx="669">
                  <c:v>32.828300000001114</c:v>
                </c:pt>
                <c:pt idx="670">
                  <c:v>32.828400000001118</c:v>
                </c:pt>
                <c:pt idx="671">
                  <c:v>32.828500000001121</c:v>
                </c:pt>
                <c:pt idx="672">
                  <c:v>32.828600000001124</c:v>
                </c:pt>
                <c:pt idx="673">
                  <c:v>32.828700000001128</c:v>
                </c:pt>
                <c:pt idx="674">
                  <c:v>32.828800000001131</c:v>
                </c:pt>
                <c:pt idx="675">
                  <c:v>32.828900000001134</c:v>
                </c:pt>
                <c:pt idx="676">
                  <c:v>32.829000000001137</c:v>
                </c:pt>
                <c:pt idx="677">
                  <c:v>32.829100000001141</c:v>
                </c:pt>
                <c:pt idx="678">
                  <c:v>32.829200000001144</c:v>
                </c:pt>
                <c:pt idx="679">
                  <c:v>32.829300000001147</c:v>
                </c:pt>
                <c:pt idx="680">
                  <c:v>32.829400000001151</c:v>
                </c:pt>
                <c:pt idx="681">
                  <c:v>32.829500000001154</c:v>
                </c:pt>
                <c:pt idx="682">
                  <c:v>32.829600000001157</c:v>
                </c:pt>
                <c:pt idx="683">
                  <c:v>32.829700000001161</c:v>
                </c:pt>
                <c:pt idx="684">
                  <c:v>32.829800000001164</c:v>
                </c:pt>
                <c:pt idx="685">
                  <c:v>32.829900000001167</c:v>
                </c:pt>
                <c:pt idx="686">
                  <c:v>32.830000000001171</c:v>
                </c:pt>
                <c:pt idx="687">
                  <c:v>32.830100000001174</c:v>
                </c:pt>
                <c:pt idx="688">
                  <c:v>32.830200000001177</c:v>
                </c:pt>
                <c:pt idx="689">
                  <c:v>32.830300000001181</c:v>
                </c:pt>
                <c:pt idx="690">
                  <c:v>32.830400000001184</c:v>
                </c:pt>
                <c:pt idx="691">
                  <c:v>32.830500000001187</c:v>
                </c:pt>
                <c:pt idx="692">
                  <c:v>32.830600000001191</c:v>
                </c:pt>
                <c:pt idx="693">
                  <c:v>32.830700000001194</c:v>
                </c:pt>
                <c:pt idx="694">
                  <c:v>32.830800000001197</c:v>
                </c:pt>
                <c:pt idx="695">
                  <c:v>32.830900000001201</c:v>
                </c:pt>
                <c:pt idx="696">
                  <c:v>32.831000000001204</c:v>
                </c:pt>
                <c:pt idx="697">
                  <c:v>32.831100000001207</c:v>
                </c:pt>
                <c:pt idx="698">
                  <c:v>32.831200000001211</c:v>
                </c:pt>
                <c:pt idx="699">
                  <c:v>32.831300000001214</c:v>
                </c:pt>
                <c:pt idx="700">
                  <c:v>32.831400000001217</c:v>
                </c:pt>
                <c:pt idx="701">
                  <c:v>32.83150000000122</c:v>
                </c:pt>
                <c:pt idx="702">
                  <c:v>32.831600000001224</c:v>
                </c:pt>
                <c:pt idx="703">
                  <c:v>32.831700000001227</c:v>
                </c:pt>
                <c:pt idx="704">
                  <c:v>32.83180000000123</c:v>
                </c:pt>
                <c:pt idx="705">
                  <c:v>32.831900000001234</c:v>
                </c:pt>
                <c:pt idx="706">
                  <c:v>32.832000000001237</c:v>
                </c:pt>
                <c:pt idx="707">
                  <c:v>32.83210000000124</c:v>
                </c:pt>
                <c:pt idx="708">
                  <c:v>32.832200000001244</c:v>
                </c:pt>
                <c:pt idx="709">
                  <c:v>32.832300000001247</c:v>
                </c:pt>
                <c:pt idx="710">
                  <c:v>32.83240000000125</c:v>
                </c:pt>
                <c:pt idx="711">
                  <c:v>32.832500000001254</c:v>
                </c:pt>
                <c:pt idx="712">
                  <c:v>32.832600000001257</c:v>
                </c:pt>
                <c:pt idx="713">
                  <c:v>32.83270000000126</c:v>
                </c:pt>
                <c:pt idx="714">
                  <c:v>32.832800000001264</c:v>
                </c:pt>
                <c:pt idx="715">
                  <c:v>32.832900000001267</c:v>
                </c:pt>
                <c:pt idx="716">
                  <c:v>32.83300000000127</c:v>
                </c:pt>
                <c:pt idx="717">
                  <c:v>32.833100000001274</c:v>
                </c:pt>
                <c:pt idx="718">
                  <c:v>32.833200000001277</c:v>
                </c:pt>
                <c:pt idx="719">
                  <c:v>32.83330000000128</c:v>
                </c:pt>
                <c:pt idx="720">
                  <c:v>32.833400000001284</c:v>
                </c:pt>
                <c:pt idx="721">
                  <c:v>32.833500000001287</c:v>
                </c:pt>
                <c:pt idx="722">
                  <c:v>32.83360000000129</c:v>
                </c:pt>
                <c:pt idx="723">
                  <c:v>32.833700000001294</c:v>
                </c:pt>
                <c:pt idx="724">
                  <c:v>32.833800000001297</c:v>
                </c:pt>
                <c:pt idx="725">
                  <c:v>32.8339000000013</c:v>
                </c:pt>
                <c:pt idx="726">
                  <c:v>32.834000000001303</c:v>
                </c:pt>
                <c:pt idx="727">
                  <c:v>32.834100000001307</c:v>
                </c:pt>
                <c:pt idx="728">
                  <c:v>32.83420000000131</c:v>
                </c:pt>
                <c:pt idx="729">
                  <c:v>32.834300000001313</c:v>
                </c:pt>
                <c:pt idx="730">
                  <c:v>32.834400000001317</c:v>
                </c:pt>
                <c:pt idx="731">
                  <c:v>32.83450000000132</c:v>
                </c:pt>
                <c:pt idx="732">
                  <c:v>32.834600000001323</c:v>
                </c:pt>
                <c:pt idx="733">
                  <c:v>32.834700000001327</c:v>
                </c:pt>
                <c:pt idx="734">
                  <c:v>32.83480000000133</c:v>
                </c:pt>
                <c:pt idx="735">
                  <c:v>32.834900000001333</c:v>
                </c:pt>
                <c:pt idx="736">
                  <c:v>32.835000000001337</c:v>
                </c:pt>
                <c:pt idx="737">
                  <c:v>32.83510000000134</c:v>
                </c:pt>
                <c:pt idx="738">
                  <c:v>32.835200000001343</c:v>
                </c:pt>
                <c:pt idx="739">
                  <c:v>32.835300000001347</c:v>
                </c:pt>
                <c:pt idx="740">
                  <c:v>32.83540000000135</c:v>
                </c:pt>
                <c:pt idx="741">
                  <c:v>32.835500000001353</c:v>
                </c:pt>
                <c:pt idx="742">
                  <c:v>32.835600000001357</c:v>
                </c:pt>
                <c:pt idx="743">
                  <c:v>32.83570000000136</c:v>
                </c:pt>
                <c:pt idx="744">
                  <c:v>32.835800000001363</c:v>
                </c:pt>
                <c:pt idx="745">
                  <c:v>32.835900000001367</c:v>
                </c:pt>
                <c:pt idx="746">
                  <c:v>32.83600000000137</c:v>
                </c:pt>
                <c:pt idx="747">
                  <c:v>32.836100000001373</c:v>
                </c:pt>
                <c:pt idx="748">
                  <c:v>32.836200000001377</c:v>
                </c:pt>
                <c:pt idx="749">
                  <c:v>32.83630000000138</c:v>
                </c:pt>
                <c:pt idx="750">
                  <c:v>32.836400000001383</c:v>
                </c:pt>
                <c:pt idx="751">
                  <c:v>32.836500000001386</c:v>
                </c:pt>
                <c:pt idx="752">
                  <c:v>32.83660000000139</c:v>
                </c:pt>
                <c:pt idx="753">
                  <c:v>32.836700000001393</c:v>
                </c:pt>
                <c:pt idx="754">
                  <c:v>32.836800000001396</c:v>
                </c:pt>
                <c:pt idx="755">
                  <c:v>32.8369000000014</c:v>
                </c:pt>
                <c:pt idx="756">
                  <c:v>32.837000000001403</c:v>
                </c:pt>
                <c:pt idx="757">
                  <c:v>32.837100000001406</c:v>
                </c:pt>
                <c:pt idx="758">
                  <c:v>32.83720000000141</c:v>
                </c:pt>
                <c:pt idx="759">
                  <c:v>32.837300000001413</c:v>
                </c:pt>
                <c:pt idx="760">
                  <c:v>32.837400000001416</c:v>
                </c:pt>
                <c:pt idx="761">
                  <c:v>32.83750000000142</c:v>
                </c:pt>
                <c:pt idx="762">
                  <c:v>32.837600000001423</c:v>
                </c:pt>
                <c:pt idx="763">
                  <c:v>32.837700000001426</c:v>
                </c:pt>
                <c:pt idx="764">
                  <c:v>32.83780000000143</c:v>
                </c:pt>
                <c:pt idx="765">
                  <c:v>32.837900000001433</c:v>
                </c:pt>
                <c:pt idx="766">
                  <c:v>32.838000000001436</c:v>
                </c:pt>
                <c:pt idx="767">
                  <c:v>32.83810000000144</c:v>
                </c:pt>
                <c:pt idx="768">
                  <c:v>32.838200000001443</c:v>
                </c:pt>
                <c:pt idx="769">
                  <c:v>32.838300000001446</c:v>
                </c:pt>
                <c:pt idx="770">
                  <c:v>32.83840000000145</c:v>
                </c:pt>
                <c:pt idx="771">
                  <c:v>32.838500000001453</c:v>
                </c:pt>
                <c:pt idx="772">
                  <c:v>32.838600000001456</c:v>
                </c:pt>
                <c:pt idx="773">
                  <c:v>32.83870000000146</c:v>
                </c:pt>
                <c:pt idx="774">
                  <c:v>32.838800000001463</c:v>
                </c:pt>
                <c:pt idx="775">
                  <c:v>32.838900000001466</c:v>
                </c:pt>
                <c:pt idx="776">
                  <c:v>32.839000000001469</c:v>
                </c:pt>
                <c:pt idx="777">
                  <c:v>32.839100000001473</c:v>
                </c:pt>
                <c:pt idx="778">
                  <c:v>32.839200000001476</c:v>
                </c:pt>
                <c:pt idx="779">
                  <c:v>32.839300000001479</c:v>
                </c:pt>
                <c:pt idx="780">
                  <c:v>32.839400000001483</c:v>
                </c:pt>
                <c:pt idx="781">
                  <c:v>32.839500000001486</c:v>
                </c:pt>
                <c:pt idx="782">
                  <c:v>32.839600000001489</c:v>
                </c:pt>
                <c:pt idx="783">
                  <c:v>32.839700000001493</c:v>
                </c:pt>
                <c:pt idx="784">
                  <c:v>32.839800000001496</c:v>
                </c:pt>
                <c:pt idx="785">
                  <c:v>32.839900000001499</c:v>
                </c:pt>
                <c:pt idx="786">
                  <c:v>32.840000000001503</c:v>
                </c:pt>
                <c:pt idx="787">
                  <c:v>32.840100000001506</c:v>
                </c:pt>
                <c:pt idx="788">
                  <c:v>32.840200000001509</c:v>
                </c:pt>
                <c:pt idx="789">
                  <c:v>32.840300000001513</c:v>
                </c:pt>
                <c:pt idx="790">
                  <c:v>32.840400000001516</c:v>
                </c:pt>
                <c:pt idx="791">
                  <c:v>32.840500000001519</c:v>
                </c:pt>
                <c:pt idx="792">
                  <c:v>32.840600000001523</c:v>
                </c:pt>
                <c:pt idx="793">
                  <c:v>32.840700000001526</c:v>
                </c:pt>
                <c:pt idx="794">
                  <c:v>32.840800000001529</c:v>
                </c:pt>
                <c:pt idx="795">
                  <c:v>32.840900000001533</c:v>
                </c:pt>
                <c:pt idx="796">
                  <c:v>32.841000000001536</c:v>
                </c:pt>
                <c:pt idx="797">
                  <c:v>32.841100000001539</c:v>
                </c:pt>
                <c:pt idx="798">
                  <c:v>32.841200000001542</c:v>
                </c:pt>
                <c:pt idx="799">
                  <c:v>32.841300000001546</c:v>
                </c:pt>
                <c:pt idx="800">
                  <c:v>32.841400000001549</c:v>
                </c:pt>
                <c:pt idx="801">
                  <c:v>32.841500000001552</c:v>
                </c:pt>
                <c:pt idx="802">
                  <c:v>32.841600000001556</c:v>
                </c:pt>
                <c:pt idx="803">
                  <c:v>32.841700000001559</c:v>
                </c:pt>
                <c:pt idx="804">
                  <c:v>32.841800000001562</c:v>
                </c:pt>
                <c:pt idx="805">
                  <c:v>32.841900000001566</c:v>
                </c:pt>
                <c:pt idx="806">
                  <c:v>32.842000000001569</c:v>
                </c:pt>
                <c:pt idx="807">
                  <c:v>32.842100000001572</c:v>
                </c:pt>
                <c:pt idx="808">
                  <c:v>32.842200000001576</c:v>
                </c:pt>
                <c:pt idx="809">
                  <c:v>32.842300000001579</c:v>
                </c:pt>
                <c:pt idx="810">
                  <c:v>32.842400000001582</c:v>
                </c:pt>
                <c:pt idx="811">
                  <c:v>32.842500000001586</c:v>
                </c:pt>
                <c:pt idx="812">
                  <c:v>32.842600000001589</c:v>
                </c:pt>
                <c:pt idx="813">
                  <c:v>32.842700000001592</c:v>
                </c:pt>
                <c:pt idx="814">
                  <c:v>32.842800000001596</c:v>
                </c:pt>
                <c:pt idx="815">
                  <c:v>32.842900000001599</c:v>
                </c:pt>
                <c:pt idx="816">
                  <c:v>32.843000000001602</c:v>
                </c:pt>
                <c:pt idx="817">
                  <c:v>32.843100000001606</c:v>
                </c:pt>
                <c:pt idx="818">
                  <c:v>32.843200000001609</c:v>
                </c:pt>
                <c:pt idx="819">
                  <c:v>32.843300000001612</c:v>
                </c:pt>
                <c:pt idx="820">
                  <c:v>32.843400000001616</c:v>
                </c:pt>
                <c:pt idx="821">
                  <c:v>32.843500000001619</c:v>
                </c:pt>
                <c:pt idx="822">
                  <c:v>32.843600000001622</c:v>
                </c:pt>
                <c:pt idx="823">
                  <c:v>32.843700000001625</c:v>
                </c:pt>
                <c:pt idx="824">
                  <c:v>32.843800000001629</c:v>
                </c:pt>
                <c:pt idx="825">
                  <c:v>32.843900000001632</c:v>
                </c:pt>
                <c:pt idx="826">
                  <c:v>32.844000000001635</c:v>
                </c:pt>
                <c:pt idx="827">
                  <c:v>32.844100000001639</c:v>
                </c:pt>
                <c:pt idx="828">
                  <c:v>32.844200000001642</c:v>
                </c:pt>
                <c:pt idx="829">
                  <c:v>32.844300000001645</c:v>
                </c:pt>
                <c:pt idx="830">
                  <c:v>32.844400000001649</c:v>
                </c:pt>
                <c:pt idx="831">
                  <c:v>32.844500000001652</c:v>
                </c:pt>
                <c:pt idx="832">
                  <c:v>32.844600000001655</c:v>
                </c:pt>
                <c:pt idx="833">
                  <c:v>32.844700000001659</c:v>
                </c:pt>
                <c:pt idx="834">
                  <c:v>32.844800000001662</c:v>
                </c:pt>
                <c:pt idx="835">
                  <c:v>32.844900000001665</c:v>
                </c:pt>
                <c:pt idx="836">
                  <c:v>32.845000000001669</c:v>
                </c:pt>
                <c:pt idx="837">
                  <c:v>32.845100000001672</c:v>
                </c:pt>
                <c:pt idx="838">
                  <c:v>32.845200000001675</c:v>
                </c:pt>
                <c:pt idx="839">
                  <c:v>32.845300000001679</c:v>
                </c:pt>
                <c:pt idx="840">
                  <c:v>32.845400000001682</c:v>
                </c:pt>
                <c:pt idx="841">
                  <c:v>32.845500000001685</c:v>
                </c:pt>
                <c:pt idx="842">
                  <c:v>32.845600000001689</c:v>
                </c:pt>
                <c:pt idx="843">
                  <c:v>32.845700000001692</c:v>
                </c:pt>
                <c:pt idx="844">
                  <c:v>32.845800000001695</c:v>
                </c:pt>
                <c:pt idx="845">
                  <c:v>32.845900000001699</c:v>
                </c:pt>
                <c:pt idx="846">
                  <c:v>32.846000000001702</c:v>
                </c:pt>
                <c:pt idx="847">
                  <c:v>32.846100000001705</c:v>
                </c:pt>
                <c:pt idx="848">
                  <c:v>32.846200000001708</c:v>
                </c:pt>
                <c:pt idx="849">
                  <c:v>32.846300000001712</c:v>
                </c:pt>
                <c:pt idx="850">
                  <c:v>32.846400000001715</c:v>
                </c:pt>
                <c:pt idx="851">
                  <c:v>32.846500000001718</c:v>
                </c:pt>
                <c:pt idx="852">
                  <c:v>32.846600000001722</c:v>
                </c:pt>
                <c:pt idx="853">
                  <c:v>32.846700000001725</c:v>
                </c:pt>
                <c:pt idx="854">
                  <c:v>32.846800000001728</c:v>
                </c:pt>
                <c:pt idx="855">
                  <c:v>32.846900000001732</c:v>
                </c:pt>
                <c:pt idx="856">
                  <c:v>32.847000000001735</c:v>
                </c:pt>
                <c:pt idx="857">
                  <c:v>32.847100000001738</c:v>
                </c:pt>
                <c:pt idx="858">
                  <c:v>32.847200000001742</c:v>
                </c:pt>
                <c:pt idx="859">
                  <c:v>32.847300000001745</c:v>
                </c:pt>
                <c:pt idx="860">
                  <c:v>32.847400000001748</c:v>
                </c:pt>
                <c:pt idx="861">
                  <c:v>32.847500000001752</c:v>
                </c:pt>
                <c:pt idx="862">
                  <c:v>32.847600000001755</c:v>
                </c:pt>
                <c:pt idx="863">
                  <c:v>32.847700000001758</c:v>
                </c:pt>
                <c:pt idx="864">
                  <c:v>32.847800000001762</c:v>
                </c:pt>
                <c:pt idx="865">
                  <c:v>32.847900000001765</c:v>
                </c:pt>
                <c:pt idx="866">
                  <c:v>32.848000000001768</c:v>
                </c:pt>
                <c:pt idx="867">
                  <c:v>32.848100000001772</c:v>
                </c:pt>
                <c:pt idx="868">
                  <c:v>32.848200000001775</c:v>
                </c:pt>
                <c:pt idx="869">
                  <c:v>32.848300000001778</c:v>
                </c:pt>
                <c:pt idx="870">
                  <c:v>32.848400000001782</c:v>
                </c:pt>
                <c:pt idx="871">
                  <c:v>32.848500000001785</c:v>
                </c:pt>
                <c:pt idx="872">
                  <c:v>32.848600000001788</c:v>
                </c:pt>
                <c:pt idx="873">
                  <c:v>32.848700000001791</c:v>
                </c:pt>
                <c:pt idx="874">
                  <c:v>32.848800000001795</c:v>
                </c:pt>
                <c:pt idx="875">
                  <c:v>32.848900000001798</c:v>
                </c:pt>
                <c:pt idx="876">
                  <c:v>32.849000000001801</c:v>
                </c:pt>
                <c:pt idx="877">
                  <c:v>32.849100000001805</c:v>
                </c:pt>
                <c:pt idx="878">
                  <c:v>32.849200000001808</c:v>
                </c:pt>
                <c:pt idx="879">
                  <c:v>32.849300000001811</c:v>
                </c:pt>
                <c:pt idx="880">
                  <c:v>32.849400000001815</c:v>
                </c:pt>
                <c:pt idx="881">
                  <c:v>32.849500000001818</c:v>
                </c:pt>
                <c:pt idx="882">
                  <c:v>32.849600000001821</c:v>
                </c:pt>
                <c:pt idx="883">
                  <c:v>32.849700000001825</c:v>
                </c:pt>
                <c:pt idx="884">
                  <c:v>32.849800000001828</c:v>
                </c:pt>
                <c:pt idx="885">
                  <c:v>32.849900000001831</c:v>
                </c:pt>
                <c:pt idx="886">
                  <c:v>32.850000000001835</c:v>
                </c:pt>
                <c:pt idx="887">
                  <c:v>32.850100000001838</c:v>
                </c:pt>
                <c:pt idx="888">
                  <c:v>32.850200000001841</c:v>
                </c:pt>
                <c:pt idx="889">
                  <c:v>32.850300000001845</c:v>
                </c:pt>
                <c:pt idx="890">
                  <c:v>32.850400000001848</c:v>
                </c:pt>
                <c:pt idx="891">
                  <c:v>32.850500000001851</c:v>
                </c:pt>
                <c:pt idx="892">
                  <c:v>32.850600000001855</c:v>
                </c:pt>
                <c:pt idx="893">
                  <c:v>32.850700000001858</c:v>
                </c:pt>
                <c:pt idx="894">
                  <c:v>32.850800000001861</c:v>
                </c:pt>
                <c:pt idx="895">
                  <c:v>32.850900000001864</c:v>
                </c:pt>
                <c:pt idx="896">
                  <c:v>32.851000000001868</c:v>
                </c:pt>
                <c:pt idx="897">
                  <c:v>32.851100000001871</c:v>
                </c:pt>
                <c:pt idx="898">
                  <c:v>32.851200000001874</c:v>
                </c:pt>
                <c:pt idx="899">
                  <c:v>32.851300000001878</c:v>
                </c:pt>
                <c:pt idx="900">
                  <c:v>32.851400000001881</c:v>
                </c:pt>
                <c:pt idx="901">
                  <c:v>32.851500000001884</c:v>
                </c:pt>
                <c:pt idx="902">
                  <c:v>32.851600000001888</c:v>
                </c:pt>
                <c:pt idx="903">
                  <c:v>32.851700000001891</c:v>
                </c:pt>
                <c:pt idx="904">
                  <c:v>32.851800000001894</c:v>
                </c:pt>
                <c:pt idx="905">
                  <c:v>32.851900000001898</c:v>
                </c:pt>
                <c:pt idx="906">
                  <c:v>32.852000000001901</c:v>
                </c:pt>
                <c:pt idx="907">
                  <c:v>32.852100000001904</c:v>
                </c:pt>
                <c:pt idx="908">
                  <c:v>32.852200000001908</c:v>
                </c:pt>
                <c:pt idx="909">
                  <c:v>32.852300000001911</c:v>
                </c:pt>
                <c:pt idx="910">
                  <c:v>32.852400000001914</c:v>
                </c:pt>
                <c:pt idx="911">
                  <c:v>32.852500000001918</c:v>
                </c:pt>
                <c:pt idx="912">
                  <c:v>32.852600000001921</c:v>
                </c:pt>
                <c:pt idx="913">
                  <c:v>32.852700000001924</c:v>
                </c:pt>
                <c:pt idx="914">
                  <c:v>32.852800000001928</c:v>
                </c:pt>
                <c:pt idx="915">
                  <c:v>32.852900000001931</c:v>
                </c:pt>
                <c:pt idx="916">
                  <c:v>32.853000000001934</c:v>
                </c:pt>
                <c:pt idx="917">
                  <c:v>32.853100000001938</c:v>
                </c:pt>
                <c:pt idx="918">
                  <c:v>32.853200000001941</c:v>
                </c:pt>
                <c:pt idx="919">
                  <c:v>32.853300000001944</c:v>
                </c:pt>
                <c:pt idx="920">
                  <c:v>32.853400000001947</c:v>
                </c:pt>
                <c:pt idx="921">
                  <c:v>32.853500000001951</c:v>
                </c:pt>
                <c:pt idx="922">
                  <c:v>32.853600000001954</c:v>
                </c:pt>
                <c:pt idx="923">
                  <c:v>32.853700000001957</c:v>
                </c:pt>
                <c:pt idx="924">
                  <c:v>32.853800000001961</c:v>
                </c:pt>
                <c:pt idx="925">
                  <c:v>32.853900000001964</c:v>
                </c:pt>
                <c:pt idx="926">
                  <c:v>32.854000000001967</c:v>
                </c:pt>
                <c:pt idx="927">
                  <c:v>32.854100000001971</c:v>
                </c:pt>
                <c:pt idx="928">
                  <c:v>32.854200000001974</c:v>
                </c:pt>
                <c:pt idx="929">
                  <c:v>32.854300000001977</c:v>
                </c:pt>
                <c:pt idx="930">
                  <c:v>32.854400000001981</c:v>
                </c:pt>
                <c:pt idx="931">
                  <c:v>32.854500000001984</c:v>
                </c:pt>
                <c:pt idx="932">
                  <c:v>32.854600000001987</c:v>
                </c:pt>
                <c:pt idx="933">
                  <c:v>32.854700000001991</c:v>
                </c:pt>
                <c:pt idx="934">
                  <c:v>32.854800000001994</c:v>
                </c:pt>
                <c:pt idx="935">
                  <c:v>32.854900000001997</c:v>
                </c:pt>
                <c:pt idx="936">
                  <c:v>32.855000000002001</c:v>
                </c:pt>
                <c:pt idx="937">
                  <c:v>32.855100000002004</c:v>
                </c:pt>
                <c:pt idx="938">
                  <c:v>32.855200000002007</c:v>
                </c:pt>
                <c:pt idx="939">
                  <c:v>32.855300000002011</c:v>
                </c:pt>
                <c:pt idx="940">
                  <c:v>32.855400000002014</c:v>
                </c:pt>
                <c:pt idx="941">
                  <c:v>32.855500000002017</c:v>
                </c:pt>
                <c:pt idx="942">
                  <c:v>32.855600000002021</c:v>
                </c:pt>
                <c:pt idx="943">
                  <c:v>32.855700000002024</c:v>
                </c:pt>
                <c:pt idx="944">
                  <c:v>32.855800000002027</c:v>
                </c:pt>
                <c:pt idx="945">
                  <c:v>32.85590000000203</c:v>
                </c:pt>
                <c:pt idx="946">
                  <c:v>32.856000000002034</c:v>
                </c:pt>
                <c:pt idx="947">
                  <c:v>32.856100000002037</c:v>
                </c:pt>
                <c:pt idx="948">
                  <c:v>32.85620000000204</c:v>
                </c:pt>
                <c:pt idx="949">
                  <c:v>32.856300000002044</c:v>
                </c:pt>
                <c:pt idx="950">
                  <c:v>32.856400000002047</c:v>
                </c:pt>
                <c:pt idx="951">
                  <c:v>32.85650000000205</c:v>
                </c:pt>
                <c:pt idx="952">
                  <c:v>32.856600000002054</c:v>
                </c:pt>
                <c:pt idx="953">
                  <c:v>32.856700000002057</c:v>
                </c:pt>
                <c:pt idx="954">
                  <c:v>32.85680000000206</c:v>
                </c:pt>
                <c:pt idx="955">
                  <c:v>32.856900000002064</c:v>
                </c:pt>
                <c:pt idx="956">
                  <c:v>32.857000000002067</c:v>
                </c:pt>
                <c:pt idx="957">
                  <c:v>32.85710000000207</c:v>
                </c:pt>
                <c:pt idx="958">
                  <c:v>32.857200000002074</c:v>
                </c:pt>
                <c:pt idx="959">
                  <c:v>32.857300000002077</c:v>
                </c:pt>
                <c:pt idx="960">
                  <c:v>32.85740000000208</c:v>
                </c:pt>
                <c:pt idx="961">
                  <c:v>32.857500000002084</c:v>
                </c:pt>
                <c:pt idx="962">
                  <c:v>32.857600000002087</c:v>
                </c:pt>
                <c:pt idx="963">
                  <c:v>32.85770000000209</c:v>
                </c:pt>
                <c:pt idx="964">
                  <c:v>32.857800000002094</c:v>
                </c:pt>
                <c:pt idx="965">
                  <c:v>32.857900000002097</c:v>
                </c:pt>
                <c:pt idx="966">
                  <c:v>32.8580000000021</c:v>
                </c:pt>
                <c:pt idx="967">
                  <c:v>32.858100000002104</c:v>
                </c:pt>
                <c:pt idx="968">
                  <c:v>32.858200000002107</c:v>
                </c:pt>
                <c:pt idx="969">
                  <c:v>32.85830000000211</c:v>
                </c:pt>
                <c:pt idx="970">
                  <c:v>32.858400000002113</c:v>
                </c:pt>
                <c:pt idx="971">
                  <c:v>32.858500000002117</c:v>
                </c:pt>
                <c:pt idx="972">
                  <c:v>32.85860000000212</c:v>
                </c:pt>
                <c:pt idx="973">
                  <c:v>32.858700000002123</c:v>
                </c:pt>
                <c:pt idx="974">
                  <c:v>32.858800000002127</c:v>
                </c:pt>
                <c:pt idx="975">
                  <c:v>32.85890000000213</c:v>
                </c:pt>
                <c:pt idx="976">
                  <c:v>32.859000000002133</c:v>
                </c:pt>
                <c:pt idx="977">
                  <c:v>32.859100000002137</c:v>
                </c:pt>
                <c:pt idx="978">
                  <c:v>32.85920000000214</c:v>
                </c:pt>
                <c:pt idx="979">
                  <c:v>32.859300000002143</c:v>
                </c:pt>
                <c:pt idx="980">
                  <c:v>32.859400000002147</c:v>
                </c:pt>
                <c:pt idx="981">
                  <c:v>32.85950000000215</c:v>
                </c:pt>
                <c:pt idx="982">
                  <c:v>32.859600000002153</c:v>
                </c:pt>
                <c:pt idx="983">
                  <c:v>32.859700000002157</c:v>
                </c:pt>
                <c:pt idx="984">
                  <c:v>32.85980000000216</c:v>
                </c:pt>
                <c:pt idx="985">
                  <c:v>32.859900000002163</c:v>
                </c:pt>
                <c:pt idx="986">
                  <c:v>32.860000000002167</c:v>
                </c:pt>
                <c:pt idx="987">
                  <c:v>32.86010000000217</c:v>
                </c:pt>
                <c:pt idx="988">
                  <c:v>32.860200000002173</c:v>
                </c:pt>
                <c:pt idx="989">
                  <c:v>32.860300000002177</c:v>
                </c:pt>
                <c:pt idx="990">
                  <c:v>32.86040000000218</c:v>
                </c:pt>
                <c:pt idx="991">
                  <c:v>32.860500000002183</c:v>
                </c:pt>
                <c:pt idx="992">
                  <c:v>32.860600000002187</c:v>
                </c:pt>
                <c:pt idx="993">
                  <c:v>32.86070000000219</c:v>
                </c:pt>
                <c:pt idx="994">
                  <c:v>32.860800000002193</c:v>
                </c:pt>
                <c:pt idx="995">
                  <c:v>32.860900000002196</c:v>
                </c:pt>
                <c:pt idx="996">
                  <c:v>32.8610000000022</c:v>
                </c:pt>
                <c:pt idx="997">
                  <c:v>32.861100000002203</c:v>
                </c:pt>
                <c:pt idx="998">
                  <c:v>32.861200000002206</c:v>
                </c:pt>
                <c:pt idx="999">
                  <c:v>32.86130000000221</c:v>
                </c:pt>
                <c:pt idx="1000">
                  <c:v>32.861400000002213</c:v>
                </c:pt>
              </c:numCache>
            </c:numRef>
          </c:xVal>
          <c:yVal>
            <c:numRef>
              <c:f>Calculs!$AG$4:$AG$1004</c:f>
              <c:numCache>
                <c:formatCode>0.00</c:formatCode>
                <c:ptCount val="1001"/>
                <c:pt idx="0">
                  <c:v>0</c:v>
                </c:pt>
                <c:pt idx="1">
                  <c:v>-34.601015614962101</c:v>
                </c:pt>
                <c:pt idx="2">
                  <c:v>-34.496869022938299</c:v>
                </c:pt>
                <c:pt idx="3">
                  <c:v>-34.393268585019456</c:v>
                </c:pt>
                <c:pt idx="4">
                  <c:v>-34.290210464262024</c:v>
                </c:pt>
                <c:pt idx="5">
                  <c:v>-34.187690857457653</c:v>
                </c:pt>
                <c:pt idx="6">
                  <c:v>-34.085705994776518</c:v>
                </c:pt>
                <c:pt idx="7">
                  <c:v>-33.98425213941502</c:v>
                </c:pt>
                <c:pt idx="8">
                  <c:v>-33.883325587247747</c:v>
                </c:pt>
                <c:pt idx="9">
                  <c:v>-33.782922666483827</c:v>
                </c:pt>
                <c:pt idx="10">
                  <c:v>-33.683039737327505</c:v>
                </c:pt>
                <c:pt idx="11">
                  <c:v>-33.584010319762733</c:v>
                </c:pt>
                <c:pt idx="12">
                  <c:v>-33.485821739855183</c:v>
                </c:pt>
                <c:pt idx="13">
                  <c:v>-33.38812432403904</c:v>
                </c:pt>
                <c:pt idx="14">
                  <c:v>-33.290914819628888</c:v>
                </c:pt>
                <c:pt idx="15">
                  <c:v>-33.194190001023173</c:v>
                </c:pt>
                <c:pt idx="16">
                  <c:v>-33.097946669432403</c:v>
                </c:pt>
                <c:pt idx="17">
                  <c:v>-33.002181652610986</c:v>
                </c:pt>
                <c:pt idx="18">
                  <c:v>-32.906891804591979</c:v>
                </c:pt>
                <c:pt idx="19">
                  <c:v>-32.812074005424961</c:v>
                </c:pt>
                <c:pt idx="20">
                  <c:v>-32.71772516091697</c:v>
                </c:pt>
                <c:pt idx="21">
                  <c:v>-32.623673470636618</c:v>
                </c:pt>
                <c:pt idx="22">
                  <c:v>-32.529920270196058</c:v>
                </c:pt>
                <c:pt idx="23">
                  <c:v>-32.436635604530828</c:v>
                </c:pt>
                <c:pt idx="24">
                  <c:v>-32.343816355412052</c:v>
                </c:pt>
                <c:pt idx="25">
                  <c:v>-32.251459430633105</c:v>
                </c:pt>
                <c:pt idx="26">
                  <c:v>-32.159561763748258</c:v>
                </c:pt>
                <c:pt idx="27">
                  <c:v>-32.068120313814418</c:v>
                </c:pt>
                <c:pt idx="28">
                  <c:v>-31.977132065135812</c:v>
                </c:pt>
                <c:pt idx="29">
                  <c:v>-31.886594027011832</c:v>
                </c:pt>
                <c:pt idx="30">
                  <c:v>-31.796503233487524</c:v>
                </c:pt>
                <c:pt idx="31">
                  <c:v>-31.706856743107309</c:v>
                </c:pt>
                <c:pt idx="32">
                  <c:v>-31.617651638671337</c:v>
                </c:pt>
                <c:pt idx="33">
                  <c:v>-31.528885026994669</c:v>
                </c:pt>
                <c:pt idx="34">
                  <c:v>-31.440554038669458</c:v>
                </c:pt>
                <c:pt idx="35">
                  <c:v>-31.352655827829587</c:v>
                </c:pt>
                <c:pt idx="36">
                  <c:v>-31.265187571918275</c:v>
                </c:pt>
                <c:pt idx="37">
                  <c:v>-31.17814647145817</c:v>
                </c:pt>
                <c:pt idx="38">
                  <c:v>-31.091529749824268</c:v>
                </c:pt>
                <c:pt idx="39">
                  <c:v>-31.005334653019194</c:v>
                </c:pt>
                <c:pt idx="40">
                  <c:v>-30.91955844945134</c:v>
                </c:pt>
                <c:pt idx="41">
                  <c:v>-30.834198429715318</c:v>
                </c:pt>
                <c:pt idx="42">
                  <c:v>-30.749251906375058</c:v>
                </c:pt>
                <c:pt idx="43">
                  <c:v>-30.66471621374928</c:v>
                </c:pt>
                <c:pt idx="44">
                  <c:v>-30.580588707699498</c:v>
                </c:pt>
                <c:pt idx="45">
                  <c:v>-30.496866765420325</c:v>
                </c:pt>
                <c:pt idx="46">
                  <c:v>-30.413547785232304</c:v>
                </c:pt>
                <c:pt idx="47">
                  <c:v>-30.330629186376996</c:v>
                </c:pt>
                <c:pt idx="48">
                  <c:v>-30.248108408814257</c:v>
                </c:pt>
                <c:pt idx="49">
                  <c:v>-30.165982913022162</c:v>
                </c:pt>
                <c:pt idx="50">
                  <c:v>-30.084250179798772</c:v>
                </c:pt>
                <c:pt idx="51">
                  <c:v>-30.002907710066424</c:v>
                </c:pt>
                <c:pt idx="52">
                  <c:v>-29.921953024678068</c:v>
                </c:pt>
                <c:pt idx="53">
                  <c:v>-29.841383664225877</c:v>
                </c:pt>
                <c:pt idx="54">
                  <c:v>-29.76119718885187</c:v>
                </c:pt>
                <c:pt idx="55">
                  <c:v>-29.6813911780608</c:v>
                </c:pt>
                <c:pt idx="56">
                  <c:v>-29.601963230535041</c:v>
                </c:pt>
                <c:pt idx="57">
                  <c:v>-29.522910963951546</c:v>
                </c:pt>
                <c:pt idx="58">
                  <c:v>-29.444232014800868</c:v>
                </c:pt>
                <c:pt idx="59">
                  <c:v>-29.365924038208156</c:v>
                </c:pt>
                <c:pt idx="60">
                  <c:v>-29.287984707756152</c:v>
                </c:pt>
                <c:pt idx="61">
                  <c:v>-29.210411715310208</c:v>
                </c:pt>
                <c:pt idx="62">
                  <c:v>-29.133202770845109</c:v>
                </c:pt>
                <c:pt idx="63">
                  <c:v>-29.056355602273946</c:v>
                </c:pt>
                <c:pt idx="64">
                  <c:v>-28.979867955278692</c:v>
                </c:pt>
                <c:pt idx="65">
                  <c:v>-28.903737593142921</c:v>
                </c:pt>
                <c:pt idx="66">
                  <c:v>-28.827962296586087</c:v>
                </c:pt>
                <c:pt idx="67">
                  <c:v>-28.752539863599715</c:v>
                </c:pt>
                <c:pt idx="68">
                  <c:v>-28.677468109285513</c:v>
                </c:pt>
                <c:pt idx="69">
                  <c:v>-28.602744865695037</c:v>
                </c:pt>
                <c:pt idx="70">
                  <c:v>-28.528367981671266</c:v>
                </c:pt>
                <c:pt idx="71">
                  <c:v>-28.454335322691822</c:v>
                </c:pt>
                <c:pt idx="72">
                  <c:v>-28.380644770713964</c:v>
                </c:pt>
                <c:pt idx="73">
                  <c:v>-28.307294224021188</c:v>
                </c:pt>
                <c:pt idx="74">
                  <c:v>-28.234281597071512</c:v>
                </c:pt>
                <c:pt idx="75">
                  <c:v>-28.161604820347463</c:v>
                </c:pt>
                <c:pt idx="76">
                  <c:v>-28.089261840207609</c:v>
                </c:pt>
                <c:pt idx="77">
                  <c:v>-28.017250618739734</c:v>
                </c:pt>
                <c:pt idx="78">
                  <c:v>-27.945569133615592</c:v>
                </c:pt>
                <c:pt idx="79">
                  <c:v>-27.874215377947195</c:v>
                </c:pt>
                <c:pt idx="80">
                  <c:v>-27.803187360144676</c:v>
                </c:pt>
                <c:pt idx="81">
                  <c:v>-27.732483103775692</c:v>
                </c:pt>
                <c:pt idx="82">
                  <c:v>-27.662100647426271</c:v>
                </c:pt>
                <c:pt idx="83">
                  <c:v>-27.592038044563175</c:v>
                </c:pt>
                <c:pt idx="84">
                  <c:v>-27.5222933633978</c:v>
                </c:pt>
                <c:pt idx="85">
                  <c:v>-27.452864686751404</c:v>
                </c:pt>
                <c:pt idx="86">
                  <c:v>-27.383750111921863</c:v>
                </c:pt>
                <c:pt idx="87">
                  <c:v>-27.314947750551784</c:v>
                </c:pt>
                <c:pt idx="88">
                  <c:v>-27.246455728498084</c:v>
                </c:pt>
                <c:pt idx="89">
                  <c:v>-27.17827218570288</c:v>
                </c:pt>
                <c:pt idx="90">
                  <c:v>-27.110395276065745</c:v>
                </c:pt>
                <c:pt idx="91">
                  <c:v>-27.042823167317422</c:v>
                </c:pt>
                <c:pt idx="92">
                  <c:v>-26.975554040894721</c:v>
                </c:pt>
                <c:pt idx="93">
                  <c:v>-26.908586091816833</c:v>
                </c:pt>
                <c:pt idx="94">
                  <c:v>-26.841917528562881</c:v>
                </c:pt>
                <c:pt idx="95">
                  <c:v>-26.775546572950812</c:v>
                </c:pt>
                <c:pt idx="96">
                  <c:v>-26.709471460017536</c:v>
                </c:pt>
                <c:pt idx="97">
                  <c:v>-26.643690437900293</c:v>
                </c:pt>
                <c:pt idx="98">
                  <c:v>-26.578201767719307</c:v>
                </c:pt>
                <c:pt idx="99">
                  <c:v>-26.513003723461587</c:v>
                </c:pt>
                <c:pt idx="100">
                  <c:v>-26.448094591866056</c:v>
                </c:pt>
                <c:pt idx="101">
                  <c:v>-26.383472672309754</c:v>
                </c:pt>
                <c:pt idx="102">
                  <c:v>-25.746142648452647</c:v>
                </c:pt>
                <c:pt idx="103">
                  <c:v>-25.136433433145477</c:v>
                </c:pt>
                <c:pt idx="104">
                  <c:v>-24.552771048612843</c:v>
                </c:pt>
                <c:pt idx="105">
                  <c:v>-23.993692440207326</c:v>
                </c:pt>
                <c:pt idx="106">
                  <c:v>-23.457836126806363</c:v>
                </c:pt>
                <c:pt idx="107">
                  <c:v>-22.94393375675519</c:v>
                </c:pt>
                <c:pt idx="108">
                  <c:v>-22.45080246984746</c:v>
                </c:pt>
                <c:pt idx="109">
                  <c:v>-21.977337977966016</c:v>
                </c:pt>
                <c:pt idx="110">
                  <c:v>-21.522508287510426</c:v>
                </c:pt>
                <c:pt idx="111">
                  <c:v>-21.085347995851237</c:v>
                </c:pt>
                <c:pt idx="112">
                  <c:v>-20.664953101973449</c:v>
                </c:pt>
                <c:pt idx="113">
                  <c:v>-20.260476278373012</c:v>
                </c:pt>
                <c:pt idx="114">
                  <c:v>-19.871122557291656</c:v>
                </c:pt>
                <c:pt idx="115">
                  <c:v>-19.496145389640358</c:v>
                </c:pt>
                <c:pt idx="116">
                  <c:v>-19.134843039571386</c:v>
                </c:pt>
                <c:pt idx="117">
                  <c:v>-18.786555281702935</c:v>
                </c:pt>
                <c:pt idx="118">
                  <c:v>-18.450660371552733</c:v>
                </c:pt>
                <c:pt idx="119">
                  <c:v>-18.126572262862574</c:v>
                </c:pt>
                <c:pt idx="120">
                  <c:v>-17.813738048249689</c:v>
                </c:pt>
                <c:pt idx="121">
                  <c:v>-17.511635602050326</c:v>
                </c:pt>
                <c:pt idx="122">
                  <c:v>-17.219771406366736</c:v>
                </c:pt>
                <c:pt idx="123">
                  <c:v>-16.937678543226241</c:v>
                </c:pt>
                <c:pt idx="124">
                  <c:v>-16.664914837440371</c:v>
                </c:pt>
                <c:pt idx="125">
                  <c:v>-16.401061136239083</c:v>
                </c:pt>
                <c:pt idx="126">
                  <c:v>-16.145719713073539</c:v>
                </c:pt>
                <c:pt idx="127">
                  <c:v>-15.898512784148899</c:v>
                </c:pt>
                <c:pt idx="128">
                  <c:v>-15.659081127284473</c:v>
                </c:pt>
                <c:pt idx="129">
                  <c:v>-15.427082793616382</c:v>
                </c:pt>
                <c:pt idx="130">
                  <c:v>-15.202191903470407</c:v>
                </c:pt>
                <c:pt idx="131">
                  <c:v>-14.984097518451403</c:v>
                </c:pt>
                <c:pt idx="132">
                  <c:v>-14.772502582429478</c:v>
                </c:pt>
                <c:pt idx="133">
                  <c:v>-14.567122924661017</c:v>
                </c:pt>
                <c:pt idx="134">
                  <c:v>-14.367686318770996</c:v>
                </c:pt>
                <c:pt idx="135">
                  <c:v>-14.173931591748532</c:v>
                </c:pt>
                <c:pt idx="136">
                  <c:v>-13.985607777474899</c:v>
                </c:pt>
                <c:pt idx="137">
                  <c:v>-13.802473309617071</c:v>
                </c:pt>
                <c:pt idx="138">
                  <c:v>-13.624295248983582</c:v>
                </c:pt>
                <c:pt idx="139">
                  <c:v>-13.450848540656054</c:v>
                </c:pt>
                <c:pt idx="140">
                  <c:v>-13.28191529638171</c:v>
                </c:pt>
                <c:pt idx="141">
                  <c:v>-13.117284097840962</c:v>
                </c:pt>
                <c:pt idx="142">
                  <c:v>-12.956749316491319</c:v>
                </c:pt>
                <c:pt idx="143">
                  <c:v>-12.800110445734935</c:v>
                </c:pt>
                <c:pt idx="144">
                  <c:v>-12.647171441162572</c:v>
                </c:pt>
                <c:pt idx="145">
                  <c:v>-12.497740064591305</c:v>
                </c:pt>
                <c:pt idx="146">
                  <c:v>-12.351627227536838</c:v>
                </c:pt>
                <c:pt idx="147">
                  <c:v>-12.208646329642464</c:v>
                </c:pt>
                <c:pt idx="148">
                  <c:v>-12.068612587425044</c:v>
                </c:pt>
                <c:pt idx="149">
                  <c:v>-11.93134234849208</c:v>
                </c:pt>
                <c:pt idx="150">
                  <c:v>-11.796652386132042</c:v>
                </c:pt>
                <c:pt idx="151">
                  <c:v>-11.664359168880893</c:v>
                </c:pt>
                <c:pt idx="152">
                  <c:v>-11.534278099320327</c:v>
                </c:pt>
                <c:pt idx="153">
                  <c:v>-11.406222715966887</c:v>
                </c:pt>
                <c:pt idx="154">
                  <c:v>-11.280003851665676</c:v>
                </c:pt>
                <c:pt idx="155">
                  <c:v>-11.155428741409569</c:v>
                </c:pt>
                <c:pt idx="156">
                  <c:v>-11.032300071967581</c:v>
                </c:pt>
                <c:pt idx="157">
                  <c:v>-10.910414965130121</c:v>
                </c:pt>
                <c:pt idx="158">
                  <c:v>-10.789563885774022</c:v>
                </c:pt>
                <c:pt idx="159">
                  <c:v>-10.669529465331008</c:v>
                </c:pt>
                <c:pt idx="160">
                  <c:v>-10.550085230631215</c:v>
                </c:pt>
                <c:pt idx="161">
                  <c:v>-10.43099422751985</c:v>
                </c:pt>
                <c:pt idx="162">
                  <c:v>-10.312007528153496</c:v>
                </c:pt>
                <c:pt idx="163">
                  <c:v>-10.192862610533291</c:v>
                </c:pt>
                <c:pt idx="164">
                  <c:v>-10.073281598707647</c:v>
                </c:pt>
                <c:pt idx="165">
                  <c:v>-9.9529693522878411</c:v>
                </c:pt>
                <c:pt idx="166">
                  <c:v>-9.8316113946138355</c:v>
                </c:pt>
                <c:pt idx="167">
                  <c:v>-9.7088716702798941</c:v>
                </c:pt>
                <c:pt idx="168">
                  <c:v>-9.5843901250361583</c:v>
                </c:pt>
                <c:pt idx="169">
                  <c:v>-9.4577801046544572</c:v>
                </c:pt>
                <c:pt idx="170">
                  <c:v>-9.3286255746107294</c:v>
                </c:pt>
                <c:pt idx="171">
                  <c:v>-9.1964781699338491</c:v>
                </c:pt>
                <c:pt idx="172">
                  <c:v>-9.0608540949815595</c:v>
                </c:pt>
                <c:pt idx="173">
                  <c:v>-8.9212309070699831</c:v>
                </c:pt>
                <c:pt idx="174">
                  <c:v>-8.7770442368276296</c:v>
                </c:pt>
                <c:pt idx="175">
                  <c:v>-8.6276845230842056</c:v>
                </c:pt>
                <c:pt idx="176">
                  <c:v>-8.4724938724441881</c:v>
                </c:pt>
                <c:pt idx="177">
                  <c:v>-8.3107631949892848</c:v>
                </c:pt>
                <c:pt idx="178">
                  <c:v>-8.141729819420183</c:v>
                </c:pt>
                <c:pt idx="179">
                  <c:v>-7.9645758548940053</c:v>
                </c:pt>
                <c:pt idx="180">
                  <c:v>-7.7784276439507307</c:v>
                </c:pt>
                <c:pt idx="181">
                  <c:v>-7.5823567415025996</c:v>
                </c:pt>
                <c:pt idx="182">
                  <c:v>-7.3753829575984469</c:v>
                </c:pt>
                <c:pt idx="183">
                  <c:v>-7.1564801127793238</c:v>
                </c:pt>
                <c:pt idx="184">
                  <c:v>-6.9245852667455967</c:v>
                </c:pt>
                <c:pt idx="185">
                  <c:v>-6.678612280857724</c:v>
                </c:pt>
                <c:pt idx="186">
                  <c:v>-6.4174706427552648</c:v>
                </c:pt>
                <c:pt idx="187">
                  <c:v>-6.1400904886157033</c:v>
                </c:pt>
                <c:pt idx="188">
                  <c:v>-5.8454546675522145</c:v>
                </c:pt>
                <c:pt idx="189">
                  <c:v>-5.5326384574821059</c:v>
                </c:pt>
                <c:pt idx="190">
                  <c:v>-5.2008571126945924</c:v>
                </c:pt>
                <c:pt idx="191">
                  <c:v>-4.8495207555283883</c:v>
                </c:pt>
                <c:pt idx="192">
                  <c:v>-4.4782951930490311</c:v>
                </c:pt>
                <c:pt idx="193">
                  <c:v>-4.0871660597567718</c:v>
                </c:pt>
                <c:pt idx="194">
                  <c:v>-3.6765023385410895</c:v>
                </c:pt>
                <c:pt idx="195">
                  <c:v>-3.247113957957168</c:v>
                </c:pt>
                <c:pt idx="196">
                  <c:v>-2.8002970583233115</c:v>
                </c:pt>
                <c:pt idx="197">
                  <c:v>-2.3378599849744237</c:v>
                </c:pt>
                <c:pt idx="198">
                  <c:v>-1.862123437229978</c:v>
                </c:pt>
                <c:pt idx="199">
                  <c:v>-1.3758897237775796</c:v>
                </c:pt>
                <c:pt idx="200">
                  <c:v>-0.88237879854037393</c:v>
                </c:pt>
                <c:pt idx="201">
                  <c:v>-0.38513243638909067</c:v>
                </c:pt>
                <c:pt idx="202">
                  <c:v>0.11210799172742414</c:v>
                </c:pt>
                <c:pt idx="203">
                  <c:v>0.60554093713557078</c:v>
                </c:pt>
                <c:pt idx="204">
                  <c:v>1.0914494829866297</c:v>
                </c:pt>
                <c:pt idx="205">
                  <c:v>1.5663388968719241</c:v>
                </c:pt>
                <c:pt idx="206">
                  <c:v>2.0270553844346857</c:v>
                </c:pt>
                <c:pt idx="207">
                  <c:v>2.4708773000150179</c:v>
                </c:pt>
                <c:pt idx="208">
                  <c:v>2.8955739242112033</c:v>
                </c:pt>
                <c:pt idx="209">
                  <c:v>3.2994310173663357</c:v>
                </c:pt>
                <c:pt idx="210">
                  <c:v>3.6812459518042591</c:v>
                </c:pt>
                <c:pt idx="211">
                  <c:v>4.0402978021841225</c:v>
                </c:pt>
                <c:pt idx="212">
                  <c:v>4.376299132902786</c:v>
                </c:pt>
                <c:pt idx="213">
                  <c:v>4.6893364460432618</c:v>
                </c:pt>
                <c:pt idx="214">
                  <c:v>4.9798056102035524</c:v>
                </c:pt>
                <c:pt idx="215">
                  <c:v>5.2483474189092245</c:v>
                </c:pt>
                <c:pt idx="216">
                  <c:v>5.4957870461843656</c:v>
                </c:pt>
                <c:pt idx="217">
                  <c:v>5.7230798206718658</c:v>
                </c:pt>
                <c:pt idx="218">
                  <c:v>5.9312645811602884</c:v>
                </c:pt>
                <c:pt idx="219">
                  <c:v>6.1214249751841932</c:v>
                </c:pt>
                <c:pt idx="220">
                  <c:v>6.2946584266909751</c:v>
                </c:pt>
                <c:pt idx="221">
                  <c:v>6.4520520991109587</c:v>
                </c:pt>
                <c:pt idx="222">
                  <c:v>6.5946649694896786</c:v>
                </c:pt>
                <c:pt idx="223">
                  <c:v>6.7235150571951952</c:v>
                </c:pt>
                <c:pt idx="224">
                  <c:v>6.8395708715364183</c:v>
                </c:pt>
                <c:pt idx="225">
                  <c:v>6.9437462194967354</c:v>
                </c:pt>
                <c:pt idx="226">
                  <c:v>7.0368976201803486</c:v>
                </c:pt>
                <c:pt idx="227">
                  <c:v>7.1198236874736445</c:v>
                </c:pt>
                <c:pt idx="228">
                  <c:v>7.1932659547290454</c:v>
                </c:pt>
                <c:pt idx="229">
                  <c:v>7.2579107180414058</c:v>
                </c:pt>
                <c:pt idx="230">
                  <c:v>7.3143915645816993</c:v>
                </c:pt>
                <c:pt idx="231">
                  <c:v>7.3632923285220535</c:v>
                </c:pt>
                <c:pt idx="232">
                  <c:v>7.4051502798050821</c:v>
                </c:pt>
                <c:pt idx="233">
                  <c:v>7.4404594016307417</c:v>
                </c:pt>
                <c:pt idx="234">
                  <c:v>7.4696736526473844</c:v>
                </c:pt>
                <c:pt idx="235">
                  <c:v>7.4932101411013452</c:v>
                </c:pt>
                <c:pt idx="236">
                  <c:v>7.5114521621946588</c:v>
                </c:pt>
                <c:pt idx="237">
                  <c:v>7.5247520680299917</c:v>
                </c:pt>
                <c:pt idx="238">
                  <c:v>7.5334339529958729</c:v>
                </c:pt>
                <c:pt idx="239">
                  <c:v>7.5377961472747543</c:v>
                </c:pt>
                <c:pt idx="240">
                  <c:v>7.5381135181694363</c:v>
                </c:pt>
                <c:pt idx="241">
                  <c:v>7.5346395838059514</c:v>
                </c:pt>
                <c:pt idx="242">
                  <c:v>7.5276084470109215</c:v>
                </c:pt>
                <c:pt idx="243">
                  <c:v>7.5172365591932122</c:v>
                </c:pt>
                <c:pt idx="244">
                  <c:v>7.5037243252043684</c:v>
                </c:pt>
                <c:pt idx="245">
                  <c:v>7.4872575606560616</c:v>
                </c:pt>
                <c:pt idx="246">
                  <c:v>7.468008813223789</c:v>
                </c:pt>
                <c:pt idx="247">
                  <c:v>7.4461385592050631</c:v>
                </c:pt>
                <c:pt idx="248">
                  <c:v>7.4217962861331159</c:v>
                </c:pt>
                <c:pt idx="249">
                  <c:v>7.3951214716512714</c:v>
                </c:pt>
                <c:pt idx="250">
                  <c:v>7.3662444681852337</c:v>
                </c:pt>
                <c:pt idx="251">
                  <c:v>7.3352873022512508</c:v>
                </c:pt>
                <c:pt idx="252">
                  <c:v>7.302364396535733</c:v>
                </c:pt>
                <c:pt idx="253">
                  <c:v>7.2675832221961416</c:v>
                </c:pt>
                <c:pt idx="254">
                  <c:v>7.2310448881762746</c:v>
                </c:pt>
                <c:pt idx="255">
                  <c:v>7.1928446737097174</c:v>
                </c:pt>
                <c:pt idx="256">
                  <c:v>7.1530725096072398</c:v>
                </c:pt>
                <c:pt idx="257">
                  <c:v>7.1118134133892745</c:v>
                </c:pt>
                <c:pt idx="258">
                  <c:v>7.0691478828334811</c:v>
                </c:pt>
                <c:pt idx="259">
                  <c:v>7.0251522520583052</c:v>
                </c:pt>
                <c:pt idx="260">
                  <c:v>6.9798990138550856</c:v>
                </c:pt>
                <c:pt idx="261">
                  <c:v>6.9334571116106076</c:v>
                </c:pt>
                <c:pt idx="262">
                  <c:v>6.885892203826895</c:v>
                </c:pt>
                <c:pt idx="263">
                  <c:v>6.8372669039426297</c:v>
                </c:pt>
                <c:pt idx="264">
                  <c:v>6.7876409978880652</c:v>
                </c:pt>
                <c:pt idx="265">
                  <c:v>6.7370716415601297</c:v>
                </c:pt>
                <c:pt idx="266">
                  <c:v>6.6856135401840806</c:v>
                </c:pt>
                <c:pt idx="267">
                  <c:v>6.6333191113301293</c:v>
                </c:pt>
                <c:pt idx="268">
                  <c:v>6.5802386331758402</c:v>
                </c:pt>
                <c:pt idx="269">
                  <c:v>6.5264203794457138</c:v>
                </c:pt>
                <c:pt idx="270">
                  <c:v>6.4719107423163091</c:v>
                </c:pt>
                <c:pt idx="271">
                  <c:v>6.4167543444470354</c:v>
                </c:pt>
                <c:pt idx="272">
                  <c:v>6.360994141181596</c:v>
                </c:pt>
                <c:pt idx="273">
                  <c:v>6.3046715138618756</c:v>
                </c:pt>
                <c:pt idx="274">
                  <c:v>6.2478263551032658</c:v>
                </c:pt>
                <c:pt idx="275">
                  <c:v>6.1904971467973411</c:v>
                </c:pt>
                <c:pt idx="276">
                  <c:v>6.1327210315329337</c:v>
                </c:pt>
                <c:pt idx="277">
                  <c:v>6.0745338780596274</c:v>
                </c:pt>
                <c:pt idx="278">
                  <c:v>6.0159703413572068</c:v>
                </c:pt>
                <c:pt idx="279">
                  <c:v>5.9570639178203777</c:v>
                </c:pt>
                <c:pt idx="280">
                  <c:v>5.89784699601916</c:v>
                </c:pt>
                <c:pt idx="281">
                  <c:v>5.8383509034513672</c:v>
                </c:pt>
                <c:pt idx="282">
                  <c:v>5.7786059496639526</c:v>
                </c:pt>
                <c:pt idx="283">
                  <c:v>5.7186414660841987</c:v>
                </c:pt>
                <c:pt idx="284">
                  <c:v>5.6584858428695552</c:v>
                </c:pt>
                <c:pt idx="285">
                  <c:v>5.5981665630557451</c:v>
                </c:pt>
                <c:pt idx="286">
                  <c:v>5.5377102342564939</c:v>
                </c:pt>
                <c:pt idx="287">
                  <c:v>5.47714261814449</c:v>
                </c:pt>
                <c:pt idx="288">
                  <c:v>5.4164886579216143</c:v>
                </c:pt>
                <c:pt idx="289">
                  <c:v>5.3557725039671205</c:v>
                </c:pt>
                <c:pt idx="290">
                  <c:v>5.2950175378347337</c:v>
                </c:pt>
                <c:pt idx="291">
                  <c:v>5.234246394753745</c:v>
                </c:pt>
                <c:pt idx="292">
                  <c:v>5.1734809847746517</c:v>
                </c:pt>
                <c:pt idx="293">
                  <c:v>5.1127425126868058</c:v>
                </c:pt>
                <c:pt idx="294">
                  <c:v>5.0520514968236165</c:v>
                </c:pt>
                <c:pt idx="295">
                  <c:v>4.9914277868599859</c:v>
                </c:pt>
                <c:pt idx="296">
                  <c:v>4.930890580696925</c:v>
                </c:pt>
                <c:pt idx="297">
                  <c:v>4.8704584405192515</c:v>
                </c:pt>
                <c:pt idx="298">
                  <c:v>4.8101493081042515</c:v>
                </c:pt>
                <c:pt idx="299">
                  <c:v>4.7499805194517366</c:v>
                </c:pt>
                <c:pt idx="300">
                  <c:v>4.6899688187992448</c:v>
                </c:pt>
                <c:pt idx="301">
                  <c:v>4.6301303720800151</c:v>
                </c:pt>
                <c:pt idx="302">
                  <c:v>4.5704807798757763</c:v>
                </c:pt>
                <c:pt idx="303">
                  <c:v>4.511035089911374</c:v>
                </c:pt>
                <c:pt idx="304">
                  <c:v>4.4518078091335811</c:v>
                </c:pt>
                <c:pt idx="305">
                  <c:v>4.3928129154123035</c:v>
                </c:pt>
                <c:pt idx="306">
                  <c:v>4.3340638688985607</c:v>
                </c:pt>
                <c:pt idx="307">
                  <c:v>4.2755736230700636</c:v>
                </c:pt>
                <c:pt idx="308">
                  <c:v>4.2173546354921578</c:v>
                </c:pt>
                <c:pt idx="309">
                  <c:v>4.1594188783189292</c:v>
                </c:pt>
                <c:pt idx="310">
                  <c:v>4.1017778485567238</c:v>
                </c:pt>
                <c:pt idx="311">
                  <c:v>4.0444425781098428</c:v>
                </c:pt>
                <c:pt idx="312">
                  <c:v>3.9874236436261103</c:v>
                </c:pt>
                <c:pt idx="313">
                  <c:v>3.9307311761580097</c:v>
                </c:pt>
                <c:pt idx="314">
                  <c:v>3.8743748706532219</c:v>
                </c:pt>
                <c:pt idx="315">
                  <c:v>3.8183639952869433</c:v>
                </c:pt>
                <c:pt idx="316">
                  <c:v>3.7627074006466605</c:v>
                </c:pt>
                <c:pt idx="317">
                  <c:v>3.7074135287789902</c:v>
                </c:pt>
                <c:pt idx="318">
                  <c:v>3.6524904221067525</c:v>
                </c:pt>
                <c:pt idx="319">
                  <c:v>3.5979457322234802</c:v>
                </c:pt>
                <c:pt idx="320">
                  <c:v>3.5437867285716518</c:v>
                </c:pt>
                <c:pt idx="321">
                  <c:v>3.4900203070098135</c:v>
                </c:pt>
                <c:pt idx="322">
                  <c:v>3.4366529982732841</c:v>
                </c:pt>
                <c:pt idx="323">
                  <c:v>3.383690976332117</c:v>
                </c:pt>
                <c:pt idx="324">
                  <c:v>3.3311400666496178</c:v>
                </c:pt>
                <c:pt idx="325">
                  <c:v>3.2790057543439302</c:v>
                </c:pt>
                <c:pt idx="326">
                  <c:v>3.2272931922548898</c:v>
                </c:pt>
                <c:pt idx="327">
                  <c:v>3.1760072089177154</c:v>
                </c:pt>
                <c:pt idx="328">
                  <c:v>3.1251523164449075</c:v>
                </c:pt>
                <c:pt idx="329">
                  <c:v>3.0747327183171889</c:v>
                </c:pt>
                <c:pt idx="330">
                  <c:v>3.0247523170841637</c:v>
                </c:pt>
                <c:pt idx="331">
                  <c:v>2.9752147219750116</c:v>
                </c:pt>
                <c:pt idx="332">
                  <c:v>2.9261232564193991</c:v>
                </c:pt>
                <c:pt idx="333">
                  <c:v>2.8774809654784868</c:v>
                </c:pt>
                <c:pt idx="334">
                  <c:v>2.8292906231858463</c:v>
                </c:pt>
                <c:pt idx="335">
                  <c:v>2.7815547397979286</c:v>
                </c:pt>
                <c:pt idx="336">
                  <c:v>2.7342755689536178</c:v>
                </c:pt>
                <c:pt idx="337">
                  <c:v>2.6874551147422503</c:v>
                </c:pt>
                <c:pt idx="338">
                  <c:v>2.6410951386795913</c:v>
                </c:pt>
                <c:pt idx="339">
                  <c:v>2.5951971665909435</c:v>
                </c:pt>
                <c:pt idx="340">
                  <c:v>2.5497624954008646</c:v>
                </c:pt>
                <c:pt idx="341">
                  <c:v>2.5047921998285476</c:v>
                </c:pt>
                <c:pt idx="342">
                  <c:v>2.4602871389883241</c:v>
                </c:pt>
                <c:pt idx="343">
                  <c:v>2.4162479628944684</c:v>
                </c:pt>
                <c:pt idx="344">
                  <c:v>2.3726751188695685</c:v>
                </c:pt>
                <c:pt idx="345">
                  <c:v>2.3295688578558869</c:v>
                </c:pt>
                <c:pt idx="346">
                  <c:v>2.2869292406289201</c:v>
                </c:pt>
                <c:pt idx="347">
                  <c:v>2.2447561439126513</c:v>
                </c:pt>
                <c:pt idx="348">
                  <c:v>2.2030492663959249</c:v>
                </c:pt>
                <c:pt idx="349">
                  <c:v>2.1618081346493208</c:v>
                </c:pt>
                <c:pt idx="350">
                  <c:v>2.121032108942245</c:v>
                </c:pt>
                <c:pt idx="351">
                  <c:v>2.0807203889596559</c:v>
                </c:pt>
                <c:pt idx="352">
                  <c:v>2.0408720194182486</c:v>
                </c:pt>
                <c:pt idx="353">
                  <c:v>2.001485895581709</c:v>
                </c:pt>
                <c:pt idx="354">
                  <c:v>1.9625607686749058</c:v>
                </c:pt>
                <c:pt idx="355">
                  <c:v>1.9240952511968397</c:v>
                </c:pt>
                <c:pt idx="356">
                  <c:v>1.8860878221322883</c:v>
                </c:pt>
                <c:pt idx="357">
                  <c:v>1.8485368320621802</c:v>
                </c:pt>
                <c:pt idx="358">
                  <c:v>1.8114405081727041</c:v>
                </c:pt>
                <c:pt idx="359">
                  <c:v>1.7747969591633641</c:v>
                </c:pt>
                <c:pt idx="360">
                  <c:v>1.7386041800540877</c:v>
                </c:pt>
                <c:pt idx="361">
                  <c:v>1.7028600568917671</c:v>
                </c:pt>
                <c:pt idx="362">
                  <c:v>1.6675623713564853</c:v>
                </c:pt>
                <c:pt idx="363">
                  <c:v>1.6327088052678658</c:v>
                </c:pt>
                <c:pt idx="364">
                  <c:v>1.5982969449919953</c:v>
                </c:pt>
                <c:pt idx="365">
                  <c:v>1.5643242857494464</c:v>
                </c:pt>
                <c:pt idx="366">
                  <c:v>1.5307882358249856</c:v>
                </c:pt>
                <c:pt idx="367">
                  <c:v>1.4976861206796244</c:v>
                </c:pt>
                <c:pt idx="368">
                  <c:v>1.4650151869656547</c:v>
                </c:pt>
                <c:pt idx="369">
                  <c:v>1.432772606445468</c:v>
                </c:pt>
                <c:pt idx="370">
                  <c:v>1.400955479814959</c:v>
                </c:pt>
                <c:pt idx="371">
                  <c:v>1.3695608404323103</c:v>
                </c:pt>
                <c:pt idx="372">
                  <c:v>1.3385856579531019</c:v>
                </c:pt>
                <c:pt idx="373">
                  <c:v>1.3080268418726693</c:v>
                </c:pt>
                <c:pt idx="374">
                  <c:v>1.2778812449766797</c:v>
                </c:pt>
                <c:pt idx="375">
                  <c:v>1.2481456667009532</c:v>
                </c:pt>
                <c:pt idx="376">
                  <c:v>1.218816856401558</c:v>
                </c:pt>
                <c:pt idx="377">
                  <c:v>1.1898915165363562</c:v>
                </c:pt>
                <c:pt idx="378">
                  <c:v>1.1613663057589747</c:v>
                </c:pt>
                <c:pt idx="379">
                  <c:v>1.1332378419264959</c:v>
                </c:pt>
                <c:pt idx="380">
                  <c:v>1.1055027050219906</c:v>
                </c:pt>
                <c:pt idx="381">
                  <c:v>1.0781574399930154</c:v>
                </c:pt>
                <c:pt idx="382">
                  <c:v>1.0511985595075171</c:v>
                </c:pt>
                <c:pt idx="383">
                  <c:v>1.0246225466281267</c:v>
                </c:pt>
                <c:pt idx="384">
                  <c:v>0.99842585740633361</c:v>
                </c:pt>
                <c:pt idx="385">
                  <c:v>0.97260492339766635</c:v>
                </c:pt>
                <c:pt idx="386">
                  <c:v>0.94715615409932674</c:v>
                </c:pt>
                <c:pt idx="387">
                  <c:v>0.92207593931140686</c:v>
                </c:pt>
                <c:pt idx="388">
                  <c:v>0.92205126278345517</c:v>
                </c:pt>
                <c:pt idx="389">
                  <c:v>0.92202658661434</c:v>
                </c:pt>
                <c:pt idx="390">
                  <c:v>0.92200191080404714</c:v>
                </c:pt>
                <c:pt idx="391">
                  <c:v>0.92197723535258014</c:v>
                </c:pt>
                <c:pt idx="392">
                  <c:v>0.92195256025993544</c:v>
                </c:pt>
                <c:pt idx="393">
                  <c:v>0.92192788552610594</c:v>
                </c:pt>
                <c:pt idx="394">
                  <c:v>0.92190321115108809</c:v>
                </c:pt>
                <c:pt idx="395">
                  <c:v>0.92187853713488366</c:v>
                </c:pt>
                <c:pt idx="396">
                  <c:v>0.92185386347747489</c:v>
                </c:pt>
                <c:pt idx="397">
                  <c:v>0.92182919017887421</c:v>
                </c:pt>
                <c:pt idx="398">
                  <c:v>0.9218045172390763</c:v>
                </c:pt>
                <c:pt idx="399">
                  <c:v>0.92177984465806517</c:v>
                </c:pt>
                <c:pt idx="400">
                  <c:v>0.9217551724358497</c:v>
                </c:pt>
                <c:pt idx="401">
                  <c:v>0.92173050057242101</c:v>
                </c:pt>
                <c:pt idx="402">
                  <c:v>0.92170582906777732</c:v>
                </c:pt>
                <c:pt idx="403">
                  <c:v>0.92168115792191685</c:v>
                </c:pt>
                <c:pt idx="404">
                  <c:v>0.92165648713482895</c:v>
                </c:pt>
                <c:pt idx="405">
                  <c:v>0.92163181670651717</c:v>
                </c:pt>
                <c:pt idx="406">
                  <c:v>0.92160714663698151</c:v>
                </c:pt>
                <c:pt idx="407">
                  <c:v>0.92158247692620066</c:v>
                </c:pt>
                <c:pt idx="408">
                  <c:v>0.92155780757418881</c:v>
                </c:pt>
                <c:pt idx="409">
                  <c:v>0.92153313858093711</c:v>
                </c:pt>
                <c:pt idx="410">
                  <c:v>0.92150846994643665</c:v>
                </c:pt>
                <c:pt idx="411">
                  <c:v>0.92148380167069277</c:v>
                </c:pt>
                <c:pt idx="412">
                  <c:v>0.92145913375369126</c:v>
                </c:pt>
                <c:pt idx="413">
                  <c:v>0.92143446619544278</c:v>
                </c:pt>
                <c:pt idx="414">
                  <c:v>0.92140979899593489</c:v>
                </c:pt>
                <c:pt idx="415">
                  <c:v>0.92138513215515694</c:v>
                </c:pt>
                <c:pt idx="416">
                  <c:v>0.92136046567312135</c:v>
                </c:pt>
                <c:pt idx="417">
                  <c:v>0.92133579954981393</c:v>
                </c:pt>
                <c:pt idx="418">
                  <c:v>0.92131113378523644</c:v>
                </c:pt>
                <c:pt idx="419">
                  <c:v>0.92128646837938</c:v>
                </c:pt>
                <c:pt idx="420">
                  <c:v>0.92126180333224461</c:v>
                </c:pt>
                <c:pt idx="421">
                  <c:v>0.92123713864382495</c:v>
                </c:pt>
                <c:pt idx="422">
                  <c:v>0.92121247431412279</c:v>
                </c:pt>
                <c:pt idx="423">
                  <c:v>0.92118781034312214</c:v>
                </c:pt>
                <c:pt idx="424">
                  <c:v>0.92116314673083366</c:v>
                </c:pt>
                <c:pt idx="425">
                  <c:v>0.92113848347724492</c:v>
                </c:pt>
                <c:pt idx="426">
                  <c:v>0.92111382058235769</c:v>
                </c:pt>
                <c:pt idx="427">
                  <c:v>0.92108915804616487</c:v>
                </c:pt>
                <c:pt idx="428">
                  <c:v>0.92106449586866468</c:v>
                </c:pt>
                <c:pt idx="429">
                  <c:v>0.92103983404985001</c:v>
                </c:pt>
                <c:pt idx="430">
                  <c:v>0.92101517258972265</c:v>
                </c:pt>
                <c:pt idx="431">
                  <c:v>0.92099051148827726</c:v>
                </c:pt>
                <c:pt idx="432">
                  <c:v>0.92096585074550674</c:v>
                </c:pt>
                <c:pt idx="433">
                  <c:v>0.92094119036141109</c:v>
                </c:pt>
                <c:pt idx="434">
                  <c:v>0.92091653033598675</c:v>
                </c:pt>
                <c:pt idx="435">
                  <c:v>0.9208918706692284</c:v>
                </c:pt>
                <c:pt idx="436">
                  <c:v>0.92086721136113603</c:v>
                </c:pt>
                <c:pt idx="437">
                  <c:v>0.92084255241169899</c:v>
                </c:pt>
                <c:pt idx="438">
                  <c:v>0.92081789382092261</c:v>
                </c:pt>
                <c:pt idx="439">
                  <c:v>0.92079323558879267</c:v>
                </c:pt>
                <c:pt idx="440">
                  <c:v>0.92076857771531451</c:v>
                </c:pt>
                <c:pt idx="441">
                  <c:v>0.92074392020048812</c:v>
                </c:pt>
                <c:pt idx="442">
                  <c:v>0.92071926304429219</c:v>
                </c:pt>
                <c:pt idx="443">
                  <c:v>0.92069460624674271</c:v>
                </c:pt>
                <c:pt idx="444">
                  <c:v>0.92066994980782901</c:v>
                </c:pt>
                <c:pt idx="445">
                  <c:v>0.92064529372754222</c:v>
                </c:pt>
                <c:pt idx="446">
                  <c:v>0.92062063800588589</c:v>
                </c:pt>
                <c:pt idx="447">
                  <c:v>0.92059598264285292</c:v>
                </c:pt>
                <c:pt idx="448">
                  <c:v>0.92057132763843796</c:v>
                </c:pt>
                <c:pt idx="449">
                  <c:v>0.92054667299264814</c:v>
                </c:pt>
                <c:pt idx="450">
                  <c:v>0.92052201870546213</c:v>
                </c:pt>
                <c:pt idx="451">
                  <c:v>0.92049736477688882</c:v>
                </c:pt>
                <c:pt idx="452">
                  <c:v>0.9204727112069282</c:v>
                </c:pt>
                <c:pt idx="453">
                  <c:v>0.92044805799556251</c:v>
                </c:pt>
                <c:pt idx="454">
                  <c:v>0.92042340514279886</c:v>
                </c:pt>
                <c:pt idx="455">
                  <c:v>0.92039875264863547</c:v>
                </c:pt>
                <c:pt idx="456">
                  <c:v>0.9203741005130599</c:v>
                </c:pt>
                <c:pt idx="457">
                  <c:v>0.92034944873607571</c:v>
                </c:pt>
                <c:pt idx="458">
                  <c:v>0.9203247973176758</c:v>
                </c:pt>
                <c:pt idx="459">
                  <c:v>0.92030014625785306</c:v>
                </c:pt>
                <c:pt idx="460">
                  <c:v>0.92027549555661103</c:v>
                </c:pt>
                <c:pt idx="461">
                  <c:v>0.9202508452139444</c:v>
                </c:pt>
                <c:pt idx="462">
                  <c:v>0.92022619522984783</c:v>
                </c:pt>
                <c:pt idx="463">
                  <c:v>0.92020154560431422</c:v>
                </c:pt>
                <c:pt idx="464">
                  <c:v>0.92017689633735245</c:v>
                </c:pt>
                <c:pt idx="465">
                  <c:v>0.92015224742895008</c:v>
                </c:pt>
                <c:pt idx="466">
                  <c:v>0.92012759887909645</c:v>
                </c:pt>
                <c:pt idx="467">
                  <c:v>0.92010295068780579</c:v>
                </c:pt>
                <c:pt idx="468">
                  <c:v>0.92007830285506031</c:v>
                </c:pt>
                <c:pt idx="469">
                  <c:v>0.92005365538085471</c:v>
                </c:pt>
                <c:pt idx="470">
                  <c:v>0.92002900826519785</c:v>
                </c:pt>
                <c:pt idx="471">
                  <c:v>0.92000436150807907</c:v>
                </c:pt>
                <c:pt idx="472">
                  <c:v>0.91997971510949483</c:v>
                </c:pt>
                <c:pt idx="473">
                  <c:v>0.91995506906944158</c:v>
                </c:pt>
                <c:pt idx="474">
                  <c:v>0.9199304233879193</c:v>
                </c:pt>
                <c:pt idx="475">
                  <c:v>0.91990577806492091</c:v>
                </c:pt>
                <c:pt idx="476">
                  <c:v>0.91988113310044284</c:v>
                </c:pt>
                <c:pt idx="477">
                  <c:v>0.91985648849448154</c:v>
                </c:pt>
                <c:pt idx="478">
                  <c:v>0.91983184424703701</c:v>
                </c:pt>
                <c:pt idx="479">
                  <c:v>0.9198072003580986</c:v>
                </c:pt>
                <c:pt idx="480">
                  <c:v>0.9197825568276734</c:v>
                </c:pt>
                <c:pt idx="481">
                  <c:v>0.91975791365574544</c:v>
                </c:pt>
                <c:pt idx="482">
                  <c:v>0.91973327084231649</c:v>
                </c:pt>
                <c:pt idx="483">
                  <c:v>0.91970862838738654</c:v>
                </c:pt>
                <c:pt idx="484">
                  <c:v>0.91968398629095027</c:v>
                </c:pt>
                <c:pt idx="485">
                  <c:v>0.91965934455300236</c:v>
                </c:pt>
                <c:pt idx="486">
                  <c:v>0.91963470317353924</c:v>
                </c:pt>
                <c:pt idx="487">
                  <c:v>0.91961006215255736</c:v>
                </c:pt>
                <c:pt idx="488">
                  <c:v>0.91958542149005318</c:v>
                </c:pt>
                <c:pt idx="489">
                  <c:v>0.91956078118603024</c:v>
                </c:pt>
                <c:pt idx="490">
                  <c:v>0.91953614124047078</c:v>
                </c:pt>
                <c:pt idx="491">
                  <c:v>0.91951150165338014</c:v>
                </c:pt>
                <c:pt idx="492">
                  <c:v>0.9194868624247583</c:v>
                </c:pt>
                <c:pt idx="493">
                  <c:v>0.91946222355459639</c:v>
                </c:pt>
                <c:pt idx="494">
                  <c:v>0.91943758504288731</c:v>
                </c:pt>
                <c:pt idx="495">
                  <c:v>0.91941294688963282</c:v>
                </c:pt>
                <c:pt idx="496">
                  <c:v>0.9193883090948276</c:v>
                </c:pt>
                <c:pt idx="497">
                  <c:v>0.91936367165847344</c:v>
                </c:pt>
                <c:pt idx="498">
                  <c:v>0.91933903458055966</c:v>
                </c:pt>
                <c:pt idx="499">
                  <c:v>0.91931439786108271</c:v>
                </c:pt>
                <c:pt idx="500">
                  <c:v>0.9192897615000426</c:v>
                </c:pt>
                <c:pt idx="501">
                  <c:v>0.919265125497434</c:v>
                </c:pt>
                <c:pt idx="502">
                  <c:v>0.91924048985325513</c:v>
                </c:pt>
                <c:pt idx="503">
                  <c:v>0.91921585456750066</c:v>
                </c:pt>
                <c:pt idx="504">
                  <c:v>0.91919121964016703</c:v>
                </c:pt>
                <c:pt idx="505">
                  <c:v>0.91916658507125426</c:v>
                </c:pt>
                <c:pt idx="506">
                  <c:v>0.91914195086075701</c:v>
                </c:pt>
                <c:pt idx="507">
                  <c:v>0.91911731700866639</c:v>
                </c:pt>
                <c:pt idx="508">
                  <c:v>0.91909268351498419</c:v>
                </c:pt>
                <c:pt idx="509">
                  <c:v>0.91906805037970862</c:v>
                </c:pt>
                <c:pt idx="510">
                  <c:v>0.91904341760282904</c:v>
                </c:pt>
                <c:pt idx="511">
                  <c:v>0.91901878518435254</c:v>
                </c:pt>
                <c:pt idx="512">
                  <c:v>0.91899415312426314</c:v>
                </c:pt>
                <c:pt idx="513">
                  <c:v>0.91896952142255905</c:v>
                </c:pt>
                <c:pt idx="514">
                  <c:v>0.91894489007924918</c:v>
                </c:pt>
                <c:pt idx="515">
                  <c:v>0.91892025909431396</c:v>
                </c:pt>
                <c:pt idx="516">
                  <c:v>0.91889562846776229</c:v>
                </c:pt>
                <c:pt idx="517">
                  <c:v>0.91887099819959062</c:v>
                </c:pt>
                <c:pt idx="518">
                  <c:v>0.91884636828978294</c:v>
                </c:pt>
                <c:pt idx="519">
                  <c:v>0.91882173873834816</c:v>
                </c:pt>
                <c:pt idx="520">
                  <c:v>0.91879710954527027</c:v>
                </c:pt>
                <c:pt idx="521">
                  <c:v>0.9187724807105635</c:v>
                </c:pt>
                <c:pt idx="522">
                  <c:v>0.9187478522342083</c:v>
                </c:pt>
                <c:pt idx="523">
                  <c:v>0.91872322411620999</c:v>
                </c:pt>
                <c:pt idx="524">
                  <c:v>0.9186985963565597</c:v>
                </c:pt>
                <c:pt idx="525">
                  <c:v>0.91867396895525566</c:v>
                </c:pt>
                <c:pt idx="526">
                  <c:v>0.91864934191229786</c:v>
                </c:pt>
                <c:pt idx="527">
                  <c:v>0.91862471522767564</c:v>
                </c:pt>
                <c:pt idx="528">
                  <c:v>0.918600088901389</c:v>
                </c:pt>
                <c:pt idx="529">
                  <c:v>0.91857546293343617</c:v>
                </c:pt>
                <c:pt idx="530">
                  <c:v>0.91855083732381537</c:v>
                </c:pt>
                <c:pt idx="531">
                  <c:v>0.91852621207251417</c:v>
                </c:pt>
                <c:pt idx="532">
                  <c:v>0.91850158717954322</c:v>
                </c:pt>
                <c:pt idx="533">
                  <c:v>0.91847696264488654</c:v>
                </c:pt>
                <c:pt idx="534">
                  <c:v>0.91845233846854235</c:v>
                </c:pt>
                <c:pt idx="535">
                  <c:v>0.91842771465051065</c:v>
                </c:pt>
                <c:pt idx="536">
                  <c:v>0.91840309119078789</c:v>
                </c:pt>
                <c:pt idx="537">
                  <c:v>0.91837846808936874</c:v>
                </c:pt>
                <c:pt idx="538">
                  <c:v>0.91835384534624609</c:v>
                </c:pt>
                <c:pt idx="539">
                  <c:v>0.91832922296142527</c:v>
                </c:pt>
                <c:pt idx="540">
                  <c:v>0.91830460093489918</c:v>
                </c:pt>
                <c:pt idx="541">
                  <c:v>0.91827997926666072</c:v>
                </c:pt>
                <c:pt idx="542">
                  <c:v>0.91825535795670632</c:v>
                </c:pt>
                <c:pt idx="543">
                  <c:v>0.91823073700503421</c:v>
                </c:pt>
                <c:pt idx="544">
                  <c:v>0.91820611641164795</c:v>
                </c:pt>
                <c:pt idx="545">
                  <c:v>0.91818149617653155</c:v>
                </c:pt>
                <c:pt idx="546">
                  <c:v>0.91815687629968856</c:v>
                </c:pt>
                <c:pt idx="547">
                  <c:v>0.91813225678111365</c:v>
                </c:pt>
                <c:pt idx="548">
                  <c:v>0.91810763762080327</c:v>
                </c:pt>
                <c:pt idx="549">
                  <c:v>0.91808301881875387</c:v>
                </c:pt>
                <c:pt idx="550">
                  <c:v>0.91805840037496722</c:v>
                </c:pt>
                <c:pt idx="551">
                  <c:v>0.91803378228942556</c:v>
                </c:pt>
                <c:pt idx="552">
                  <c:v>0.91800916456214132</c:v>
                </c:pt>
                <c:pt idx="553">
                  <c:v>0.9179845471931003</c:v>
                </c:pt>
                <c:pt idx="554">
                  <c:v>0.91795993018231314</c:v>
                </c:pt>
                <c:pt idx="555">
                  <c:v>0.91793531352975855</c:v>
                </c:pt>
                <c:pt idx="556">
                  <c:v>0.91791069723543828</c:v>
                </c:pt>
                <c:pt idx="557">
                  <c:v>0.91788608129935056</c:v>
                </c:pt>
                <c:pt idx="558">
                  <c:v>0.91786146572149541</c:v>
                </c:pt>
                <c:pt idx="559">
                  <c:v>0.91783685050186214</c:v>
                </c:pt>
                <c:pt idx="560">
                  <c:v>0.91781223564045256</c:v>
                </c:pt>
                <c:pt idx="561">
                  <c:v>0.91778762113726486</c:v>
                </c:pt>
                <c:pt idx="562">
                  <c:v>0.91776300699229374</c:v>
                </c:pt>
                <c:pt idx="563">
                  <c:v>0.9177383932055303</c:v>
                </c:pt>
                <c:pt idx="564">
                  <c:v>0.91771377977697632</c:v>
                </c:pt>
                <c:pt idx="565">
                  <c:v>0.91768916670662648</c:v>
                </c:pt>
                <c:pt idx="566">
                  <c:v>0.91766455399447366</c:v>
                </c:pt>
                <c:pt idx="567">
                  <c:v>0.91763994164051788</c:v>
                </c:pt>
                <c:pt idx="568">
                  <c:v>0.91761532964476444</c:v>
                </c:pt>
                <c:pt idx="569">
                  <c:v>0.91759071800719738</c:v>
                </c:pt>
                <c:pt idx="570">
                  <c:v>0.91756610672781314</c:v>
                </c:pt>
                <c:pt idx="571">
                  <c:v>0.91754149580661348</c:v>
                </c:pt>
                <c:pt idx="572">
                  <c:v>0.91751688524359665</c:v>
                </c:pt>
                <c:pt idx="573">
                  <c:v>0.91749227503875019</c:v>
                </c:pt>
                <c:pt idx="574">
                  <c:v>0.91746766519208123</c:v>
                </c:pt>
                <c:pt idx="575">
                  <c:v>0.91744305570357909</c:v>
                </c:pt>
                <c:pt idx="576">
                  <c:v>0.91741844657324556</c:v>
                </c:pt>
                <c:pt idx="577">
                  <c:v>0.91739383780107175</c:v>
                </c:pt>
                <c:pt idx="578">
                  <c:v>0.91736922938705057</c:v>
                </c:pt>
                <c:pt idx="579">
                  <c:v>0.91734462133119266</c:v>
                </c:pt>
                <c:pt idx="580">
                  <c:v>0.91732001363347493</c:v>
                </c:pt>
                <c:pt idx="581">
                  <c:v>0.91729540629391693</c:v>
                </c:pt>
                <c:pt idx="582">
                  <c:v>0.91727079931249733</c:v>
                </c:pt>
                <c:pt idx="583">
                  <c:v>0.91724619268921792</c:v>
                </c:pt>
                <c:pt idx="584">
                  <c:v>0.91722158642407337</c:v>
                </c:pt>
                <c:pt idx="585">
                  <c:v>0.91719698051706189</c:v>
                </c:pt>
                <c:pt idx="586">
                  <c:v>0.91717237496818704</c:v>
                </c:pt>
                <c:pt idx="587">
                  <c:v>0.91714776977743284</c:v>
                </c:pt>
                <c:pt idx="588">
                  <c:v>0.91712316494480284</c:v>
                </c:pt>
                <c:pt idx="589">
                  <c:v>0.9170985604702917</c:v>
                </c:pt>
                <c:pt idx="590">
                  <c:v>0.9170739563538941</c:v>
                </c:pt>
                <c:pt idx="591">
                  <c:v>0.91704935259561182</c:v>
                </c:pt>
                <c:pt idx="592">
                  <c:v>0.91702474919543242</c:v>
                </c:pt>
                <c:pt idx="593">
                  <c:v>0.91700014615336656</c:v>
                </c:pt>
                <c:pt idx="594">
                  <c:v>0.91697554346939292</c:v>
                </c:pt>
                <c:pt idx="595">
                  <c:v>0.91695094114352216</c:v>
                </c:pt>
                <c:pt idx="596">
                  <c:v>0.91692633917574184</c:v>
                </c:pt>
                <c:pt idx="597">
                  <c:v>0.91690173756605908</c:v>
                </c:pt>
                <c:pt idx="598">
                  <c:v>0.91687713631445256</c:v>
                </c:pt>
                <c:pt idx="599">
                  <c:v>0.91685253542094003</c:v>
                </c:pt>
                <c:pt idx="600">
                  <c:v>0.91682793488549841</c:v>
                </c:pt>
                <c:pt idx="601">
                  <c:v>0.9168033347081419</c:v>
                </c:pt>
                <c:pt idx="602">
                  <c:v>0.91677873488885453</c:v>
                </c:pt>
                <c:pt idx="603">
                  <c:v>0.91675413542763273</c:v>
                </c:pt>
                <c:pt idx="604">
                  <c:v>0.91672953632447651</c:v>
                </c:pt>
                <c:pt idx="605">
                  <c:v>0.91670493757938942</c:v>
                </c:pt>
                <c:pt idx="606">
                  <c:v>0.91668033919235548</c:v>
                </c:pt>
                <c:pt idx="607">
                  <c:v>0.91665574116337822</c:v>
                </c:pt>
                <c:pt idx="608">
                  <c:v>0.91663114349244701</c:v>
                </c:pt>
                <c:pt idx="609">
                  <c:v>0.91660654617957249</c:v>
                </c:pt>
                <c:pt idx="610">
                  <c:v>0.91658194922473868</c:v>
                </c:pt>
                <c:pt idx="611">
                  <c:v>0.9165573526279438</c:v>
                </c:pt>
                <c:pt idx="612">
                  <c:v>0.91653275638919496</c:v>
                </c:pt>
                <c:pt idx="613">
                  <c:v>0.91650816050847084</c:v>
                </c:pt>
                <c:pt idx="614">
                  <c:v>0.91648356498578032</c:v>
                </c:pt>
                <c:pt idx="615">
                  <c:v>0.91645896982111275</c:v>
                </c:pt>
                <c:pt idx="616">
                  <c:v>0.91643437501446989</c:v>
                </c:pt>
                <c:pt idx="617">
                  <c:v>0.91640978056584821</c:v>
                </c:pt>
                <c:pt idx="618">
                  <c:v>0.91638518647524059</c:v>
                </c:pt>
                <c:pt idx="619">
                  <c:v>0.91636059274264348</c:v>
                </c:pt>
                <c:pt idx="620">
                  <c:v>0.91633599936806043</c:v>
                </c:pt>
                <c:pt idx="621">
                  <c:v>0.91631140635147723</c:v>
                </c:pt>
                <c:pt idx="622">
                  <c:v>0.91628681369289566</c:v>
                </c:pt>
                <c:pt idx="623">
                  <c:v>0.91626222139231395</c:v>
                </c:pt>
                <c:pt idx="624">
                  <c:v>0.91623762944972853</c:v>
                </c:pt>
                <c:pt idx="625">
                  <c:v>0.91621303786513231</c:v>
                </c:pt>
                <c:pt idx="626">
                  <c:v>0.91618844663851995</c:v>
                </c:pt>
                <c:pt idx="627">
                  <c:v>0.91616385576989678</c:v>
                </c:pt>
                <c:pt idx="628">
                  <c:v>0.91613926525925038</c:v>
                </c:pt>
                <c:pt idx="629">
                  <c:v>0.91611467510658073</c:v>
                </c:pt>
                <c:pt idx="630">
                  <c:v>0.91609008531188785</c:v>
                </c:pt>
                <c:pt idx="631">
                  <c:v>0.91606549587515929</c:v>
                </c:pt>
                <c:pt idx="632">
                  <c:v>0.91604090679640215</c:v>
                </c:pt>
                <c:pt idx="633">
                  <c:v>0.91601631807560402</c:v>
                </c:pt>
                <c:pt idx="634">
                  <c:v>0.91599172971276843</c:v>
                </c:pt>
                <c:pt idx="635">
                  <c:v>0.91596714170788118</c:v>
                </c:pt>
                <c:pt idx="636">
                  <c:v>0.91594255406094938</c:v>
                </c:pt>
                <c:pt idx="637">
                  <c:v>0.91591796677196591</c:v>
                </c:pt>
                <c:pt idx="638">
                  <c:v>0.91589337984092545</c:v>
                </c:pt>
                <c:pt idx="639">
                  <c:v>0.91586879326782444</c:v>
                </c:pt>
                <c:pt idx="640">
                  <c:v>0.91584420705267178</c:v>
                </c:pt>
                <c:pt idx="641">
                  <c:v>0.91581962119544436</c:v>
                </c:pt>
                <c:pt idx="642">
                  <c:v>0.91579503569614396</c:v>
                </c:pt>
                <c:pt idx="643">
                  <c:v>0.91577045055478123</c:v>
                </c:pt>
                <c:pt idx="644">
                  <c:v>0.91574586577133488</c:v>
                </c:pt>
                <c:pt idx="645">
                  <c:v>0.91572128134580488</c:v>
                </c:pt>
                <c:pt idx="646">
                  <c:v>0.91569669727819658</c:v>
                </c:pt>
                <c:pt idx="647">
                  <c:v>0.91567211356850109</c:v>
                </c:pt>
                <c:pt idx="648">
                  <c:v>0.91564753021671308</c:v>
                </c:pt>
                <c:pt idx="649">
                  <c:v>0.91562294722283077</c:v>
                </c:pt>
                <c:pt idx="650">
                  <c:v>0.91559836458684707</c:v>
                </c:pt>
                <c:pt idx="651">
                  <c:v>0.91557378230877084</c:v>
                </c:pt>
                <c:pt idx="652">
                  <c:v>0.91554920038857723</c:v>
                </c:pt>
                <c:pt idx="653">
                  <c:v>0.915524618826284</c:v>
                </c:pt>
                <c:pt idx="654">
                  <c:v>0.91550003762187515</c:v>
                </c:pt>
                <c:pt idx="655">
                  <c:v>0.91547545677534892</c:v>
                </c:pt>
                <c:pt idx="656">
                  <c:v>0.9154508762867053</c:v>
                </c:pt>
                <c:pt idx="657">
                  <c:v>0.91542629615594251</c:v>
                </c:pt>
                <c:pt idx="658">
                  <c:v>0.91540171638304635</c:v>
                </c:pt>
                <c:pt idx="659">
                  <c:v>0.91537713696802037</c:v>
                </c:pt>
                <c:pt idx="660">
                  <c:v>0.91535255791086989</c:v>
                </c:pt>
                <c:pt idx="661">
                  <c:v>0.91532797921157005</c:v>
                </c:pt>
                <c:pt idx="662">
                  <c:v>0.91530340087013506</c:v>
                </c:pt>
                <c:pt idx="663">
                  <c:v>0.9152788228865596</c:v>
                </c:pt>
                <c:pt idx="664">
                  <c:v>0.91525424526082944</c:v>
                </c:pt>
                <c:pt idx="665">
                  <c:v>0.91522966799294991</c:v>
                </c:pt>
                <c:pt idx="666">
                  <c:v>0.91520509108291748</c:v>
                </c:pt>
                <c:pt idx="667">
                  <c:v>0.91518051453072147</c:v>
                </c:pt>
                <c:pt idx="668">
                  <c:v>0.91515593833637432</c:v>
                </c:pt>
                <c:pt idx="669">
                  <c:v>0.91513136249984939</c:v>
                </c:pt>
                <c:pt idx="670">
                  <c:v>0.91510678702115911</c:v>
                </c:pt>
                <c:pt idx="671">
                  <c:v>0.91508221190029815</c:v>
                </c:pt>
                <c:pt idx="672">
                  <c:v>0.91505763713725941</c:v>
                </c:pt>
                <c:pt idx="673">
                  <c:v>0.9150330627320411</c:v>
                </c:pt>
                <c:pt idx="674">
                  <c:v>0.91500848868463791</c:v>
                </c:pt>
                <c:pt idx="675">
                  <c:v>0.91498391499504805</c:v>
                </c:pt>
                <c:pt idx="676">
                  <c:v>0.91495934166326798</c:v>
                </c:pt>
                <c:pt idx="677">
                  <c:v>0.9149347686892888</c:v>
                </c:pt>
                <c:pt idx="678">
                  <c:v>0.91491019607311763</c:v>
                </c:pt>
                <c:pt idx="679">
                  <c:v>0.91488562381474736</c:v>
                </c:pt>
                <c:pt idx="680">
                  <c:v>0.91486105191416733</c:v>
                </c:pt>
                <c:pt idx="681">
                  <c:v>0.9148364803713811</c:v>
                </c:pt>
                <c:pt idx="682">
                  <c:v>0.91481190918638333</c:v>
                </c:pt>
                <c:pt idx="683">
                  <c:v>0.9147873383591687</c:v>
                </c:pt>
                <c:pt idx="684">
                  <c:v>0.91476276788973543</c:v>
                </c:pt>
                <c:pt idx="685">
                  <c:v>0.91473819777807641</c:v>
                </c:pt>
                <c:pt idx="686">
                  <c:v>0.91471362802419698</c:v>
                </c:pt>
                <c:pt idx="687">
                  <c:v>0.91468905862808469</c:v>
                </c:pt>
                <c:pt idx="688">
                  <c:v>0.91466448958973778</c:v>
                </c:pt>
                <c:pt idx="689">
                  <c:v>0.91463992090915802</c:v>
                </c:pt>
                <c:pt idx="690">
                  <c:v>0.9146153525863312</c:v>
                </c:pt>
                <c:pt idx="691">
                  <c:v>0.91459078462126264</c:v>
                </c:pt>
                <c:pt idx="692">
                  <c:v>0.91456621701395235</c:v>
                </c:pt>
                <c:pt idx="693">
                  <c:v>0.91454164976438967</c:v>
                </c:pt>
                <c:pt idx="694">
                  <c:v>0.91451708287256572</c:v>
                </c:pt>
                <c:pt idx="695">
                  <c:v>0.91449251633849116</c:v>
                </c:pt>
                <c:pt idx="696">
                  <c:v>0.91446795016214821</c:v>
                </c:pt>
                <c:pt idx="697">
                  <c:v>0.91444338434354222</c:v>
                </c:pt>
                <c:pt idx="698">
                  <c:v>0.91441881888266963</c:v>
                </c:pt>
                <c:pt idx="699">
                  <c:v>0.91439425377952332</c:v>
                </c:pt>
                <c:pt idx="700">
                  <c:v>0.91436968903409976</c:v>
                </c:pt>
                <c:pt idx="701">
                  <c:v>0.91434512464639717</c:v>
                </c:pt>
                <c:pt idx="702">
                  <c:v>0.91432056061640843</c:v>
                </c:pt>
                <c:pt idx="703">
                  <c:v>0.91429599694413533</c:v>
                </c:pt>
                <c:pt idx="704">
                  <c:v>0.91427143362957253</c:v>
                </c:pt>
                <c:pt idx="705">
                  <c:v>0.91424687067271826</c:v>
                </c:pt>
                <c:pt idx="706">
                  <c:v>0.91422230807356009</c:v>
                </c:pt>
                <c:pt idx="707">
                  <c:v>0.91419774583210867</c:v>
                </c:pt>
                <c:pt idx="708">
                  <c:v>0.91417318394835156</c:v>
                </c:pt>
                <c:pt idx="709">
                  <c:v>0.91414862242228523</c:v>
                </c:pt>
                <c:pt idx="710">
                  <c:v>0.91412406125390255</c:v>
                </c:pt>
                <c:pt idx="711">
                  <c:v>0.91409950044320354</c:v>
                </c:pt>
                <c:pt idx="712">
                  <c:v>0.91407493999019351</c:v>
                </c:pt>
                <c:pt idx="713">
                  <c:v>0.91405037989485471</c:v>
                </c:pt>
                <c:pt idx="714">
                  <c:v>0.91402582015719247</c:v>
                </c:pt>
                <c:pt idx="715">
                  <c:v>0.91400126077720323</c:v>
                </c:pt>
                <c:pt idx="716">
                  <c:v>0.91397670175487633</c:v>
                </c:pt>
                <c:pt idx="717">
                  <c:v>0.91395214309022066</c:v>
                </c:pt>
                <c:pt idx="718">
                  <c:v>0.91392758478322023</c:v>
                </c:pt>
                <c:pt idx="719">
                  <c:v>0.91390302683387503</c:v>
                </c:pt>
                <c:pt idx="720">
                  <c:v>0.91387846924218152</c:v>
                </c:pt>
                <c:pt idx="721">
                  <c:v>0.9138539120081397</c:v>
                </c:pt>
                <c:pt idx="722">
                  <c:v>0.91382935513174424</c:v>
                </c:pt>
                <c:pt idx="723">
                  <c:v>0.9138047986129898</c:v>
                </c:pt>
                <c:pt idx="724">
                  <c:v>0.91378024245187284</c:v>
                </c:pt>
                <c:pt idx="725">
                  <c:v>0.91375568664838624</c:v>
                </c:pt>
                <c:pt idx="726">
                  <c:v>0.91373113120254068</c:v>
                </c:pt>
                <c:pt idx="727">
                  <c:v>0.91370657611431483</c:v>
                </c:pt>
                <c:pt idx="728">
                  <c:v>0.91368202138371934</c:v>
                </c:pt>
                <c:pt idx="729">
                  <c:v>0.91365746701074002</c:v>
                </c:pt>
                <c:pt idx="730">
                  <c:v>0.91363291299538396</c:v>
                </c:pt>
                <c:pt idx="731">
                  <c:v>0.91360835933763518</c:v>
                </c:pt>
                <c:pt idx="732">
                  <c:v>0.913583806037499</c:v>
                </c:pt>
                <c:pt idx="733">
                  <c:v>0.91355925309496655</c:v>
                </c:pt>
                <c:pt idx="734">
                  <c:v>0.9135347005100396</c:v>
                </c:pt>
                <c:pt idx="735">
                  <c:v>0.91351014828271104</c:v>
                </c:pt>
                <c:pt idx="736">
                  <c:v>0.91348559641298088</c:v>
                </c:pt>
                <c:pt idx="737">
                  <c:v>0.91346104490083846</c:v>
                </c:pt>
                <c:pt idx="738">
                  <c:v>0.913436493746282</c:v>
                </c:pt>
                <c:pt idx="739">
                  <c:v>0.91341194294932038</c:v>
                </c:pt>
                <c:pt idx="740">
                  <c:v>0.91338739250993406</c:v>
                </c:pt>
                <c:pt idx="741">
                  <c:v>0.9133628424281266</c:v>
                </c:pt>
                <c:pt idx="742">
                  <c:v>0.91333829270389444</c:v>
                </c:pt>
                <c:pt idx="743">
                  <c:v>0.91331374333723581</c:v>
                </c:pt>
                <c:pt idx="744">
                  <c:v>0.91328919432814182</c:v>
                </c:pt>
                <c:pt idx="745">
                  <c:v>0.9132646456766107</c:v>
                </c:pt>
                <c:pt idx="746">
                  <c:v>0.91324009738263534</c:v>
                </c:pt>
                <c:pt idx="747">
                  <c:v>0.91321554944622108</c:v>
                </c:pt>
                <c:pt idx="748">
                  <c:v>0.91319100186736435</c:v>
                </c:pt>
                <c:pt idx="749">
                  <c:v>0.91316645464605273</c:v>
                </c:pt>
                <c:pt idx="750">
                  <c:v>0.91314190778228266</c:v>
                </c:pt>
                <c:pt idx="751">
                  <c:v>0.91311736127605947</c:v>
                </c:pt>
                <c:pt idx="752">
                  <c:v>0.91309281512737961</c:v>
                </c:pt>
                <c:pt idx="753">
                  <c:v>0.91306826933623242</c:v>
                </c:pt>
                <c:pt idx="754">
                  <c:v>0.91304372390261079</c:v>
                </c:pt>
                <c:pt idx="755">
                  <c:v>0.91301917882652361</c:v>
                </c:pt>
                <c:pt idx="756">
                  <c:v>0.91299463410795845</c:v>
                </c:pt>
                <c:pt idx="757">
                  <c:v>0.91297008974690996</c:v>
                </c:pt>
                <c:pt idx="758">
                  <c:v>0.91294554574338704</c:v>
                </c:pt>
                <c:pt idx="759">
                  <c:v>0.9129210020973737</c:v>
                </c:pt>
                <c:pt idx="760">
                  <c:v>0.91289645880887171</c:v>
                </c:pt>
                <c:pt idx="761">
                  <c:v>0.91287191587787397</c:v>
                </c:pt>
                <c:pt idx="762">
                  <c:v>0.91284737330438581</c:v>
                </c:pt>
                <c:pt idx="763">
                  <c:v>0.91282283108839302</c:v>
                </c:pt>
                <c:pt idx="764">
                  <c:v>0.91279828922989381</c:v>
                </c:pt>
                <c:pt idx="765">
                  <c:v>0.91277374772889175</c:v>
                </c:pt>
                <c:pt idx="766">
                  <c:v>0.91274920658537617</c:v>
                </c:pt>
                <c:pt idx="767">
                  <c:v>0.91272466579934886</c:v>
                </c:pt>
                <c:pt idx="768">
                  <c:v>0.91270012537079559</c:v>
                </c:pt>
                <c:pt idx="769">
                  <c:v>0.91267558529972881</c:v>
                </c:pt>
                <c:pt idx="770">
                  <c:v>0.91265104558613253</c:v>
                </c:pt>
                <c:pt idx="771">
                  <c:v>0.91262650623000852</c:v>
                </c:pt>
                <c:pt idx="772">
                  <c:v>0.91260196723135323</c:v>
                </c:pt>
                <c:pt idx="773">
                  <c:v>0.91257742859015956</c:v>
                </c:pt>
                <c:pt idx="774">
                  <c:v>0.9125528903064275</c:v>
                </c:pt>
                <c:pt idx="775">
                  <c:v>0.91252835238015706</c:v>
                </c:pt>
                <c:pt idx="776">
                  <c:v>0.91250381481133225</c:v>
                </c:pt>
                <c:pt idx="777">
                  <c:v>0.91247927759996195</c:v>
                </c:pt>
                <c:pt idx="778">
                  <c:v>0.91245474074603905</c:v>
                </c:pt>
                <c:pt idx="779">
                  <c:v>0.91243020424955468</c:v>
                </c:pt>
                <c:pt idx="780">
                  <c:v>0.9124056681105035</c:v>
                </c:pt>
                <c:pt idx="781">
                  <c:v>0.91238113232889617</c:v>
                </c:pt>
                <c:pt idx="782">
                  <c:v>0.91235659690472559</c:v>
                </c:pt>
                <c:pt idx="783">
                  <c:v>0.91233206183797577</c:v>
                </c:pt>
                <c:pt idx="784">
                  <c:v>0.91230752712865026</c:v>
                </c:pt>
                <c:pt idx="785">
                  <c:v>0.91228299277674729</c:v>
                </c:pt>
                <c:pt idx="786">
                  <c:v>0.91225845878226508</c:v>
                </c:pt>
                <c:pt idx="787">
                  <c:v>0.91223392514519475</c:v>
                </c:pt>
                <c:pt idx="788">
                  <c:v>0.91220939186553096</c:v>
                </c:pt>
                <c:pt idx="789">
                  <c:v>0.91218485894328083</c:v>
                </c:pt>
                <c:pt idx="790">
                  <c:v>0.91216032637843192</c:v>
                </c:pt>
                <c:pt idx="791">
                  <c:v>0.91213579417098067</c:v>
                </c:pt>
                <c:pt idx="792">
                  <c:v>0.91211126232093243</c:v>
                </c:pt>
                <c:pt idx="793">
                  <c:v>0.91208673082826763</c:v>
                </c:pt>
                <c:pt idx="794">
                  <c:v>0.91206219969299518</c:v>
                </c:pt>
                <c:pt idx="795">
                  <c:v>0.91203766891510973</c:v>
                </c:pt>
                <c:pt idx="796">
                  <c:v>0.91201313849460597</c:v>
                </c:pt>
                <c:pt idx="797">
                  <c:v>0.91198860843148033</c:v>
                </c:pt>
                <c:pt idx="798">
                  <c:v>0.91196407872573459</c:v>
                </c:pt>
                <c:pt idx="799">
                  <c:v>0.91193954937735988</c:v>
                </c:pt>
                <c:pt idx="800">
                  <c:v>0.91191502038634198</c:v>
                </c:pt>
                <c:pt idx="801">
                  <c:v>0.91189049175270043</c:v>
                </c:pt>
                <c:pt idx="802">
                  <c:v>0.91186596347641213</c:v>
                </c:pt>
                <c:pt idx="803">
                  <c:v>0.91184143555748598</c:v>
                </c:pt>
                <c:pt idx="804">
                  <c:v>0.91181690799590953</c:v>
                </c:pt>
                <c:pt idx="805">
                  <c:v>0.91179238079168456</c:v>
                </c:pt>
                <c:pt idx="806">
                  <c:v>0.91176785394480575</c:v>
                </c:pt>
                <c:pt idx="807">
                  <c:v>0.91174332745526776</c:v>
                </c:pt>
                <c:pt idx="808">
                  <c:v>0.91171880132307415</c:v>
                </c:pt>
                <c:pt idx="809">
                  <c:v>0.9116942755482107</c:v>
                </c:pt>
                <c:pt idx="810">
                  <c:v>0.91166975013068274</c:v>
                </c:pt>
                <c:pt idx="811">
                  <c:v>0.91164522507048318</c:v>
                </c:pt>
                <c:pt idx="812">
                  <c:v>0.911620700367612</c:v>
                </c:pt>
                <c:pt idx="813">
                  <c:v>0.91159617602206033</c:v>
                </c:pt>
                <c:pt idx="814">
                  <c:v>0.91157165203382284</c:v>
                </c:pt>
                <c:pt idx="815">
                  <c:v>0.91154712840290131</c:v>
                </c:pt>
                <c:pt idx="816">
                  <c:v>0.91152260512929928</c:v>
                </c:pt>
                <c:pt idx="817">
                  <c:v>0.91149808221299722</c:v>
                </c:pt>
                <c:pt idx="818">
                  <c:v>0.91147355965399512</c:v>
                </c:pt>
                <c:pt idx="819">
                  <c:v>0.9114490374523001</c:v>
                </c:pt>
                <c:pt idx="820">
                  <c:v>0.91142451560789794</c:v>
                </c:pt>
                <c:pt idx="821">
                  <c:v>0.91139999412078865</c:v>
                </c:pt>
                <c:pt idx="822">
                  <c:v>0.91137547299097221</c:v>
                </c:pt>
                <c:pt idx="823">
                  <c:v>0.91135095221843798</c:v>
                </c:pt>
                <c:pt idx="824">
                  <c:v>0.91132643180318595</c:v>
                </c:pt>
                <c:pt idx="825">
                  <c:v>0.9113019117452108</c:v>
                </c:pt>
                <c:pt idx="826">
                  <c:v>0.91127739204451785</c:v>
                </c:pt>
                <c:pt idx="827">
                  <c:v>0.91125287270108934</c:v>
                </c:pt>
                <c:pt idx="828">
                  <c:v>0.91122835371492883</c:v>
                </c:pt>
                <c:pt idx="829">
                  <c:v>0.91120383508604164</c:v>
                </c:pt>
                <c:pt idx="830">
                  <c:v>0.91117931681441</c:v>
                </c:pt>
                <c:pt idx="831">
                  <c:v>0.91115479890003215</c:v>
                </c:pt>
                <c:pt idx="832">
                  <c:v>0.91113028134291518</c:v>
                </c:pt>
                <c:pt idx="833">
                  <c:v>0.91110576414304312</c:v>
                </c:pt>
                <c:pt idx="834">
                  <c:v>0.91108124730042483</c:v>
                </c:pt>
                <c:pt idx="835">
                  <c:v>0.91105673081504435</c:v>
                </c:pt>
                <c:pt idx="836">
                  <c:v>0.91103221468690343</c:v>
                </c:pt>
                <c:pt idx="837">
                  <c:v>0.91100769891600031</c:v>
                </c:pt>
                <c:pt idx="838">
                  <c:v>0.9109831835023332</c:v>
                </c:pt>
                <c:pt idx="839">
                  <c:v>0.91095866844588613</c:v>
                </c:pt>
                <c:pt idx="840">
                  <c:v>0.91093415374666975</c:v>
                </c:pt>
                <c:pt idx="841">
                  <c:v>0.91090963940467518</c:v>
                </c:pt>
                <c:pt idx="842">
                  <c:v>0.91088512541989708</c:v>
                </c:pt>
                <c:pt idx="843">
                  <c:v>0.91086061179233369</c:v>
                </c:pt>
                <c:pt idx="844">
                  <c:v>0.91083609852198322</c:v>
                </c:pt>
                <c:pt idx="845">
                  <c:v>0.91081158560884212</c:v>
                </c:pt>
                <c:pt idx="846">
                  <c:v>0.91078707305290152</c:v>
                </c:pt>
                <c:pt idx="847">
                  <c:v>0.91076256085416318</c:v>
                </c:pt>
                <c:pt idx="848">
                  <c:v>0.91073804901261646</c:v>
                </c:pt>
                <c:pt idx="849">
                  <c:v>0.91071353752827022</c:v>
                </c:pt>
                <c:pt idx="850">
                  <c:v>0.91068902640111382</c:v>
                </c:pt>
                <c:pt idx="851">
                  <c:v>0.91066451563114548</c:v>
                </c:pt>
                <c:pt idx="852">
                  <c:v>0.91064000521835453</c:v>
                </c:pt>
                <c:pt idx="853">
                  <c:v>0.91061549516273566</c:v>
                </c:pt>
                <c:pt idx="854">
                  <c:v>0.91059098546430661</c:v>
                </c:pt>
                <c:pt idx="855">
                  <c:v>0.91056647612304076</c:v>
                </c:pt>
                <c:pt idx="856">
                  <c:v>0.9105419671389452</c:v>
                </c:pt>
                <c:pt idx="857">
                  <c:v>0.91051745851200927</c:v>
                </c:pt>
                <c:pt idx="858">
                  <c:v>0.91049295024224364</c:v>
                </c:pt>
                <c:pt idx="859">
                  <c:v>0.91046844232963409</c:v>
                </c:pt>
                <c:pt idx="860">
                  <c:v>0.91044393477417529</c:v>
                </c:pt>
                <c:pt idx="861">
                  <c:v>0.91041942757586725</c:v>
                </c:pt>
                <c:pt idx="862">
                  <c:v>0.91039492073470996</c:v>
                </c:pt>
                <c:pt idx="863">
                  <c:v>0.91037041425069276</c:v>
                </c:pt>
                <c:pt idx="864">
                  <c:v>0.91034590812381389</c:v>
                </c:pt>
                <c:pt idx="865">
                  <c:v>0.91032140235407333</c:v>
                </c:pt>
                <c:pt idx="866">
                  <c:v>0.91029689694146754</c:v>
                </c:pt>
                <c:pt idx="867">
                  <c:v>0.91027239188598941</c:v>
                </c:pt>
                <c:pt idx="868">
                  <c:v>0.91024788718763716</c:v>
                </c:pt>
                <c:pt idx="869">
                  <c:v>0.91022338284640369</c:v>
                </c:pt>
                <c:pt idx="870">
                  <c:v>0.91019887886229434</c:v>
                </c:pt>
                <c:pt idx="871">
                  <c:v>0.9101743752353002</c:v>
                </c:pt>
                <c:pt idx="872">
                  <c:v>0.91014987196540886</c:v>
                </c:pt>
                <c:pt idx="873">
                  <c:v>0.91012536905263453</c:v>
                </c:pt>
                <c:pt idx="874">
                  <c:v>0.91010086649695765</c:v>
                </c:pt>
                <c:pt idx="875">
                  <c:v>0.91007636429838357</c:v>
                </c:pt>
                <c:pt idx="876">
                  <c:v>0.91005186245690872</c:v>
                </c:pt>
                <c:pt idx="877">
                  <c:v>0.91002736097252601</c:v>
                </c:pt>
                <c:pt idx="878">
                  <c:v>0.91000285984523543</c:v>
                </c:pt>
                <c:pt idx="879">
                  <c:v>0.90997835907503166</c:v>
                </c:pt>
                <c:pt idx="880">
                  <c:v>0.90995385866190581</c:v>
                </c:pt>
                <c:pt idx="881">
                  <c:v>0.90992935860586321</c:v>
                </c:pt>
                <c:pt idx="882">
                  <c:v>0.90990485890689499</c:v>
                </c:pt>
                <c:pt idx="883">
                  <c:v>0.90988035956500291</c:v>
                </c:pt>
                <c:pt idx="884">
                  <c:v>0.90985586058017276</c:v>
                </c:pt>
                <c:pt idx="885">
                  <c:v>0.90983136195241165</c:v>
                </c:pt>
                <c:pt idx="886">
                  <c:v>0.90980686368170716</c:v>
                </c:pt>
                <c:pt idx="887">
                  <c:v>0.90978236576806815</c:v>
                </c:pt>
                <c:pt idx="888">
                  <c:v>0.90975786821147864</c:v>
                </c:pt>
                <c:pt idx="889">
                  <c:v>0.90973337101194218</c:v>
                </c:pt>
                <c:pt idx="890">
                  <c:v>0.90970887416945345</c:v>
                </c:pt>
                <c:pt idx="891">
                  <c:v>0.90968437768401245</c:v>
                </c:pt>
                <c:pt idx="892">
                  <c:v>0.9096598815556014</c:v>
                </c:pt>
                <c:pt idx="893">
                  <c:v>0.90963538578423275</c:v>
                </c:pt>
                <c:pt idx="894">
                  <c:v>0.90961089036989762</c:v>
                </c:pt>
                <c:pt idx="895">
                  <c:v>0.90958639531259244</c:v>
                </c:pt>
                <c:pt idx="896">
                  <c:v>0.90956190061231013</c:v>
                </c:pt>
                <c:pt idx="897">
                  <c:v>0.90953740626904711</c:v>
                </c:pt>
                <c:pt idx="898">
                  <c:v>0.9095129122828105</c:v>
                </c:pt>
                <c:pt idx="899">
                  <c:v>0.90948841865358609</c:v>
                </c:pt>
                <c:pt idx="900">
                  <c:v>0.90946392538137388</c:v>
                </c:pt>
                <c:pt idx="901">
                  <c:v>0.90943943246616676</c:v>
                </c:pt>
                <c:pt idx="902">
                  <c:v>0.90941493990797007</c:v>
                </c:pt>
                <c:pt idx="903">
                  <c:v>0.90939044770676958</c:v>
                </c:pt>
                <c:pt idx="904">
                  <c:v>0.90936595586257241</c:v>
                </c:pt>
                <c:pt idx="905">
                  <c:v>0.90934146437536079</c:v>
                </c:pt>
                <c:pt idx="906">
                  <c:v>0.9093169732451436</c:v>
                </c:pt>
                <c:pt idx="907">
                  <c:v>0.90929248247191197</c:v>
                </c:pt>
                <c:pt idx="908">
                  <c:v>0.90926799205566056</c:v>
                </c:pt>
                <c:pt idx="909">
                  <c:v>0.9092435019963947</c:v>
                </c:pt>
                <c:pt idx="910">
                  <c:v>0.90921901229410018</c:v>
                </c:pt>
                <c:pt idx="911">
                  <c:v>0.90919452294878056</c:v>
                </c:pt>
                <c:pt idx="912">
                  <c:v>0.90917003396043228</c:v>
                </c:pt>
                <c:pt idx="913">
                  <c:v>0.90914554532904646</c:v>
                </c:pt>
                <c:pt idx="914">
                  <c:v>0.90912105705461776</c:v>
                </c:pt>
                <c:pt idx="915">
                  <c:v>0.90909656913715153</c:v>
                </c:pt>
                <c:pt idx="916">
                  <c:v>0.90907208157664243</c:v>
                </c:pt>
                <c:pt idx="917">
                  <c:v>0.90904759437308513</c:v>
                </c:pt>
                <c:pt idx="918">
                  <c:v>0.90902310752646898</c:v>
                </c:pt>
                <c:pt idx="919">
                  <c:v>0.90899862103680107</c:v>
                </c:pt>
                <c:pt idx="920">
                  <c:v>0.90897413490407253</c:v>
                </c:pt>
                <c:pt idx="921">
                  <c:v>0.90894964912827447</c:v>
                </c:pt>
                <c:pt idx="922">
                  <c:v>0.90892516370941934</c:v>
                </c:pt>
                <c:pt idx="923">
                  <c:v>0.90890067864748936</c:v>
                </c:pt>
                <c:pt idx="924">
                  <c:v>0.90887619394248986</c:v>
                </c:pt>
                <c:pt idx="925">
                  <c:v>0.90885170959440664</c:v>
                </c:pt>
                <c:pt idx="926">
                  <c:v>0.90882722560324858</c:v>
                </c:pt>
                <c:pt idx="927">
                  <c:v>0.90880274196899968</c:v>
                </c:pt>
                <c:pt idx="928">
                  <c:v>0.90877825869166529</c:v>
                </c:pt>
                <c:pt idx="929">
                  <c:v>0.90875377577123828</c:v>
                </c:pt>
                <c:pt idx="930">
                  <c:v>0.90872929320771689</c:v>
                </c:pt>
                <c:pt idx="931">
                  <c:v>0.90870481100110112</c:v>
                </c:pt>
                <c:pt idx="932">
                  <c:v>0.90868032915137675</c:v>
                </c:pt>
                <c:pt idx="933">
                  <c:v>0.90865584765854734</c:v>
                </c:pt>
                <c:pt idx="934">
                  <c:v>0.90863136652261289</c:v>
                </c:pt>
                <c:pt idx="935">
                  <c:v>0.90860688574355741</c:v>
                </c:pt>
                <c:pt idx="936">
                  <c:v>0.90858240532139511</c:v>
                </c:pt>
                <c:pt idx="937">
                  <c:v>0.90855792525610646</c:v>
                </c:pt>
                <c:pt idx="938">
                  <c:v>0.908533445547695</c:v>
                </c:pt>
                <c:pt idx="939">
                  <c:v>0.9085089661961554</c:v>
                </c:pt>
                <c:pt idx="940">
                  <c:v>0.90848448720148589</c:v>
                </c:pt>
                <c:pt idx="941">
                  <c:v>0.90846000856368114</c:v>
                </c:pt>
                <c:pt idx="942">
                  <c:v>0.90843553028274293</c:v>
                </c:pt>
                <c:pt idx="943">
                  <c:v>0.90841105235865705</c:v>
                </c:pt>
                <c:pt idx="944">
                  <c:v>0.90838657479142704</c:v>
                </c:pt>
                <c:pt idx="945">
                  <c:v>0.90836209758104758</c:v>
                </c:pt>
                <c:pt idx="946">
                  <c:v>0.90833762072751867</c:v>
                </c:pt>
                <c:pt idx="947">
                  <c:v>0.90831314423082965</c:v>
                </c:pt>
                <c:pt idx="948">
                  <c:v>0.9082886680909894</c:v>
                </c:pt>
                <c:pt idx="949">
                  <c:v>0.90826419230798017</c:v>
                </c:pt>
                <c:pt idx="950">
                  <c:v>0.90823971688180549</c:v>
                </c:pt>
                <c:pt idx="951">
                  <c:v>0.9082152418124636</c:v>
                </c:pt>
                <c:pt idx="952">
                  <c:v>0.90819076709994029</c:v>
                </c:pt>
                <c:pt idx="953">
                  <c:v>0.90816629274424621</c:v>
                </c:pt>
                <c:pt idx="954">
                  <c:v>0.9081418187453707</c:v>
                </c:pt>
                <c:pt idx="955">
                  <c:v>0.90811734510330844</c:v>
                </c:pt>
                <c:pt idx="956">
                  <c:v>0.90809287181805765</c:v>
                </c:pt>
                <c:pt idx="957">
                  <c:v>0.9080683988896201</c:v>
                </c:pt>
                <c:pt idx="958">
                  <c:v>0.90804392631798159</c:v>
                </c:pt>
                <c:pt idx="959">
                  <c:v>0.90801945410315277</c:v>
                </c:pt>
                <c:pt idx="960">
                  <c:v>0.9079949822451141</c:v>
                </c:pt>
                <c:pt idx="961">
                  <c:v>0.90797051074387269</c:v>
                </c:pt>
                <c:pt idx="962">
                  <c:v>0.90794603959942144</c:v>
                </c:pt>
                <c:pt idx="963">
                  <c:v>0.90792156881175679</c:v>
                </c:pt>
                <c:pt idx="964">
                  <c:v>0.90789709838088051</c:v>
                </c:pt>
                <c:pt idx="965">
                  <c:v>0.90787262830678017</c:v>
                </c:pt>
                <c:pt idx="966">
                  <c:v>0.90784815858945578</c:v>
                </c:pt>
                <c:pt idx="967">
                  <c:v>0.90782368922890377</c:v>
                </c:pt>
                <c:pt idx="968">
                  <c:v>0.90779922022512238</c:v>
                </c:pt>
                <c:pt idx="969">
                  <c:v>0.90777475157810805</c:v>
                </c:pt>
                <c:pt idx="970">
                  <c:v>0.90775028328785901</c:v>
                </c:pt>
                <c:pt idx="971">
                  <c:v>0.90772581535435926</c:v>
                </c:pt>
                <c:pt idx="972">
                  <c:v>0.90770134777762301</c:v>
                </c:pt>
                <c:pt idx="973">
                  <c:v>0.90767688055763429</c:v>
                </c:pt>
                <c:pt idx="974">
                  <c:v>0.90765241369439664</c:v>
                </c:pt>
                <c:pt idx="975">
                  <c:v>0.90762794718790119</c:v>
                </c:pt>
                <c:pt idx="976">
                  <c:v>0.90760348103814437</c:v>
                </c:pt>
                <c:pt idx="977">
                  <c:v>0.90757901524512796</c:v>
                </c:pt>
                <c:pt idx="978">
                  <c:v>0.90755454980883954</c:v>
                </c:pt>
                <c:pt idx="979">
                  <c:v>0.9075300847292862</c:v>
                </c:pt>
                <c:pt idx="980">
                  <c:v>0.90750562000646084</c:v>
                </c:pt>
                <c:pt idx="981">
                  <c:v>0.90748115564035636</c:v>
                </c:pt>
                <c:pt idx="982">
                  <c:v>0.90745669163096743</c:v>
                </c:pt>
                <c:pt idx="983">
                  <c:v>0.90743222797830292</c:v>
                </c:pt>
                <c:pt idx="984">
                  <c:v>0.9074077646823504</c:v>
                </c:pt>
                <c:pt idx="985">
                  <c:v>0.90738330174309922</c:v>
                </c:pt>
                <c:pt idx="986">
                  <c:v>0.90735883916055471</c:v>
                </c:pt>
                <c:pt idx="987">
                  <c:v>0.90733437693471508</c:v>
                </c:pt>
                <c:pt idx="988">
                  <c:v>0.90730991506557146</c:v>
                </c:pt>
                <c:pt idx="989">
                  <c:v>0.90728545355312029</c:v>
                </c:pt>
                <c:pt idx="990">
                  <c:v>0.90726099239736335</c:v>
                </c:pt>
                <c:pt idx="991">
                  <c:v>0.90723653159829176</c:v>
                </c:pt>
                <c:pt idx="992">
                  <c:v>0.9072120711559073</c:v>
                </c:pt>
                <c:pt idx="993">
                  <c:v>0.90718761107020285</c:v>
                </c:pt>
                <c:pt idx="994">
                  <c:v>0.90716315134117309</c:v>
                </c:pt>
                <c:pt idx="995">
                  <c:v>0.90713869196881447</c:v>
                </c:pt>
                <c:pt idx="996">
                  <c:v>0.90711423295312521</c:v>
                </c:pt>
                <c:pt idx="997">
                  <c:v>0.90708977429410886</c:v>
                </c:pt>
                <c:pt idx="998">
                  <c:v>0.90706531599174944</c:v>
                </c:pt>
                <c:pt idx="999">
                  <c:v>0.90704085804604517</c:v>
                </c:pt>
                <c:pt idx="1000">
                  <c:v>0.90701640045700671</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32.800100000000178</c:v>
                </c:pt>
                <c:pt idx="388">
                  <c:v>32.800200000000181</c:v>
                </c:pt>
                <c:pt idx="389">
                  <c:v>32.800300000000185</c:v>
                </c:pt>
                <c:pt idx="390">
                  <c:v>32.800400000000188</c:v>
                </c:pt>
                <c:pt idx="391">
                  <c:v>32.800500000000191</c:v>
                </c:pt>
                <c:pt idx="392">
                  <c:v>32.800600000000195</c:v>
                </c:pt>
                <c:pt idx="393">
                  <c:v>32.800700000000198</c:v>
                </c:pt>
                <c:pt idx="394">
                  <c:v>32.800800000000201</c:v>
                </c:pt>
                <c:pt idx="395">
                  <c:v>32.800900000000205</c:v>
                </c:pt>
                <c:pt idx="396">
                  <c:v>32.801000000000208</c:v>
                </c:pt>
                <c:pt idx="397">
                  <c:v>32.801100000000211</c:v>
                </c:pt>
                <c:pt idx="398">
                  <c:v>32.801200000000215</c:v>
                </c:pt>
                <c:pt idx="399">
                  <c:v>32.801300000000218</c:v>
                </c:pt>
                <c:pt idx="400">
                  <c:v>32.801400000000221</c:v>
                </c:pt>
                <c:pt idx="401">
                  <c:v>32.801500000000225</c:v>
                </c:pt>
                <c:pt idx="402">
                  <c:v>32.801600000000228</c:v>
                </c:pt>
                <c:pt idx="403">
                  <c:v>32.801700000000231</c:v>
                </c:pt>
                <c:pt idx="404">
                  <c:v>32.801800000000235</c:v>
                </c:pt>
                <c:pt idx="405">
                  <c:v>32.801900000000238</c:v>
                </c:pt>
                <c:pt idx="406">
                  <c:v>32.802000000000241</c:v>
                </c:pt>
                <c:pt idx="407">
                  <c:v>32.802100000000245</c:v>
                </c:pt>
                <c:pt idx="408">
                  <c:v>32.802200000000248</c:v>
                </c:pt>
                <c:pt idx="409">
                  <c:v>32.802300000000251</c:v>
                </c:pt>
                <c:pt idx="410">
                  <c:v>32.802400000000254</c:v>
                </c:pt>
                <c:pt idx="411">
                  <c:v>32.802500000000258</c:v>
                </c:pt>
                <c:pt idx="412">
                  <c:v>32.802600000000261</c:v>
                </c:pt>
                <c:pt idx="413">
                  <c:v>32.802700000000264</c:v>
                </c:pt>
                <c:pt idx="414">
                  <c:v>32.802800000000268</c:v>
                </c:pt>
                <c:pt idx="415">
                  <c:v>32.802900000000271</c:v>
                </c:pt>
                <c:pt idx="416">
                  <c:v>32.803000000000274</c:v>
                </c:pt>
                <c:pt idx="417">
                  <c:v>32.803100000000278</c:v>
                </c:pt>
                <c:pt idx="418">
                  <c:v>32.803200000000281</c:v>
                </c:pt>
                <c:pt idx="419">
                  <c:v>32.803300000000284</c:v>
                </c:pt>
                <c:pt idx="420">
                  <c:v>32.803400000000288</c:v>
                </c:pt>
                <c:pt idx="421">
                  <c:v>32.803500000000291</c:v>
                </c:pt>
                <c:pt idx="422">
                  <c:v>32.803600000000294</c:v>
                </c:pt>
                <c:pt idx="423">
                  <c:v>32.803700000000298</c:v>
                </c:pt>
                <c:pt idx="424">
                  <c:v>32.803800000000301</c:v>
                </c:pt>
                <c:pt idx="425">
                  <c:v>32.803900000000304</c:v>
                </c:pt>
                <c:pt idx="426">
                  <c:v>32.804000000000308</c:v>
                </c:pt>
                <c:pt idx="427">
                  <c:v>32.804100000000311</c:v>
                </c:pt>
                <c:pt idx="428">
                  <c:v>32.804200000000314</c:v>
                </c:pt>
                <c:pt idx="429">
                  <c:v>32.804300000000318</c:v>
                </c:pt>
                <c:pt idx="430">
                  <c:v>32.804400000000321</c:v>
                </c:pt>
                <c:pt idx="431">
                  <c:v>32.804500000000324</c:v>
                </c:pt>
                <c:pt idx="432">
                  <c:v>32.804600000000327</c:v>
                </c:pt>
                <c:pt idx="433">
                  <c:v>32.804700000000331</c:v>
                </c:pt>
                <c:pt idx="434">
                  <c:v>32.804800000000334</c:v>
                </c:pt>
                <c:pt idx="435">
                  <c:v>32.804900000000337</c:v>
                </c:pt>
                <c:pt idx="436">
                  <c:v>32.805000000000341</c:v>
                </c:pt>
                <c:pt idx="437">
                  <c:v>32.805100000000344</c:v>
                </c:pt>
                <c:pt idx="438">
                  <c:v>32.805200000000347</c:v>
                </c:pt>
                <c:pt idx="439">
                  <c:v>32.805300000000351</c:v>
                </c:pt>
                <c:pt idx="440">
                  <c:v>32.805400000000354</c:v>
                </c:pt>
                <c:pt idx="441">
                  <c:v>32.805500000000357</c:v>
                </c:pt>
                <c:pt idx="442">
                  <c:v>32.805600000000361</c:v>
                </c:pt>
                <c:pt idx="443">
                  <c:v>32.805700000000364</c:v>
                </c:pt>
                <c:pt idx="444">
                  <c:v>32.805800000000367</c:v>
                </c:pt>
                <c:pt idx="445">
                  <c:v>32.805900000000371</c:v>
                </c:pt>
                <c:pt idx="446">
                  <c:v>32.806000000000374</c:v>
                </c:pt>
                <c:pt idx="447">
                  <c:v>32.806100000000377</c:v>
                </c:pt>
                <c:pt idx="448">
                  <c:v>32.806200000000381</c:v>
                </c:pt>
                <c:pt idx="449">
                  <c:v>32.806300000000384</c:v>
                </c:pt>
                <c:pt idx="450">
                  <c:v>32.806400000000387</c:v>
                </c:pt>
                <c:pt idx="451">
                  <c:v>32.806500000000391</c:v>
                </c:pt>
                <c:pt idx="452">
                  <c:v>32.806600000000394</c:v>
                </c:pt>
                <c:pt idx="453">
                  <c:v>32.806700000000397</c:v>
                </c:pt>
                <c:pt idx="454">
                  <c:v>32.806800000000401</c:v>
                </c:pt>
                <c:pt idx="455">
                  <c:v>32.806900000000404</c:v>
                </c:pt>
                <c:pt idx="456">
                  <c:v>32.807000000000407</c:v>
                </c:pt>
                <c:pt idx="457">
                  <c:v>32.80710000000041</c:v>
                </c:pt>
                <c:pt idx="458">
                  <c:v>32.807200000000414</c:v>
                </c:pt>
                <c:pt idx="459">
                  <c:v>32.807300000000417</c:v>
                </c:pt>
                <c:pt idx="460">
                  <c:v>32.80740000000042</c:v>
                </c:pt>
                <c:pt idx="461">
                  <c:v>32.807500000000424</c:v>
                </c:pt>
                <c:pt idx="462">
                  <c:v>32.807600000000427</c:v>
                </c:pt>
                <c:pt idx="463">
                  <c:v>32.80770000000043</c:v>
                </c:pt>
                <c:pt idx="464">
                  <c:v>32.807800000000434</c:v>
                </c:pt>
                <c:pt idx="465">
                  <c:v>32.807900000000437</c:v>
                </c:pt>
                <c:pt idx="466">
                  <c:v>32.80800000000044</c:v>
                </c:pt>
                <c:pt idx="467">
                  <c:v>32.808100000000444</c:v>
                </c:pt>
                <c:pt idx="468">
                  <c:v>32.808200000000447</c:v>
                </c:pt>
                <c:pt idx="469">
                  <c:v>32.80830000000045</c:v>
                </c:pt>
                <c:pt idx="470">
                  <c:v>32.808400000000454</c:v>
                </c:pt>
                <c:pt idx="471">
                  <c:v>32.808500000000457</c:v>
                </c:pt>
                <c:pt idx="472">
                  <c:v>32.80860000000046</c:v>
                </c:pt>
                <c:pt idx="473">
                  <c:v>32.808700000000464</c:v>
                </c:pt>
                <c:pt idx="474">
                  <c:v>32.808800000000467</c:v>
                </c:pt>
                <c:pt idx="475">
                  <c:v>32.80890000000047</c:v>
                </c:pt>
                <c:pt idx="476">
                  <c:v>32.809000000000474</c:v>
                </c:pt>
                <c:pt idx="477">
                  <c:v>32.809100000000477</c:v>
                </c:pt>
                <c:pt idx="478">
                  <c:v>32.80920000000048</c:v>
                </c:pt>
                <c:pt idx="479">
                  <c:v>32.809300000000484</c:v>
                </c:pt>
                <c:pt idx="480">
                  <c:v>32.809400000000487</c:v>
                </c:pt>
                <c:pt idx="481">
                  <c:v>32.80950000000049</c:v>
                </c:pt>
                <c:pt idx="482">
                  <c:v>32.809600000000493</c:v>
                </c:pt>
                <c:pt idx="483">
                  <c:v>32.809700000000497</c:v>
                </c:pt>
                <c:pt idx="484">
                  <c:v>32.8098000000005</c:v>
                </c:pt>
                <c:pt idx="485">
                  <c:v>32.809900000000503</c:v>
                </c:pt>
                <c:pt idx="486">
                  <c:v>32.810000000000507</c:v>
                </c:pt>
                <c:pt idx="487">
                  <c:v>32.81010000000051</c:v>
                </c:pt>
                <c:pt idx="488">
                  <c:v>32.810200000000513</c:v>
                </c:pt>
                <c:pt idx="489">
                  <c:v>32.810300000000517</c:v>
                </c:pt>
                <c:pt idx="490">
                  <c:v>32.81040000000052</c:v>
                </c:pt>
                <c:pt idx="491">
                  <c:v>32.810500000000523</c:v>
                </c:pt>
                <c:pt idx="492">
                  <c:v>32.810600000000527</c:v>
                </c:pt>
                <c:pt idx="493">
                  <c:v>32.81070000000053</c:v>
                </c:pt>
                <c:pt idx="494">
                  <c:v>32.810800000000533</c:v>
                </c:pt>
                <c:pt idx="495">
                  <c:v>32.810900000000537</c:v>
                </c:pt>
                <c:pt idx="496">
                  <c:v>32.81100000000054</c:v>
                </c:pt>
                <c:pt idx="497">
                  <c:v>32.811100000000543</c:v>
                </c:pt>
                <c:pt idx="498">
                  <c:v>32.811200000000547</c:v>
                </c:pt>
                <c:pt idx="499">
                  <c:v>32.81130000000055</c:v>
                </c:pt>
                <c:pt idx="500">
                  <c:v>32.811400000000553</c:v>
                </c:pt>
                <c:pt idx="501">
                  <c:v>32.811500000000557</c:v>
                </c:pt>
                <c:pt idx="502">
                  <c:v>32.81160000000056</c:v>
                </c:pt>
                <c:pt idx="503">
                  <c:v>32.811700000000563</c:v>
                </c:pt>
                <c:pt idx="504">
                  <c:v>32.811800000000567</c:v>
                </c:pt>
                <c:pt idx="505">
                  <c:v>32.81190000000057</c:v>
                </c:pt>
                <c:pt idx="506">
                  <c:v>32.812000000000573</c:v>
                </c:pt>
                <c:pt idx="507">
                  <c:v>32.812100000000576</c:v>
                </c:pt>
                <c:pt idx="508">
                  <c:v>32.81220000000058</c:v>
                </c:pt>
                <c:pt idx="509">
                  <c:v>32.812300000000583</c:v>
                </c:pt>
                <c:pt idx="510">
                  <c:v>32.812400000000586</c:v>
                </c:pt>
                <c:pt idx="511">
                  <c:v>32.81250000000059</c:v>
                </c:pt>
                <c:pt idx="512">
                  <c:v>32.812600000000593</c:v>
                </c:pt>
                <c:pt idx="513">
                  <c:v>32.812700000000596</c:v>
                </c:pt>
                <c:pt idx="514">
                  <c:v>32.8128000000006</c:v>
                </c:pt>
                <c:pt idx="515">
                  <c:v>32.812900000000603</c:v>
                </c:pt>
                <c:pt idx="516">
                  <c:v>32.813000000000606</c:v>
                </c:pt>
                <c:pt idx="517">
                  <c:v>32.81310000000061</c:v>
                </c:pt>
                <c:pt idx="518">
                  <c:v>32.813200000000613</c:v>
                </c:pt>
                <c:pt idx="519">
                  <c:v>32.813300000000616</c:v>
                </c:pt>
                <c:pt idx="520">
                  <c:v>32.81340000000062</c:v>
                </c:pt>
                <c:pt idx="521">
                  <c:v>32.813500000000623</c:v>
                </c:pt>
                <c:pt idx="522">
                  <c:v>32.813600000000626</c:v>
                </c:pt>
                <c:pt idx="523">
                  <c:v>32.81370000000063</c:v>
                </c:pt>
                <c:pt idx="524">
                  <c:v>32.813800000000633</c:v>
                </c:pt>
                <c:pt idx="525">
                  <c:v>32.813900000000636</c:v>
                </c:pt>
                <c:pt idx="526">
                  <c:v>32.81400000000064</c:v>
                </c:pt>
                <c:pt idx="527">
                  <c:v>32.814100000000643</c:v>
                </c:pt>
                <c:pt idx="528">
                  <c:v>32.814200000000646</c:v>
                </c:pt>
                <c:pt idx="529">
                  <c:v>32.81430000000065</c:v>
                </c:pt>
                <c:pt idx="530">
                  <c:v>32.814400000000653</c:v>
                </c:pt>
                <c:pt idx="531">
                  <c:v>32.814500000000656</c:v>
                </c:pt>
                <c:pt idx="532">
                  <c:v>32.814600000000659</c:v>
                </c:pt>
                <c:pt idx="533">
                  <c:v>32.814700000000663</c:v>
                </c:pt>
                <c:pt idx="534">
                  <c:v>32.814800000000666</c:v>
                </c:pt>
                <c:pt idx="535">
                  <c:v>32.814900000000669</c:v>
                </c:pt>
                <c:pt idx="536">
                  <c:v>32.815000000000673</c:v>
                </c:pt>
                <c:pt idx="537">
                  <c:v>32.815100000000676</c:v>
                </c:pt>
                <c:pt idx="538">
                  <c:v>32.815200000000679</c:v>
                </c:pt>
                <c:pt idx="539">
                  <c:v>32.815300000000683</c:v>
                </c:pt>
                <c:pt idx="540">
                  <c:v>32.815400000000686</c:v>
                </c:pt>
                <c:pt idx="541">
                  <c:v>32.815500000000689</c:v>
                </c:pt>
                <c:pt idx="542">
                  <c:v>32.815600000000693</c:v>
                </c:pt>
                <c:pt idx="543">
                  <c:v>32.815700000000696</c:v>
                </c:pt>
                <c:pt idx="544">
                  <c:v>32.815800000000699</c:v>
                </c:pt>
                <c:pt idx="545">
                  <c:v>32.815900000000703</c:v>
                </c:pt>
                <c:pt idx="546">
                  <c:v>32.816000000000706</c:v>
                </c:pt>
                <c:pt idx="547">
                  <c:v>32.816100000000709</c:v>
                </c:pt>
                <c:pt idx="548">
                  <c:v>32.816200000000713</c:v>
                </c:pt>
                <c:pt idx="549">
                  <c:v>32.816300000000716</c:v>
                </c:pt>
                <c:pt idx="550">
                  <c:v>32.816400000000719</c:v>
                </c:pt>
                <c:pt idx="551">
                  <c:v>32.816500000000723</c:v>
                </c:pt>
                <c:pt idx="552">
                  <c:v>32.816600000000726</c:v>
                </c:pt>
                <c:pt idx="553">
                  <c:v>32.816700000000729</c:v>
                </c:pt>
                <c:pt idx="554">
                  <c:v>32.816800000000732</c:v>
                </c:pt>
                <c:pt idx="555">
                  <c:v>32.816900000000736</c:v>
                </c:pt>
                <c:pt idx="556">
                  <c:v>32.817000000000739</c:v>
                </c:pt>
                <c:pt idx="557">
                  <c:v>32.817100000000742</c:v>
                </c:pt>
                <c:pt idx="558">
                  <c:v>32.817200000000746</c:v>
                </c:pt>
                <c:pt idx="559">
                  <c:v>32.817300000000749</c:v>
                </c:pt>
                <c:pt idx="560">
                  <c:v>32.817400000000752</c:v>
                </c:pt>
                <c:pt idx="561">
                  <c:v>32.817500000000756</c:v>
                </c:pt>
                <c:pt idx="562">
                  <c:v>32.817600000000759</c:v>
                </c:pt>
                <c:pt idx="563">
                  <c:v>32.817700000000762</c:v>
                </c:pt>
                <c:pt idx="564">
                  <c:v>32.817800000000766</c:v>
                </c:pt>
                <c:pt idx="565">
                  <c:v>32.817900000000769</c:v>
                </c:pt>
                <c:pt idx="566">
                  <c:v>32.818000000000772</c:v>
                </c:pt>
                <c:pt idx="567">
                  <c:v>32.818100000000776</c:v>
                </c:pt>
                <c:pt idx="568">
                  <c:v>32.818200000000779</c:v>
                </c:pt>
                <c:pt idx="569">
                  <c:v>32.818300000000782</c:v>
                </c:pt>
                <c:pt idx="570">
                  <c:v>32.818400000000786</c:v>
                </c:pt>
                <c:pt idx="571">
                  <c:v>32.818500000000789</c:v>
                </c:pt>
                <c:pt idx="572">
                  <c:v>32.818600000000792</c:v>
                </c:pt>
                <c:pt idx="573">
                  <c:v>32.818700000000796</c:v>
                </c:pt>
                <c:pt idx="574">
                  <c:v>32.818800000000799</c:v>
                </c:pt>
                <c:pt idx="575">
                  <c:v>32.818900000000802</c:v>
                </c:pt>
                <c:pt idx="576">
                  <c:v>32.819000000000806</c:v>
                </c:pt>
                <c:pt idx="577">
                  <c:v>32.819100000000809</c:v>
                </c:pt>
                <c:pt idx="578">
                  <c:v>32.819200000000812</c:v>
                </c:pt>
                <c:pt idx="579">
                  <c:v>32.819300000000815</c:v>
                </c:pt>
                <c:pt idx="580">
                  <c:v>32.819400000000819</c:v>
                </c:pt>
                <c:pt idx="581">
                  <c:v>32.819500000000822</c:v>
                </c:pt>
                <c:pt idx="582">
                  <c:v>32.819600000000825</c:v>
                </c:pt>
                <c:pt idx="583">
                  <c:v>32.819700000000829</c:v>
                </c:pt>
                <c:pt idx="584">
                  <c:v>32.819800000000832</c:v>
                </c:pt>
                <c:pt idx="585">
                  <c:v>32.819900000000835</c:v>
                </c:pt>
                <c:pt idx="586">
                  <c:v>32.820000000000839</c:v>
                </c:pt>
                <c:pt idx="587">
                  <c:v>32.820100000000842</c:v>
                </c:pt>
                <c:pt idx="588">
                  <c:v>32.820200000000845</c:v>
                </c:pt>
                <c:pt idx="589">
                  <c:v>32.820300000000849</c:v>
                </c:pt>
                <c:pt idx="590">
                  <c:v>32.820400000000852</c:v>
                </c:pt>
                <c:pt idx="591">
                  <c:v>32.820500000000855</c:v>
                </c:pt>
                <c:pt idx="592">
                  <c:v>32.820600000000859</c:v>
                </c:pt>
                <c:pt idx="593">
                  <c:v>32.820700000000862</c:v>
                </c:pt>
                <c:pt idx="594">
                  <c:v>32.820800000000865</c:v>
                </c:pt>
                <c:pt idx="595">
                  <c:v>32.820900000000869</c:v>
                </c:pt>
                <c:pt idx="596">
                  <c:v>32.821000000000872</c:v>
                </c:pt>
                <c:pt idx="597">
                  <c:v>32.821100000000875</c:v>
                </c:pt>
                <c:pt idx="598">
                  <c:v>32.821200000000879</c:v>
                </c:pt>
                <c:pt idx="599">
                  <c:v>32.821300000000882</c:v>
                </c:pt>
                <c:pt idx="600">
                  <c:v>32.821400000000885</c:v>
                </c:pt>
                <c:pt idx="601">
                  <c:v>32.821500000000889</c:v>
                </c:pt>
                <c:pt idx="602">
                  <c:v>32.821600000000892</c:v>
                </c:pt>
                <c:pt idx="603">
                  <c:v>32.821700000000895</c:v>
                </c:pt>
                <c:pt idx="604">
                  <c:v>32.821800000000898</c:v>
                </c:pt>
                <c:pt idx="605">
                  <c:v>32.821900000000902</c:v>
                </c:pt>
                <c:pt idx="606">
                  <c:v>32.822000000000905</c:v>
                </c:pt>
                <c:pt idx="607">
                  <c:v>32.822100000000908</c:v>
                </c:pt>
                <c:pt idx="608">
                  <c:v>32.822200000000912</c:v>
                </c:pt>
                <c:pt idx="609">
                  <c:v>32.822300000000915</c:v>
                </c:pt>
                <c:pt idx="610">
                  <c:v>32.822400000000918</c:v>
                </c:pt>
                <c:pt idx="611">
                  <c:v>32.822500000000922</c:v>
                </c:pt>
                <c:pt idx="612">
                  <c:v>32.822600000000925</c:v>
                </c:pt>
                <c:pt idx="613">
                  <c:v>32.822700000000928</c:v>
                </c:pt>
                <c:pt idx="614">
                  <c:v>32.822800000000932</c:v>
                </c:pt>
                <c:pt idx="615">
                  <c:v>32.822900000000935</c:v>
                </c:pt>
                <c:pt idx="616">
                  <c:v>32.823000000000938</c:v>
                </c:pt>
                <c:pt idx="617">
                  <c:v>32.823100000000942</c:v>
                </c:pt>
                <c:pt idx="618">
                  <c:v>32.823200000000945</c:v>
                </c:pt>
                <c:pt idx="619">
                  <c:v>32.823300000000948</c:v>
                </c:pt>
                <c:pt idx="620">
                  <c:v>32.823400000000952</c:v>
                </c:pt>
                <c:pt idx="621">
                  <c:v>32.823500000000955</c:v>
                </c:pt>
                <c:pt idx="622">
                  <c:v>32.823600000000958</c:v>
                </c:pt>
                <c:pt idx="623">
                  <c:v>32.823700000000962</c:v>
                </c:pt>
                <c:pt idx="624">
                  <c:v>32.823800000000965</c:v>
                </c:pt>
                <c:pt idx="625">
                  <c:v>32.823900000000968</c:v>
                </c:pt>
                <c:pt idx="626">
                  <c:v>32.824000000000972</c:v>
                </c:pt>
                <c:pt idx="627">
                  <c:v>32.824100000000975</c:v>
                </c:pt>
                <c:pt idx="628">
                  <c:v>32.824200000000978</c:v>
                </c:pt>
                <c:pt idx="629">
                  <c:v>32.824300000000981</c:v>
                </c:pt>
                <c:pt idx="630">
                  <c:v>32.824400000000985</c:v>
                </c:pt>
                <c:pt idx="631">
                  <c:v>32.824500000000988</c:v>
                </c:pt>
                <c:pt idx="632">
                  <c:v>32.824600000000991</c:v>
                </c:pt>
                <c:pt idx="633">
                  <c:v>32.824700000000995</c:v>
                </c:pt>
                <c:pt idx="634">
                  <c:v>32.824800000000998</c:v>
                </c:pt>
                <c:pt idx="635">
                  <c:v>32.824900000001001</c:v>
                </c:pt>
                <c:pt idx="636">
                  <c:v>32.825000000001005</c:v>
                </c:pt>
                <c:pt idx="637">
                  <c:v>32.825100000001008</c:v>
                </c:pt>
                <c:pt idx="638">
                  <c:v>32.825200000001011</c:v>
                </c:pt>
                <c:pt idx="639">
                  <c:v>32.825300000001015</c:v>
                </c:pt>
                <c:pt idx="640">
                  <c:v>32.825400000001018</c:v>
                </c:pt>
                <c:pt idx="641">
                  <c:v>32.825500000001021</c:v>
                </c:pt>
                <c:pt idx="642">
                  <c:v>32.825600000001025</c:v>
                </c:pt>
                <c:pt idx="643">
                  <c:v>32.825700000001028</c:v>
                </c:pt>
                <c:pt idx="644">
                  <c:v>32.825800000001031</c:v>
                </c:pt>
                <c:pt idx="645">
                  <c:v>32.825900000001035</c:v>
                </c:pt>
                <c:pt idx="646">
                  <c:v>32.826000000001038</c:v>
                </c:pt>
                <c:pt idx="647">
                  <c:v>32.826100000001041</c:v>
                </c:pt>
                <c:pt idx="648">
                  <c:v>32.826200000001045</c:v>
                </c:pt>
                <c:pt idx="649">
                  <c:v>32.826300000001048</c:v>
                </c:pt>
                <c:pt idx="650">
                  <c:v>32.826400000001051</c:v>
                </c:pt>
                <c:pt idx="651">
                  <c:v>32.826500000001055</c:v>
                </c:pt>
                <c:pt idx="652">
                  <c:v>32.826600000001058</c:v>
                </c:pt>
                <c:pt idx="653">
                  <c:v>32.826700000001061</c:v>
                </c:pt>
                <c:pt idx="654">
                  <c:v>32.826800000001064</c:v>
                </c:pt>
                <c:pt idx="655">
                  <c:v>32.826900000001068</c:v>
                </c:pt>
                <c:pt idx="656">
                  <c:v>32.827000000001071</c:v>
                </c:pt>
                <c:pt idx="657">
                  <c:v>32.827100000001074</c:v>
                </c:pt>
                <c:pt idx="658">
                  <c:v>32.827200000001078</c:v>
                </c:pt>
                <c:pt idx="659">
                  <c:v>32.827300000001081</c:v>
                </c:pt>
                <c:pt idx="660">
                  <c:v>32.827400000001084</c:v>
                </c:pt>
                <c:pt idx="661">
                  <c:v>32.827500000001088</c:v>
                </c:pt>
                <c:pt idx="662">
                  <c:v>32.827600000001091</c:v>
                </c:pt>
                <c:pt idx="663">
                  <c:v>32.827700000001094</c:v>
                </c:pt>
                <c:pt idx="664">
                  <c:v>32.827800000001098</c:v>
                </c:pt>
                <c:pt idx="665">
                  <c:v>32.827900000001101</c:v>
                </c:pt>
                <c:pt idx="666">
                  <c:v>32.828000000001104</c:v>
                </c:pt>
                <c:pt idx="667">
                  <c:v>32.828100000001108</c:v>
                </c:pt>
                <c:pt idx="668">
                  <c:v>32.828200000001111</c:v>
                </c:pt>
                <c:pt idx="669">
                  <c:v>32.828300000001114</c:v>
                </c:pt>
                <c:pt idx="670">
                  <c:v>32.828400000001118</c:v>
                </c:pt>
                <c:pt idx="671">
                  <c:v>32.828500000001121</c:v>
                </c:pt>
                <c:pt idx="672">
                  <c:v>32.828600000001124</c:v>
                </c:pt>
                <c:pt idx="673">
                  <c:v>32.828700000001128</c:v>
                </c:pt>
                <c:pt idx="674">
                  <c:v>32.828800000001131</c:v>
                </c:pt>
                <c:pt idx="675">
                  <c:v>32.828900000001134</c:v>
                </c:pt>
                <c:pt idx="676">
                  <c:v>32.829000000001137</c:v>
                </c:pt>
                <c:pt idx="677">
                  <c:v>32.829100000001141</c:v>
                </c:pt>
                <c:pt idx="678">
                  <c:v>32.829200000001144</c:v>
                </c:pt>
                <c:pt idx="679">
                  <c:v>32.829300000001147</c:v>
                </c:pt>
                <c:pt idx="680">
                  <c:v>32.829400000001151</c:v>
                </c:pt>
                <c:pt idx="681">
                  <c:v>32.829500000001154</c:v>
                </c:pt>
                <c:pt idx="682">
                  <c:v>32.829600000001157</c:v>
                </c:pt>
                <c:pt idx="683">
                  <c:v>32.829700000001161</c:v>
                </c:pt>
                <c:pt idx="684">
                  <c:v>32.829800000001164</c:v>
                </c:pt>
                <c:pt idx="685">
                  <c:v>32.829900000001167</c:v>
                </c:pt>
                <c:pt idx="686">
                  <c:v>32.830000000001171</c:v>
                </c:pt>
                <c:pt idx="687">
                  <c:v>32.830100000001174</c:v>
                </c:pt>
                <c:pt idx="688">
                  <c:v>32.830200000001177</c:v>
                </c:pt>
                <c:pt idx="689">
                  <c:v>32.830300000001181</c:v>
                </c:pt>
                <c:pt idx="690">
                  <c:v>32.830400000001184</c:v>
                </c:pt>
                <c:pt idx="691">
                  <c:v>32.830500000001187</c:v>
                </c:pt>
                <c:pt idx="692">
                  <c:v>32.830600000001191</c:v>
                </c:pt>
                <c:pt idx="693">
                  <c:v>32.830700000001194</c:v>
                </c:pt>
                <c:pt idx="694">
                  <c:v>32.830800000001197</c:v>
                </c:pt>
                <c:pt idx="695">
                  <c:v>32.830900000001201</c:v>
                </c:pt>
                <c:pt idx="696">
                  <c:v>32.831000000001204</c:v>
                </c:pt>
                <c:pt idx="697">
                  <c:v>32.831100000001207</c:v>
                </c:pt>
                <c:pt idx="698">
                  <c:v>32.831200000001211</c:v>
                </c:pt>
                <c:pt idx="699">
                  <c:v>32.831300000001214</c:v>
                </c:pt>
                <c:pt idx="700">
                  <c:v>32.831400000001217</c:v>
                </c:pt>
                <c:pt idx="701">
                  <c:v>32.83150000000122</c:v>
                </c:pt>
                <c:pt idx="702">
                  <c:v>32.831600000001224</c:v>
                </c:pt>
                <c:pt idx="703">
                  <c:v>32.831700000001227</c:v>
                </c:pt>
                <c:pt idx="704">
                  <c:v>32.83180000000123</c:v>
                </c:pt>
                <c:pt idx="705">
                  <c:v>32.831900000001234</c:v>
                </c:pt>
                <c:pt idx="706">
                  <c:v>32.832000000001237</c:v>
                </c:pt>
                <c:pt idx="707">
                  <c:v>32.83210000000124</c:v>
                </c:pt>
                <c:pt idx="708">
                  <c:v>32.832200000001244</c:v>
                </c:pt>
                <c:pt idx="709">
                  <c:v>32.832300000001247</c:v>
                </c:pt>
                <c:pt idx="710">
                  <c:v>32.83240000000125</c:v>
                </c:pt>
                <c:pt idx="711">
                  <c:v>32.832500000001254</c:v>
                </c:pt>
                <c:pt idx="712">
                  <c:v>32.832600000001257</c:v>
                </c:pt>
                <c:pt idx="713">
                  <c:v>32.83270000000126</c:v>
                </c:pt>
                <c:pt idx="714">
                  <c:v>32.832800000001264</c:v>
                </c:pt>
                <c:pt idx="715">
                  <c:v>32.832900000001267</c:v>
                </c:pt>
                <c:pt idx="716">
                  <c:v>32.83300000000127</c:v>
                </c:pt>
                <c:pt idx="717">
                  <c:v>32.833100000001274</c:v>
                </c:pt>
                <c:pt idx="718">
                  <c:v>32.833200000001277</c:v>
                </c:pt>
                <c:pt idx="719">
                  <c:v>32.83330000000128</c:v>
                </c:pt>
                <c:pt idx="720">
                  <c:v>32.833400000001284</c:v>
                </c:pt>
                <c:pt idx="721">
                  <c:v>32.833500000001287</c:v>
                </c:pt>
                <c:pt idx="722">
                  <c:v>32.83360000000129</c:v>
                </c:pt>
                <c:pt idx="723">
                  <c:v>32.833700000001294</c:v>
                </c:pt>
                <c:pt idx="724">
                  <c:v>32.833800000001297</c:v>
                </c:pt>
                <c:pt idx="725">
                  <c:v>32.8339000000013</c:v>
                </c:pt>
                <c:pt idx="726">
                  <c:v>32.834000000001303</c:v>
                </c:pt>
                <c:pt idx="727">
                  <c:v>32.834100000001307</c:v>
                </c:pt>
                <c:pt idx="728">
                  <c:v>32.83420000000131</c:v>
                </c:pt>
                <c:pt idx="729">
                  <c:v>32.834300000001313</c:v>
                </c:pt>
                <c:pt idx="730">
                  <c:v>32.834400000001317</c:v>
                </c:pt>
                <c:pt idx="731">
                  <c:v>32.83450000000132</c:v>
                </c:pt>
                <c:pt idx="732">
                  <c:v>32.834600000001323</c:v>
                </c:pt>
                <c:pt idx="733">
                  <c:v>32.834700000001327</c:v>
                </c:pt>
                <c:pt idx="734">
                  <c:v>32.83480000000133</c:v>
                </c:pt>
                <c:pt idx="735">
                  <c:v>32.834900000001333</c:v>
                </c:pt>
                <c:pt idx="736">
                  <c:v>32.835000000001337</c:v>
                </c:pt>
                <c:pt idx="737">
                  <c:v>32.83510000000134</c:v>
                </c:pt>
                <c:pt idx="738">
                  <c:v>32.835200000001343</c:v>
                </c:pt>
                <c:pt idx="739">
                  <c:v>32.835300000001347</c:v>
                </c:pt>
                <c:pt idx="740">
                  <c:v>32.83540000000135</c:v>
                </c:pt>
                <c:pt idx="741">
                  <c:v>32.835500000001353</c:v>
                </c:pt>
                <c:pt idx="742">
                  <c:v>32.835600000001357</c:v>
                </c:pt>
                <c:pt idx="743">
                  <c:v>32.83570000000136</c:v>
                </c:pt>
                <c:pt idx="744">
                  <c:v>32.835800000001363</c:v>
                </c:pt>
                <c:pt idx="745">
                  <c:v>32.835900000001367</c:v>
                </c:pt>
                <c:pt idx="746">
                  <c:v>32.83600000000137</c:v>
                </c:pt>
                <c:pt idx="747">
                  <c:v>32.836100000001373</c:v>
                </c:pt>
                <c:pt idx="748">
                  <c:v>32.836200000001377</c:v>
                </c:pt>
                <c:pt idx="749">
                  <c:v>32.83630000000138</c:v>
                </c:pt>
                <c:pt idx="750">
                  <c:v>32.836400000001383</c:v>
                </c:pt>
                <c:pt idx="751">
                  <c:v>32.836500000001386</c:v>
                </c:pt>
                <c:pt idx="752">
                  <c:v>32.83660000000139</c:v>
                </c:pt>
                <c:pt idx="753">
                  <c:v>32.836700000001393</c:v>
                </c:pt>
                <c:pt idx="754">
                  <c:v>32.836800000001396</c:v>
                </c:pt>
                <c:pt idx="755">
                  <c:v>32.8369000000014</c:v>
                </c:pt>
                <c:pt idx="756">
                  <c:v>32.837000000001403</c:v>
                </c:pt>
                <c:pt idx="757">
                  <c:v>32.837100000001406</c:v>
                </c:pt>
                <c:pt idx="758">
                  <c:v>32.83720000000141</c:v>
                </c:pt>
                <c:pt idx="759">
                  <c:v>32.837300000001413</c:v>
                </c:pt>
                <c:pt idx="760">
                  <c:v>32.837400000001416</c:v>
                </c:pt>
                <c:pt idx="761">
                  <c:v>32.83750000000142</c:v>
                </c:pt>
                <c:pt idx="762">
                  <c:v>32.837600000001423</c:v>
                </c:pt>
                <c:pt idx="763">
                  <c:v>32.837700000001426</c:v>
                </c:pt>
                <c:pt idx="764">
                  <c:v>32.83780000000143</c:v>
                </c:pt>
                <c:pt idx="765">
                  <c:v>32.837900000001433</c:v>
                </c:pt>
                <c:pt idx="766">
                  <c:v>32.838000000001436</c:v>
                </c:pt>
                <c:pt idx="767">
                  <c:v>32.83810000000144</c:v>
                </c:pt>
                <c:pt idx="768">
                  <c:v>32.838200000001443</c:v>
                </c:pt>
                <c:pt idx="769">
                  <c:v>32.838300000001446</c:v>
                </c:pt>
                <c:pt idx="770">
                  <c:v>32.83840000000145</c:v>
                </c:pt>
                <c:pt idx="771">
                  <c:v>32.838500000001453</c:v>
                </c:pt>
                <c:pt idx="772">
                  <c:v>32.838600000001456</c:v>
                </c:pt>
                <c:pt idx="773">
                  <c:v>32.83870000000146</c:v>
                </c:pt>
                <c:pt idx="774">
                  <c:v>32.838800000001463</c:v>
                </c:pt>
                <c:pt idx="775">
                  <c:v>32.838900000001466</c:v>
                </c:pt>
                <c:pt idx="776">
                  <c:v>32.839000000001469</c:v>
                </c:pt>
                <c:pt idx="777">
                  <c:v>32.839100000001473</c:v>
                </c:pt>
                <c:pt idx="778">
                  <c:v>32.839200000001476</c:v>
                </c:pt>
                <c:pt idx="779">
                  <c:v>32.839300000001479</c:v>
                </c:pt>
                <c:pt idx="780">
                  <c:v>32.839400000001483</c:v>
                </c:pt>
                <c:pt idx="781">
                  <c:v>32.839500000001486</c:v>
                </c:pt>
                <c:pt idx="782">
                  <c:v>32.839600000001489</c:v>
                </c:pt>
                <c:pt idx="783">
                  <c:v>32.839700000001493</c:v>
                </c:pt>
                <c:pt idx="784">
                  <c:v>32.839800000001496</c:v>
                </c:pt>
                <c:pt idx="785">
                  <c:v>32.839900000001499</c:v>
                </c:pt>
                <c:pt idx="786">
                  <c:v>32.840000000001503</c:v>
                </c:pt>
                <c:pt idx="787">
                  <c:v>32.840100000001506</c:v>
                </c:pt>
                <c:pt idx="788">
                  <c:v>32.840200000001509</c:v>
                </c:pt>
                <c:pt idx="789">
                  <c:v>32.840300000001513</c:v>
                </c:pt>
                <c:pt idx="790">
                  <c:v>32.840400000001516</c:v>
                </c:pt>
                <c:pt idx="791">
                  <c:v>32.840500000001519</c:v>
                </c:pt>
                <c:pt idx="792">
                  <c:v>32.840600000001523</c:v>
                </c:pt>
                <c:pt idx="793">
                  <c:v>32.840700000001526</c:v>
                </c:pt>
                <c:pt idx="794">
                  <c:v>32.840800000001529</c:v>
                </c:pt>
                <c:pt idx="795">
                  <c:v>32.840900000001533</c:v>
                </c:pt>
                <c:pt idx="796">
                  <c:v>32.841000000001536</c:v>
                </c:pt>
                <c:pt idx="797">
                  <c:v>32.841100000001539</c:v>
                </c:pt>
                <c:pt idx="798">
                  <c:v>32.841200000001542</c:v>
                </c:pt>
                <c:pt idx="799">
                  <c:v>32.841300000001546</c:v>
                </c:pt>
                <c:pt idx="800">
                  <c:v>32.841400000001549</c:v>
                </c:pt>
                <c:pt idx="801">
                  <c:v>32.841500000001552</c:v>
                </c:pt>
                <c:pt idx="802">
                  <c:v>32.841600000001556</c:v>
                </c:pt>
                <c:pt idx="803">
                  <c:v>32.841700000001559</c:v>
                </c:pt>
                <c:pt idx="804">
                  <c:v>32.841800000001562</c:v>
                </c:pt>
                <c:pt idx="805">
                  <c:v>32.841900000001566</c:v>
                </c:pt>
                <c:pt idx="806">
                  <c:v>32.842000000001569</c:v>
                </c:pt>
                <c:pt idx="807">
                  <c:v>32.842100000001572</c:v>
                </c:pt>
                <c:pt idx="808">
                  <c:v>32.842200000001576</c:v>
                </c:pt>
                <c:pt idx="809">
                  <c:v>32.842300000001579</c:v>
                </c:pt>
                <c:pt idx="810">
                  <c:v>32.842400000001582</c:v>
                </c:pt>
                <c:pt idx="811">
                  <c:v>32.842500000001586</c:v>
                </c:pt>
                <c:pt idx="812">
                  <c:v>32.842600000001589</c:v>
                </c:pt>
                <c:pt idx="813">
                  <c:v>32.842700000001592</c:v>
                </c:pt>
                <c:pt idx="814">
                  <c:v>32.842800000001596</c:v>
                </c:pt>
                <c:pt idx="815">
                  <c:v>32.842900000001599</c:v>
                </c:pt>
                <c:pt idx="816">
                  <c:v>32.843000000001602</c:v>
                </c:pt>
                <c:pt idx="817">
                  <c:v>32.843100000001606</c:v>
                </c:pt>
                <c:pt idx="818">
                  <c:v>32.843200000001609</c:v>
                </c:pt>
                <c:pt idx="819">
                  <c:v>32.843300000001612</c:v>
                </c:pt>
                <c:pt idx="820">
                  <c:v>32.843400000001616</c:v>
                </c:pt>
                <c:pt idx="821">
                  <c:v>32.843500000001619</c:v>
                </c:pt>
                <c:pt idx="822">
                  <c:v>32.843600000001622</c:v>
                </c:pt>
                <c:pt idx="823">
                  <c:v>32.843700000001625</c:v>
                </c:pt>
                <c:pt idx="824">
                  <c:v>32.843800000001629</c:v>
                </c:pt>
                <c:pt idx="825">
                  <c:v>32.843900000001632</c:v>
                </c:pt>
                <c:pt idx="826">
                  <c:v>32.844000000001635</c:v>
                </c:pt>
                <c:pt idx="827">
                  <c:v>32.844100000001639</c:v>
                </c:pt>
                <c:pt idx="828">
                  <c:v>32.844200000001642</c:v>
                </c:pt>
                <c:pt idx="829">
                  <c:v>32.844300000001645</c:v>
                </c:pt>
                <c:pt idx="830">
                  <c:v>32.844400000001649</c:v>
                </c:pt>
                <c:pt idx="831">
                  <c:v>32.844500000001652</c:v>
                </c:pt>
                <c:pt idx="832">
                  <c:v>32.844600000001655</c:v>
                </c:pt>
                <c:pt idx="833">
                  <c:v>32.844700000001659</c:v>
                </c:pt>
                <c:pt idx="834">
                  <c:v>32.844800000001662</c:v>
                </c:pt>
                <c:pt idx="835">
                  <c:v>32.844900000001665</c:v>
                </c:pt>
                <c:pt idx="836">
                  <c:v>32.845000000001669</c:v>
                </c:pt>
                <c:pt idx="837">
                  <c:v>32.845100000001672</c:v>
                </c:pt>
                <c:pt idx="838">
                  <c:v>32.845200000001675</c:v>
                </c:pt>
                <c:pt idx="839">
                  <c:v>32.845300000001679</c:v>
                </c:pt>
                <c:pt idx="840">
                  <c:v>32.845400000001682</c:v>
                </c:pt>
                <c:pt idx="841">
                  <c:v>32.845500000001685</c:v>
                </c:pt>
                <c:pt idx="842">
                  <c:v>32.845600000001689</c:v>
                </c:pt>
                <c:pt idx="843">
                  <c:v>32.845700000001692</c:v>
                </c:pt>
                <c:pt idx="844">
                  <c:v>32.845800000001695</c:v>
                </c:pt>
                <c:pt idx="845">
                  <c:v>32.845900000001699</c:v>
                </c:pt>
                <c:pt idx="846">
                  <c:v>32.846000000001702</c:v>
                </c:pt>
                <c:pt idx="847">
                  <c:v>32.846100000001705</c:v>
                </c:pt>
                <c:pt idx="848">
                  <c:v>32.846200000001708</c:v>
                </c:pt>
                <c:pt idx="849">
                  <c:v>32.846300000001712</c:v>
                </c:pt>
                <c:pt idx="850">
                  <c:v>32.846400000001715</c:v>
                </c:pt>
                <c:pt idx="851">
                  <c:v>32.846500000001718</c:v>
                </c:pt>
                <c:pt idx="852">
                  <c:v>32.846600000001722</c:v>
                </c:pt>
                <c:pt idx="853">
                  <c:v>32.846700000001725</c:v>
                </c:pt>
                <c:pt idx="854">
                  <c:v>32.846800000001728</c:v>
                </c:pt>
                <c:pt idx="855">
                  <c:v>32.846900000001732</c:v>
                </c:pt>
                <c:pt idx="856">
                  <c:v>32.847000000001735</c:v>
                </c:pt>
                <c:pt idx="857">
                  <c:v>32.847100000001738</c:v>
                </c:pt>
                <c:pt idx="858">
                  <c:v>32.847200000001742</c:v>
                </c:pt>
                <c:pt idx="859">
                  <c:v>32.847300000001745</c:v>
                </c:pt>
                <c:pt idx="860">
                  <c:v>32.847400000001748</c:v>
                </c:pt>
                <c:pt idx="861">
                  <c:v>32.847500000001752</c:v>
                </c:pt>
                <c:pt idx="862">
                  <c:v>32.847600000001755</c:v>
                </c:pt>
                <c:pt idx="863">
                  <c:v>32.847700000001758</c:v>
                </c:pt>
                <c:pt idx="864">
                  <c:v>32.847800000001762</c:v>
                </c:pt>
                <c:pt idx="865">
                  <c:v>32.847900000001765</c:v>
                </c:pt>
                <c:pt idx="866">
                  <c:v>32.848000000001768</c:v>
                </c:pt>
                <c:pt idx="867">
                  <c:v>32.848100000001772</c:v>
                </c:pt>
                <c:pt idx="868">
                  <c:v>32.848200000001775</c:v>
                </c:pt>
                <c:pt idx="869">
                  <c:v>32.848300000001778</c:v>
                </c:pt>
                <c:pt idx="870">
                  <c:v>32.848400000001782</c:v>
                </c:pt>
                <c:pt idx="871">
                  <c:v>32.848500000001785</c:v>
                </c:pt>
                <c:pt idx="872">
                  <c:v>32.848600000001788</c:v>
                </c:pt>
                <c:pt idx="873">
                  <c:v>32.848700000001791</c:v>
                </c:pt>
                <c:pt idx="874">
                  <c:v>32.848800000001795</c:v>
                </c:pt>
                <c:pt idx="875">
                  <c:v>32.848900000001798</c:v>
                </c:pt>
                <c:pt idx="876">
                  <c:v>32.849000000001801</c:v>
                </c:pt>
                <c:pt idx="877">
                  <c:v>32.849100000001805</c:v>
                </c:pt>
                <c:pt idx="878">
                  <c:v>32.849200000001808</c:v>
                </c:pt>
                <c:pt idx="879">
                  <c:v>32.849300000001811</c:v>
                </c:pt>
                <c:pt idx="880">
                  <c:v>32.849400000001815</c:v>
                </c:pt>
                <c:pt idx="881">
                  <c:v>32.849500000001818</c:v>
                </c:pt>
                <c:pt idx="882">
                  <c:v>32.849600000001821</c:v>
                </c:pt>
                <c:pt idx="883">
                  <c:v>32.849700000001825</c:v>
                </c:pt>
                <c:pt idx="884">
                  <c:v>32.849800000001828</c:v>
                </c:pt>
                <c:pt idx="885">
                  <c:v>32.849900000001831</c:v>
                </c:pt>
                <c:pt idx="886">
                  <c:v>32.850000000001835</c:v>
                </c:pt>
                <c:pt idx="887">
                  <c:v>32.850100000001838</c:v>
                </c:pt>
                <c:pt idx="888">
                  <c:v>32.850200000001841</c:v>
                </c:pt>
                <c:pt idx="889">
                  <c:v>32.850300000001845</c:v>
                </c:pt>
                <c:pt idx="890">
                  <c:v>32.850400000001848</c:v>
                </c:pt>
                <c:pt idx="891">
                  <c:v>32.850500000001851</c:v>
                </c:pt>
                <c:pt idx="892">
                  <c:v>32.850600000001855</c:v>
                </c:pt>
                <c:pt idx="893">
                  <c:v>32.850700000001858</c:v>
                </c:pt>
                <c:pt idx="894">
                  <c:v>32.850800000001861</c:v>
                </c:pt>
                <c:pt idx="895">
                  <c:v>32.850900000001864</c:v>
                </c:pt>
                <c:pt idx="896">
                  <c:v>32.851000000001868</c:v>
                </c:pt>
                <c:pt idx="897">
                  <c:v>32.851100000001871</c:v>
                </c:pt>
                <c:pt idx="898">
                  <c:v>32.851200000001874</c:v>
                </c:pt>
                <c:pt idx="899">
                  <c:v>32.851300000001878</c:v>
                </c:pt>
                <c:pt idx="900">
                  <c:v>32.851400000001881</c:v>
                </c:pt>
                <c:pt idx="901">
                  <c:v>32.851500000001884</c:v>
                </c:pt>
                <c:pt idx="902">
                  <c:v>32.851600000001888</c:v>
                </c:pt>
                <c:pt idx="903">
                  <c:v>32.851700000001891</c:v>
                </c:pt>
                <c:pt idx="904">
                  <c:v>32.851800000001894</c:v>
                </c:pt>
                <c:pt idx="905">
                  <c:v>32.851900000001898</c:v>
                </c:pt>
                <c:pt idx="906">
                  <c:v>32.852000000001901</c:v>
                </c:pt>
                <c:pt idx="907">
                  <c:v>32.852100000001904</c:v>
                </c:pt>
                <c:pt idx="908">
                  <c:v>32.852200000001908</c:v>
                </c:pt>
                <c:pt idx="909">
                  <c:v>32.852300000001911</c:v>
                </c:pt>
                <c:pt idx="910">
                  <c:v>32.852400000001914</c:v>
                </c:pt>
                <c:pt idx="911">
                  <c:v>32.852500000001918</c:v>
                </c:pt>
                <c:pt idx="912">
                  <c:v>32.852600000001921</c:v>
                </c:pt>
                <c:pt idx="913">
                  <c:v>32.852700000001924</c:v>
                </c:pt>
                <c:pt idx="914">
                  <c:v>32.852800000001928</c:v>
                </c:pt>
                <c:pt idx="915">
                  <c:v>32.852900000001931</c:v>
                </c:pt>
                <c:pt idx="916">
                  <c:v>32.853000000001934</c:v>
                </c:pt>
                <c:pt idx="917">
                  <c:v>32.853100000001938</c:v>
                </c:pt>
                <c:pt idx="918">
                  <c:v>32.853200000001941</c:v>
                </c:pt>
                <c:pt idx="919">
                  <c:v>32.853300000001944</c:v>
                </c:pt>
                <c:pt idx="920">
                  <c:v>32.853400000001947</c:v>
                </c:pt>
                <c:pt idx="921">
                  <c:v>32.853500000001951</c:v>
                </c:pt>
                <c:pt idx="922">
                  <c:v>32.853600000001954</c:v>
                </c:pt>
                <c:pt idx="923">
                  <c:v>32.853700000001957</c:v>
                </c:pt>
                <c:pt idx="924">
                  <c:v>32.853800000001961</c:v>
                </c:pt>
                <c:pt idx="925">
                  <c:v>32.853900000001964</c:v>
                </c:pt>
                <c:pt idx="926">
                  <c:v>32.854000000001967</c:v>
                </c:pt>
                <c:pt idx="927">
                  <c:v>32.854100000001971</c:v>
                </c:pt>
                <c:pt idx="928">
                  <c:v>32.854200000001974</c:v>
                </c:pt>
                <c:pt idx="929">
                  <c:v>32.854300000001977</c:v>
                </c:pt>
                <c:pt idx="930">
                  <c:v>32.854400000001981</c:v>
                </c:pt>
                <c:pt idx="931">
                  <c:v>32.854500000001984</c:v>
                </c:pt>
                <c:pt idx="932">
                  <c:v>32.854600000001987</c:v>
                </c:pt>
                <c:pt idx="933">
                  <c:v>32.854700000001991</c:v>
                </c:pt>
                <c:pt idx="934">
                  <c:v>32.854800000001994</c:v>
                </c:pt>
                <c:pt idx="935">
                  <c:v>32.854900000001997</c:v>
                </c:pt>
                <c:pt idx="936">
                  <c:v>32.855000000002001</c:v>
                </c:pt>
                <c:pt idx="937">
                  <c:v>32.855100000002004</c:v>
                </c:pt>
                <c:pt idx="938">
                  <c:v>32.855200000002007</c:v>
                </c:pt>
                <c:pt idx="939">
                  <c:v>32.855300000002011</c:v>
                </c:pt>
                <c:pt idx="940">
                  <c:v>32.855400000002014</c:v>
                </c:pt>
                <c:pt idx="941">
                  <c:v>32.855500000002017</c:v>
                </c:pt>
                <c:pt idx="942">
                  <c:v>32.855600000002021</c:v>
                </c:pt>
                <c:pt idx="943">
                  <c:v>32.855700000002024</c:v>
                </c:pt>
                <c:pt idx="944">
                  <c:v>32.855800000002027</c:v>
                </c:pt>
                <c:pt idx="945">
                  <c:v>32.85590000000203</c:v>
                </c:pt>
                <c:pt idx="946">
                  <c:v>32.856000000002034</c:v>
                </c:pt>
                <c:pt idx="947">
                  <c:v>32.856100000002037</c:v>
                </c:pt>
                <c:pt idx="948">
                  <c:v>32.85620000000204</c:v>
                </c:pt>
                <c:pt idx="949">
                  <c:v>32.856300000002044</c:v>
                </c:pt>
                <c:pt idx="950">
                  <c:v>32.856400000002047</c:v>
                </c:pt>
                <c:pt idx="951">
                  <c:v>32.85650000000205</c:v>
                </c:pt>
                <c:pt idx="952">
                  <c:v>32.856600000002054</c:v>
                </c:pt>
                <c:pt idx="953">
                  <c:v>32.856700000002057</c:v>
                </c:pt>
                <c:pt idx="954">
                  <c:v>32.85680000000206</c:v>
                </c:pt>
                <c:pt idx="955">
                  <c:v>32.856900000002064</c:v>
                </c:pt>
                <c:pt idx="956">
                  <c:v>32.857000000002067</c:v>
                </c:pt>
                <c:pt idx="957">
                  <c:v>32.85710000000207</c:v>
                </c:pt>
                <c:pt idx="958">
                  <c:v>32.857200000002074</c:v>
                </c:pt>
                <c:pt idx="959">
                  <c:v>32.857300000002077</c:v>
                </c:pt>
                <c:pt idx="960">
                  <c:v>32.85740000000208</c:v>
                </c:pt>
                <c:pt idx="961">
                  <c:v>32.857500000002084</c:v>
                </c:pt>
                <c:pt idx="962">
                  <c:v>32.857600000002087</c:v>
                </c:pt>
                <c:pt idx="963">
                  <c:v>32.85770000000209</c:v>
                </c:pt>
                <c:pt idx="964">
                  <c:v>32.857800000002094</c:v>
                </c:pt>
                <c:pt idx="965">
                  <c:v>32.857900000002097</c:v>
                </c:pt>
                <c:pt idx="966">
                  <c:v>32.8580000000021</c:v>
                </c:pt>
                <c:pt idx="967">
                  <c:v>32.858100000002104</c:v>
                </c:pt>
                <c:pt idx="968">
                  <c:v>32.858200000002107</c:v>
                </c:pt>
                <c:pt idx="969">
                  <c:v>32.85830000000211</c:v>
                </c:pt>
                <c:pt idx="970">
                  <c:v>32.858400000002113</c:v>
                </c:pt>
                <c:pt idx="971">
                  <c:v>32.858500000002117</c:v>
                </c:pt>
                <c:pt idx="972">
                  <c:v>32.85860000000212</c:v>
                </c:pt>
                <c:pt idx="973">
                  <c:v>32.858700000002123</c:v>
                </c:pt>
                <c:pt idx="974">
                  <c:v>32.858800000002127</c:v>
                </c:pt>
                <c:pt idx="975">
                  <c:v>32.85890000000213</c:v>
                </c:pt>
                <c:pt idx="976">
                  <c:v>32.859000000002133</c:v>
                </c:pt>
                <c:pt idx="977">
                  <c:v>32.859100000002137</c:v>
                </c:pt>
                <c:pt idx="978">
                  <c:v>32.85920000000214</c:v>
                </c:pt>
                <c:pt idx="979">
                  <c:v>32.859300000002143</c:v>
                </c:pt>
                <c:pt idx="980">
                  <c:v>32.859400000002147</c:v>
                </c:pt>
                <c:pt idx="981">
                  <c:v>32.85950000000215</c:v>
                </c:pt>
                <c:pt idx="982">
                  <c:v>32.859600000002153</c:v>
                </c:pt>
                <c:pt idx="983">
                  <c:v>32.859700000002157</c:v>
                </c:pt>
                <c:pt idx="984">
                  <c:v>32.85980000000216</c:v>
                </c:pt>
                <c:pt idx="985">
                  <c:v>32.859900000002163</c:v>
                </c:pt>
                <c:pt idx="986">
                  <c:v>32.860000000002167</c:v>
                </c:pt>
                <c:pt idx="987">
                  <c:v>32.86010000000217</c:v>
                </c:pt>
                <c:pt idx="988">
                  <c:v>32.860200000002173</c:v>
                </c:pt>
                <c:pt idx="989">
                  <c:v>32.860300000002177</c:v>
                </c:pt>
                <c:pt idx="990">
                  <c:v>32.86040000000218</c:v>
                </c:pt>
                <c:pt idx="991">
                  <c:v>32.860500000002183</c:v>
                </c:pt>
                <c:pt idx="992">
                  <c:v>32.860600000002187</c:v>
                </c:pt>
                <c:pt idx="993">
                  <c:v>32.86070000000219</c:v>
                </c:pt>
                <c:pt idx="994">
                  <c:v>32.860800000002193</c:v>
                </c:pt>
                <c:pt idx="995">
                  <c:v>32.860900000002196</c:v>
                </c:pt>
                <c:pt idx="996">
                  <c:v>32.8610000000022</c:v>
                </c:pt>
                <c:pt idx="997">
                  <c:v>32.861100000002203</c:v>
                </c:pt>
                <c:pt idx="998">
                  <c:v>32.861200000002206</c:v>
                </c:pt>
                <c:pt idx="999">
                  <c:v>32.86130000000221</c:v>
                </c:pt>
                <c:pt idx="1000">
                  <c:v>32.861400000002213</c:v>
                </c:pt>
              </c:numCache>
            </c:numRef>
          </c:xVal>
          <c:yVal>
            <c:numRef>
              <c:f>Calculs!$AH$4:$AH$1004</c:f>
              <c:numCache>
                <c:formatCode>0.00</c:formatCode>
                <c:ptCount val="1001"/>
                <c:pt idx="0">
                  <c:v>0</c:v>
                </c:pt>
                <c:pt idx="1">
                  <c:v>-25.01524257267803</c:v>
                </c:pt>
                <c:pt idx="2">
                  <c:v>-24.911346333141548</c:v>
                </c:pt>
                <c:pt idx="3">
                  <c:v>-24.807997022683562</c:v>
                </c:pt>
                <c:pt idx="4">
                  <c:v>-24.705190806793759</c:v>
                </c:pt>
                <c:pt idx="5">
                  <c:v>-24.602923884708137</c:v>
                </c:pt>
                <c:pt idx="6">
                  <c:v>-24.501192489052386</c:v>
                </c:pt>
                <c:pt idx="7">
                  <c:v>-24.399992885489656</c:v>
                </c:pt>
                <c:pt idx="8">
                  <c:v>-24.299321372372564</c:v>
                </c:pt>
                <c:pt idx="9">
                  <c:v>-24.199174280399603</c:v>
                </c:pt>
                <c:pt idx="10">
                  <c:v>-24.099547972275765</c:v>
                </c:pt>
                <c:pt idx="11">
                  <c:v>-24.000775970497209</c:v>
                </c:pt>
                <c:pt idx="12">
                  <c:v>-23.902845603658434</c:v>
                </c:pt>
                <c:pt idx="13">
                  <c:v>-23.805407200739097</c:v>
                </c:pt>
                <c:pt idx="14">
                  <c:v>-23.70845751161076</c:v>
                </c:pt>
                <c:pt idx="15">
                  <c:v>-23.611993313240408</c:v>
                </c:pt>
                <c:pt idx="16">
                  <c:v>-23.516011409418734</c:v>
                </c:pt>
                <c:pt idx="17">
                  <c:v>-23.420508630492005</c:v>
                </c:pt>
                <c:pt idx="18">
                  <c:v>-23.32548183309687</c:v>
                </c:pt>
                <c:pt idx="19">
                  <c:v>-23.230927899898315</c:v>
                </c:pt>
                <c:pt idx="20">
                  <c:v>-23.136843739330661</c:v>
                </c:pt>
                <c:pt idx="21">
                  <c:v>-23.043057553601685</c:v>
                </c:pt>
                <c:pt idx="22">
                  <c:v>-22.949570680972041</c:v>
                </c:pt>
                <c:pt idx="23">
                  <c:v>-22.856553169035106</c:v>
                </c:pt>
                <c:pt idx="24">
                  <c:v>-22.76400190223201</c:v>
                </c:pt>
                <c:pt idx="25">
                  <c:v>-22.671913791038349</c:v>
                </c:pt>
                <c:pt idx="26">
                  <c:v>-22.58028577170289</c:v>
                </c:pt>
                <c:pt idx="27">
                  <c:v>-22.489114805989388</c:v>
                </c:pt>
                <c:pt idx="28">
                  <c:v>-22.398397880921333</c:v>
                </c:pt>
                <c:pt idx="29">
                  <c:v>-22.308132008529821</c:v>
                </c:pt>
                <c:pt idx="30">
                  <c:v>-22.218314225604153</c:v>
                </c:pt>
                <c:pt idx="31">
                  <c:v>-22.1289415934456</c:v>
                </c:pt>
                <c:pt idx="32">
                  <c:v>-22.040011197623809</c:v>
                </c:pt>
                <c:pt idx="33">
                  <c:v>-21.951520147736076</c:v>
                </c:pt>
                <c:pt idx="34">
                  <c:v>-21.863465577169574</c:v>
                </c:pt>
                <c:pt idx="35">
                  <c:v>-21.775844642866051</c:v>
                </c:pt>
                <c:pt idx="36">
                  <c:v>-21.688654525089532</c:v>
                </c:pt>
                <c:pt idx="37">
                  <c:v>-21.601892427196436</c:v>
                </c:pt>
                <c:pt idx="38">
                  <c:v>-21.515555575408591</c:v>
                </c:pt>
                <c:pt idx="39">
                  <c:v>-21.429641218588571</c:v>
                </c:pt>
                <c:pt idx="40">
                  <c:v>-21.344146628017917</c:v>
                </c:pt>
                <c:pt idx="41">
                  <c:v>-21.25906909717763</c:v>
                </c:pt>
                <c:pt idx="42">
                  <c:v>-21.174405941531354</c:v>
                </c:pt>
                <c:pt idx="43">
                  <c:v>-21.09015449831093</c:v>
                </c:pt>
                <c:pt idx="44">
                  <c:v>-21.006312126304429</c:v>
                </c:pt>
                <c:pt idx="45">
                  <c:v>-20.922876205646578</c:v>
                </c:pt>
                <c:pt idx="46">
                  <c:v>-20.839844137611614</c:v>
                </c:pt>
                <c:pt idx="47">
                  <c:v>-20.75721334440847</c:v>
                </c:pt>
                <c:pt idx="48">
                  <c:v>-20.674981268978126</c:v>
                </c:pt>
                <c:pt idx="49">
                  <c:v>-20.593145374793576</c:v>
                </c:pt>
                <c:pt idx="50">
                  <c:v>-20.511703145661698</c:v>
                </c:pt>
                <c:pt idx="51">
                  <c:v>-20.430652085527591</c:v>
                </c:pt>
                <c:pt idx="52">
                  <c:v>-20.349989718281016</c:v>
                </c:pt>
                <c:pt idx="53">
                  <c:v>-20.269713587565032</c:v>
                </c:pt>
                <c:pt idx="54">
                  <c:v>-20.189821256586747</c:v>
                </c:pt>
                <c:pt idx="55">
                  <c:v>-20.110310307930234</c:v>
                </c:pt>
                <c:pt idx="56">
                  <c:v>-20.031178343371526</c:v>
                </c:pt>
                <c:pt idx="57">
                  <c:v>-19.952422983695616</c:v>
                </c:pt>
                <c:pt idx="58">
                  <c:v>-19.874041868515587</c:v>
                </c:pt>
                <c:pt idx="59">
                  <c:v>-19.796032656093669</c:v>
                </c:pt>
                <c:pt idx="60">
                  <c:v>-19.718393023164303</c:v>
                </c:pt>
                <c:pt idx="61">
                  <c:v>-19.641120664759246</c:v>
                </c:pt>
                <c:pt idx="62">
                  <c:v>-19.56421329403447</c:v>
                </c:pt>
                <c:pt idx="63">
                  <c:v>-19.487668642099109</c:v>
                </c:pt>
                <c:pt idx="64">
                  <c:v>-19.411484457846129</c:v>
                </c:pt>
                <c:pt idx="65">
                  <c:v>-19.335658507785091</c:v>
                </c:pt>
                <c:pt idx="66">
                  <c:v>-19.260188575876548</c:v>
                </c:pt>
                <c:pt idx="67">
                  <c:v>-19.185072463368289</c:v>
                </c:pt>
                <c:pt idx="68">
                  <c:v>-19.110307988633547</c:v>
                </c:pt>
                <c:pt idx="69">
                  <c:v>-19.035892987010737</c:v>
                </c:pt>
                <c:pt idx="70">
                  <c:v>-18.961825310645107</c:v>
                </c:pt>
                <c:pt idx="71">
                  <c:v>-18.888102828332062</c:v>
                </c:pt>
                <c:pt idx="72">
                  <c:v>-18.81472342536221</c:v>
                </c:pt>
                <c:pt idx="73">
                  <c:v>-18.741685003368062</c:v>
                </c:pt>
                <c:pt idx="74">
                  <c:v>-18.668985480172406</c:v>
                </c:pt>
                <c:pt idx="75">
                  <c:v>-18.596622789638364</c:v>
                </c:pt>
                <c:pt idx="76">
                  <c:v>-18.524594881521015</c:v>
                </c:pt>
                <c:pt idx="77">
                  <c:v>-18.452899721320652</c:v>
                </c:pt>
                <c:pt idx="78">
                  <c:v>-18.381535290137631</c:v>
                </c:pt>
                <c:pt idx="79">
                  <c:v>-18.310499584528728</c:v>
                </c:pt>
                <c:pt idx="80">
                  <c:v>-18.239790616365102</c:v>
                </c:pt>
                <c:pt idx="81">
                  <c:v>-18.169406412691789</c:v>
                </c:pt>
                <c:pt idx="82">
                  <c:v>-18.099345015588611</c:v>
                </c:pt>
                <c:pt idx="83">
                  <c:v>-18.029604482032667</c:v>
                </c:pt>
                <c:pt idx="84">
                  <c:v>-17.96018288376229</c:v>
                </c:pt>
                <c:pt idx="85">
                  <c:v>-17.891078307142365</c:v>
                </c:pt>
                <c:pt idx="86">
                  <c:v>-17.822288853031193</c:v>
                </c:pt>
                <c:pt idx="87">
                  <c:v>-17.753812636648693</c:v>
                </c:pt>
                <c:pt idx="88">
                  <c:v>-17.685647787446054</c:v>
                </c:pt>
                <c:pt idx="89">
                  <c:v>-17.617792448976729</c:v>
                </c:pt>
                <c:pt idx="90">
                  <c:v>-17.550244778768782</c:v>
                </c:pt>
                <c:pt idx="91">
                  <c:v>-17.483002948198703</c:v>
                </c:pt>
                <c:pt idx="92">
                  <c:v>-17.416065142366371</c:v>
                </c:pt>
                <c:pt idx="93">
                  <c:v>-17.349429559971504</c:v>
                </c:pt>
                <c:pt idx="94">
                  <c:v>-17.283094413191268</c:v>
                </c:pt>
                <c:pt idx="95">
                  <c:v>-17.217057927559274</c:v>
                </c:pt>
                <c:pt idx="96">
                  <c:v>-17.151318341845826</c:v>
                </c:pt>
                <c:pt idx="97">
                  <c:v>-17.085873907939373</c:v>
                </c:pt>
                <c:pt idx="98">
                  <c:v>-17.02072289072926</c:v>
                </c:pt>
                <c:pt idx="99">
                  <c:v>-16.955863567989624</c:v>
                </c:pt>
                <c:pt idx="100">
                  <c:v>-16.891294230264645</c:v>
                </c:pt>
                <c:pt idx="101">
                  <c:v>-16.827013180754804</c:v>
                </c:pt>
                <c:pt idx="102">
                  <c:v>-16.193170731118588</c:v>
                </c:pt>
                <c:pt idx="103">
                  <c:v>-15.587062263050418</c:v>
                </c:pt>
                <c:pt idx="104">
                  <c:v>-15.007117998357767</c:v>
                </c:pt>
                <c:pt idx="105">
                  <c:v>-14.451879291834123</c:v>
                </c:pt>
                <c:pt idx="106">
                  <c:v>-13.919989293784106</c:v>
                </c:pt>
                <c:pt idx="107">
                  <c:v>-13.410184518926609</c:v>
                </c:pt>
                <c:pt idx="108">
                  <c:v>-12.921287222231857</c:v>
                </c:pt>
                <c:pt idx="109">
                  <c:v>-12.452198494384668</c:v>
                </c:pt>
                <c:pt idx="110">
                  <c:v>-12.001892000076445</c:v>
                </c:pt>
                <c:pt idx="111">
                  <c:v>-11.569408291448642</c:v>
                </c:pt>
                <c:pt idx="112">
                  <c:v>-11.153849636940114</c:v>
                </c:pt>
                <c:pt idx="113">
                  <c:v>-10.754375312700397</c:v>
                </c:pt>
                <c:pt idx="114">
                  <c:v>-10.370197309761233</c:v>
                </c:pt>
                <c:pt idx="115">
                  <c:v>-10.000576415433386</c:v>
                </c:pt>
                <c:pt idx="116">
                  <c:v>-9.6448186320163511</c:v>
                </c:pt>
                <c:pt idx="117">
                  <c:v>-9.3022718999641896</c:v>
                </c:pt>
                <c:pt idx="118">
                  <c:v>-8.9723230962164831</c:v>
                </c:pt>
                <c:pt idx="119">
                  <c:v>-8.6543952815429694</c:v>
                </c:pt>
                <c:pt idx="120">
                  <c:v>-8.3479451735205803</c:v>
                </c:pt>
                <c:pt idx="121">
                  <c:v>-8.0524608242082767</c:v>
                </c:pt>
                <c:pt idx="122">
                  <c:v>-7.7674594837504918</c:v>
                </c:pt>
                <c:pt idx="123">
                  <c:v>-7.4924856330586556</c:v>
                </c:pt>
                <c:pt idx="124">
                  <c:v>-7.2271091704233115</c:v>
                </c:pt>
                <c:pt idx="125">
                  <c:v>-6.9709237384226581</c:v>
                </c:pt>
                <c:pt idx="126">
                  <c:v>-6.7235451788405509</c:v>
                </c:pt>
                <c:pt idx="127">
                  <c:v>-6.4846101045074329</c:v>
                </c:pt>
                <c:pt idx="128">
                  <c:v>-6.2537745780489677</c:v>
                </c:pt>
                <c:pt idx="129">
                  <c:v>-6.0307128884846533</c:v>
                </c:pt>
                <c:pt idx="130">
                  <c:v>-5.8151164174751706</c:v>
                </c:pt>
                <c:pt idx="131">
                  <c:v>-5.6066925877846563</c:v>
                </c:pt>
                <c:pt idx="132">
                  <c:v>-5.4051638872123311</c:v>
                </c:pt>
                <c:pt idx="133">
                  <c:v>-5.2102669618660435</c:v>
                </c:pt>
                <c:pt idx="134">
                  <c:v>-5.0217517732059642</c:v>
                </c:pt>
                <c:pt idx="135">
                  <c:v>-4.839380813786871</c:v>
                </c:pt>
                <c:pt idx="136">
                  <c:v>-4.6629283770781189</c:v>
                </c:pt>
                <c:pt idx="137">
                  <c:v>-4.492179877147036</c:v>
                </c:pt>
                <c:pt idx="138">
                  <c:v>-4.326931214358539</c:v>
                </c:pt>
                <c:pt idx="139">
                  <c:v>-4.1669881835757616</c:v>
                </c:pt>
                <c:pt idx="140">
                  <c:v>-4.012165921646714</c:v>
                </c:pt>
                <c:pt idx="141">
                  <c:v>-3.8622883912341259</c:v>
                </c:pt>
                <c:pt idx="142">
                  <c:v>-3.717187898292253</c:v>
                </c:pt>
                <c:pt idx="143">
                  <c:v>-3.5767046407182712</c:v>
                </c:pt>
                <c:pt idx="144">
                  <c:v>-3.4406862859092975</c:v>
                </c:pt>
                <c:pt idx="145">
                  <c:v>-3.3089875751409159</c:v>
                </c:pt>
                <c:pt idx="146">
                  <c:v>-3.1814699528514163</c:v>
                </c:pt>
                <c:pt idx="147">
                  <c:v>-3.0580012190691988</c:v>
                </c:pt>
                <c:pt idx="148">
                  <c:v>-2.9384552033605007</c:v>
                </c:pt>
                <c:pt idx="149">
                  <c:v>-2.8227114588021314</c:v>
                </c:pt>
                <c:pt idx="150">
                  <c:v>-2.7106549746002324</c:v>
                </c:pt>
                <c:pt idx="151">
                  <c:v>-2.6021759060824903</c:v>
                </c:pt>
                <c:pt idx="152">
                  <c:v>-2.4971693208884402</c:v>
                </c:pt>
                <c:pt idx="153">
                  <c:v>-2.3955349602715428</c:v>
                </c:pt>
                <c:pt idx="154">
                  <c:v>-2.2971770145081463</c:v>
                </c:pt>
                <c:pt idx="155">
                  <c:v>-2.2020039114831427</c:v>
                </c:pt>
                <c:pt idx="156">
                  <c:v>-2.1099281175905467</c:v>
                </c:pt>
                <c:pt idx="157">
                  <c:v>-2.0208659501499784</c:v>
                </c:pt>
                <c:pt idx="158">
                  <c:v>-1.934737400597625</c:v>
                </c:pt>
                <c:pt idx="159">
                  <c:v>-1.8514659677630572</c:v>
                </c:pt>
                <c:pt idx="160">
                  <c:v>-1.7709785005918082</c:v>
                </c:pt>
                <c:pt idx="161">
                  <c:v>-1.6932050497180859</c:v>
                </c:pt>
                <c:pt idx="162">
                  <c:v>-1.6180787273328434</c:v>
                </c:pt>
                <c:pt idx="163">
                  <c:v>-1.5455355748298512</c:v>
                </c:pt>
                <c:pt idx="164">
                  <c:v>-1.4755144377467442</c:v>
                </c:pt>
                <c:pt idx="165">
                  <c:v>-1.4079568475494058</c:v>
                </c:pt>
                <c:pt idx="166">
                  <c:v>-1.3428069098367146</c:v>
                </c:pt>
                <c:pt idx="167">
                  <c:v>-1.280011198568856</c:v>
                </c:pt>
                <c:pt idx="168">
                  <c:v>-1.2195186559461022</c:v>
                </c:pt>
                <c:pt idx="169">
                  <c:v>-1.161280497586461</c:v>
                </c:pt>
                <c:pt idx="170">
                  <c:v>-1.1052501226698772</c:v>
                </c:pt>
                <c:pt idx="171">
                  <c:v>-1.0513830287338739</c:v>
                </c:pt>
                <c:pt idx="172">
                  <c:v>-0.99963673082068749</c:v>
                </c:pt>
                <c:pt idx="173">
                  <c:v>-0.94997068468913692</c:v>
                </c:pt>
                <c:pt idx="174">
                  <c:v>-0.90234621381563129</c:v>
                </c:pt>
                <c:pt idx="175">
                  <c:v>-0.85672643991796438</c:v>
                </c:pt>
                <c:pt idx="176">
                  <c:v>-0.81307621674274444</c:v>
                </c:pt>
                <c:pt idx="177">
                  <c:v>-0.77136206686248832</c:v>
                </c:pt>
                <c:pt idx="178">
                  <c:v>-0.73155212123153446</c:v>
                </c:pt>
                <c:pt idx="179">
                  <c:v>-0.69361606125090736</c:v>
                </c:pt>
                <c:pt idx="180">
                  <c:v>-0.6575250630910946</c:v>
                </c:pt>
                <c:pt idx="181">
                  <c:v>-0.62325174401832106</c:v>
                </c:pt>
                <c:pt idx="182">
                  <c:v>-0.59077011046434436</c:v>
                </c:pt>
                <c:pt idx="183">
                  <c:v>-0.56005550757212508</c:v>
                </c:pt>
                <c:pt idx="184">
                  <c:v>-0.53108456994006548</c:v>
                </c:pt>
                <c:pt idx="185">
                  <c:v>-0.5038351732761932</c:v>
                </c:pt>
                <c:pt idx="186">
                  <c:v>-0.47828638666114276</c:v>
                </c:pt>
                <c:pt idx="187">
                  <c:v>-0.45441842510575864</c:v>
                </c:pt>
                <c:pt idx="188">
                  <c:v>-0.43221260207665946</c:v>
                </c:pt>
                <c:pt idx="189">
                  <c:v>-0.41165128165254272</c:v>
                </c:pt>
                <c:pt idx="190">
                  <c:v>-0.39271782996720533</c:v>
                </c:pt>
                <c:pt idx="191">
                  <c:v>-0.37539656559449996</c:v>
                </c:pt>
                <c:pt idx="192">
                  <c:v>-0.35967270853846089</c:v>
                </c:pt>
                <c:pt idx="193">
                  <c:v>-0.34553232751166246</c:v>
                </c:pt>
                <c:pt idx="194">
                  <c:v>-0.33296228521970311</c:v>
                </c:pt>
                <c:pt idx="195">
                  <c:v>-0.3219501814224453</c:v>
                </c:pt>
                <c:pt idx="196">
                  <c:v>-0.31248429361550922</c:v>
                </c:pt>
                <c:pt idx="197">
                  <c:v>-0.30455351526935032</c:v>
                </c:pt>
                <c:pt idx="198">
                  <c:v>-0.29814729167693338</c:v>
                </c:pt>
                <c:pt idx="199">
                  <c:v>-0.29325555359086364</c:v>
                </c:pt>
                <c:pt idx="200">
                  <c:v>-0.28986864897038533</c:v>
                </c:pt>
                <c:pt idx="201">
                  <c:v>-0.28797727329872785</c:v>
                </c:pt>
                <c:pt idx="202">
                  <c:v>-0.28757239906083615</c:v>
                </c:pt>
                <c:pt idx="203">
                  <c:v>-0.28864520507883296</c:v>
                </c:pt>
                <c:pt idx="204">
                  <c:v>-0.2911870064769867</c:v>
                </c:pt>
                <c:pt idx="205">
                  <c:v>-0.29518918608163719</c:v>
                </c:pt>
                <c:pt idx="206">
                  <c:v>-0.30064312805082222</c:v>
                </c:pt>
                <c:pt idx="207">
                  <c:v>-0.30754015447445865</c:v>
                </c:pt>
                <c:pt idx="208">
                  <c:v>-0.31587146559478241</c:v>
                </c:pt>
                <c:pt idx="209">
                  <c:v>-0.32562808417785216</c:v>
                </c:pt>
                <c:pt idx="210">
                  <c:v>-0.33680080443175964</c:v>
                </c:pt>
                <c:pt idx="211">
                  <c:v>-0.34938014572751408</c:v>
                </c:pt>
                <c:pt idx="212">
                  <c:v>-0.36335631124471157</c:v>
                </c:pt>
                <c:pt idx="213">
                  <c:v>-0.37871915154408825</c:v>
                </c:pt>
                <c:pt idx="214">
                  <c:v>-0.39545813296800508</c:v>
                </c:pt>
                <c:pt idx="215">
                  <c:v>-0.4135623106901844</c:v>
                </c:pt>
                <c:pt idx="216">
                  <c:v>-0.43302030617766385</c:v>
                </c:pt>
                <c:pt idx="217">
                  <c:v>-0.45382028878926489</c:v>
                </c:pt>
                <c:pt idx="218">
                  <c:v>-0.47594996121320277</c:v>
                </c:pt>
                <c:pt idx="219">
                  <c:v>-0.49939654843858816</c:v>
                </c:pt>
                <c:pt idx="220">
                  <c:v>-0.52414678995831032</c:v>
                </c:pt>
                <c:pt idx="221">
                  <c:v>-0.55018693491117676</c:v>
                </c:pt>
                <c:pt idx="222">
                  <c:v>-0.57750273988666112</c:v>
                </c:pt>
                <c:pt idx="223">
                  <c:v>-0.60607946913418254</c:v>
                </c:pt>
                <c:pt idx="224">
                  <c:v>-0.63590189693882426</c:v>
                </c:pt>
                <c:pt idx="225">
                  <c:v>-0.66695431194571564</c:v>
                </c:pt>
                <c:pt idx="226">
                  <c:v>-0.69922052323506434</c:v>
                </c:pt>
                <c:pt idx="227">
                  <c:v>-0.73268386796854712</c:v>
                </c:pt>
                <c:pt idx="228">
                  <c:v>-0.76732722044510848</c:v>
                </c:pt>
                <c:pt idx="229">
                  <c:v>-0.80313300242003904</c:v>
                </c:pt>
                <c:pt idx="230">
                  <c:v>-0.84008319455545233</c:v>
                </c:pt>
                <c:pt idx="231">
                  <c:v>-0.87815934888301184</c:v>
                </c:pt>
                <c:pt idx="232">
                  <c:v>-0.91734260217103203</c:v>
                </c:pt>
                <c:pt idx="233">
                  <c:v>-0.95761369009803798</c:v>
                </c:pt>
                <c:pt idx="234">
                  <c:v>-0.99895296214360718</c:v>
                </c:pt>
                <c:pt idx="235">
                  <c:v>-1.0413403971150017</c:v>
                </c:pt>
                <c:pt idx="236">
                  <c:v>-1.0847556192347974</c:v>
                </c:pt>
                <c:pt idx="237">
                  <c:v>-1.1291779147206515</c:v>
                </c:pt>
                <c:pt idx="238">
                  <c:v>-1.1745862487934835</c:v>
                </c:pt>
                <c:pt idx="239">
                  <c:v>-1.220959283054921</c:v>
                </c:pt>
                <c:pt idx="240">
                  <c:v>-1.2682753931788817</c:v>
                </c:pt>
                <c:pt idx="241">
                  <c:v>-1.3165126868657138</c:v>
                </c:pt>
                <c:pt idx="242">
                  <c:v>-1.3656490220104884</c:v>
                </c:pt>
                <c:pt idx="243">
                  <c:v>-1.4156620250399221</c:v>
                </c:pt>
                <c:pt idx="244">
                  <c:v>-1.4665291093749122</c:v>
                </c:pt>
                <c:pt idx="245">
                  <c:v>-1.5182274939780602</c:v>
                </c:pt>
                <c:pt idx="246">
                  <c:v>-1.5707342219476539</c:v>
                </c:pt>
                <c:pt idx="247">
                  <c:v>-1.6240261791215744</c:v>
                </c:pt>
                <c:pt idx="248">
                  <c:v>-1.6780801126564031</c:v>
                </c:pt>
                <c:pt idx="249">
                  <c:v>-1.7328726495487448</c:v>
                </c:pt>
                <c:pt idx="250">
                  <c:v>-1.7883803150673705</c:v>
                </c:pt>
                <c:pt idx="251">
                  <c:v>-1.8445795510663656</c:v>
                </c:pt>
                <c:pt idx="252">
                  <c:v>-1.9014467341508843</c:v>
                </c:pt>
                <c:pt idx="253">
                  <c:v>-1.9589581936685725</c:v>
                </c:pt>
                <c:pt idx="254">
                  <c:v>-2.0170902295010786</c:v>
                </c:pt>
                <c:pt idx="255">
                  <c:v>-2.0758191296313724</c:v>
                </c:pt>
                <c:pt idx="256">
                  <c:v>-2.1351211874639202</c:v>
                </c:pt>
                <c:pt idx="257">
                  <c:v>-2.19497271887602</c:v>
                </c:pt>
                <c:pt idx="258">
                  <c:v>-2.255350078979812</c:v>
                </c:pt>
                <c:pt idx="259">
                  <c:v>-2.316229678575755</c:v>
                </c:pt>
                <c:pt idx="260">
                  <c:v>-2.3775880002794882</c:v>
                </c:pt>
                <c:pt idx="261">
                  <c:v>-2.4394016143052166</c:v>
                </c:pt>
                <c:pt idx="262">
                  <c:v>-2.5016471938899323</c:v>
                </c:pt>
                <c:pt idx="263">
                  <c:v>-2.5643015303438572</c:v>
                </c:pt>
                <c:pt idx="264">
                  <c:v>-2.6273415477137103</c:v>
                </c:pt>
                <c:pt idx="265">
                  <c:v>-2.6907443170464216</c:v>
                </c:pt>
                <c:pt idx="266">
                  <c:v>-2.7544870702420723</c:v>
                </c:pt>
                <c:pt idx="267">
                  <c:v>-2.8185472134858678</c:v>
                </c:pt>
                <c:pt idx="268">
                  <c:v>-2.8829023402500282</c:v>
                </c:pt>
                <c:pt idx="269">
                  <c:v>-2.9475302438574893</c:v>
                </c:pt>
                <c:pt idx="270">
                  <c:v>-3.0124089296003471</c:v>
                </c:pt>
                <c:pt idx="271">
                  <c:v>-3.0775166264069429</c:v>
                </c:pt>
                <c:pt idx="272">
                  <c:v>-3.1428317980524745</c:v>
                </c:pt>
                <c:pt idx="273">
                  <c:v>-3.2083331539089253</c:v>
                </c:pt>
                <c:pt idx="274">
                  <c:v>-3.2739996592310878</c:v>
                </c:pt>
                <c:pt idx="275">
                  <c:v>-3.3398105449762761</c:v>
                </c:pt>
                <c:pt idx="276">
                  <c:v>-3.4057453171562555</c:v>
                </c:pt>
                <c:pt idx="277">
                  <c:v>-3.4717837657206982</c:v>
                </c:pt>
                <c:pt idx="278">
                  <c:v>-3.5379059729723448</c:v>
                </c:pt>
                <c:pt idx="279">
                  <c:v>-3.6040923215147882</c:v>
                </c:pt>
                <c:pt idx="280">
                  <c:v>-3.6703235017345732</c:v>
                </c:pt>
                <c:pt idx="281">
                  <c:v>-3.7365805188200447</c:v>
                </c:pt>
                <c:pt idx="282">
                  <c:v>-3.8028446993200218</c:v>
                </c:pt>
                <c:pt idx="283">
                  <c:v>-3.8690976972461066</c:v>
                </c:pt>
                <c:pt idx="284">
                  <c:v>-3.935321499723007</c:v>
                </c:pt>
                <c:pt idx="285">
                  <c:v>-4.0014984321919123</c:v>
                </c:pt>
                <c:pt idx="286">
                  <c:v>-4.0676111631724705</c:v>
                </c:pt>
                <c:pt idx="287">
                  <c:v>-4.1336427085895169</c:v>
                </c:pt>
                <c:pt idx="288">
                  <c:v>-4.1995764356711716</c:v>
                </c:pt>
                <c:pt idx="289">
                  <c:v>-4.2653960664253958</c:v>
                </c:pt>
                <c:pt idx="290">
                  <c:v>-4.3310856807025813</c:v>
                </c:pt>
                <c:pt idx="291">
                  <c:v>-4.3966297188521235</c:v>
                </c:pt>
                <c:pt idx="292">
                  <c:v>-4.4620129839813343</c:v>
                </c:pt>
                <c:pt idx="293">
                  <c:v>-4.5272206438253928</c:v>
                </c:pt>
                <c:pt idx="294">
                  <c:v>-4.5922382322373432</c:v>
                </c:pt>
                <c:pt idx="295">
                  <c:v>-4.657051650307511</c:v>
                </c:pt>
                <c:pt idx="296">
                  <c:v>-4.7216471671218407</c:v>
                </c:pt>
                <c:pt idx="297">
                  <c:v>-4.7860114201690598</c:v>
                </c:pt>
                <c:pt idx="298">
                  <c:v>-4.8501314154066408</c:v>
                </c:pt>
                <c:pt idx="299">
                  <c:v>-4.9139945269958014</c:v>
                </c:pt>
                <c:pt idx="300">
                  <c:v>-4.9775884967159021</c:v>
                </c:pt>
                <c:pt idx="301">
                  <c:v>-5.0409014330687389</c:v>
                </c:pt>
                <c:pt idx="302">
                  <c:v>-5.1039218100833441</c:v>
                </c:pt>
                <c:pt idx="303">
                  <c:v>-5.166638465831964</c:v>
                </c:pt>
                <c:pt idx="304">
                  <c:v>-5.2290406006679797</c:v>
                </c:pt>
                <c:pt idx="305">
                  <c:v>-5.2911177751965326</c:v>
                </c:pt>
                <c:pt idx="306">
                  <c:v>-5.352859907988643</c:v>
                </c:pt>
                <c:pt idx="307">
                  <c:v>-5.4142572730496523</c:v>
                </c:pt>
                <c:pt idx="308">
                  <c:v>-5.4753004970526957</c:v>
                </c:pt>
                <c:pt idx="309">
                  <c:v>-5.5359805563479849</c:v>
                </c:pt>
                <c:pt idx="310">
                  <c:v>-5.5962887737584914</c:v>
                </c:pt>
                <c:pt idx="311">
                  <c:v>-5.6562168151726873</c:v>
                </c:pt>
                <c:pt idx="312">
                  <c:v>-5.7157566859447737</c:v>
                </c:pt>
                <c:pt idx="313">
                  <c:v>-5.7749007271127875</c:v>
                </c:pt>
                <c:pt idx="314">
                  <c:v>-5.8336416114448735</c:v>
                </c:pt>
                <c:pt idx="315">
                  <c:v>-5.8919723393237673</c:v>
                </c:pt>
                <c:pt idx="316">
                  <c:v>-5.9498862344795631</c:v>
                </c:pt>
                <c:pt idx="317">
                  <c:v>-6.0073769395804577</c:v>
                </c:pt>
                <c:pt idx="318">
                  <c:v>-6.0644384116912038</c:v>
                </c:pt>
                <c:pt idx="319">
                  <c:v>-6.1210649176087069</c:v>
                </c:pt>
                <c:pt idx="320">
                  <c:v>-6.1772510290839691</c:v>
                </c:pt>
                <c:pt idx="321">
                  <c:v>-6.2329916179395886</c:v>
                </c:pt>
                <c:pt idx="322">
                  <c:v>-6.2882818510915213</c:v>
                </c:pt>
                <c:pt idx="323">
                  <c:v>-6.3431171854839139</c:v>
                </c:pt>
                <c:pt idx="324">
                  <c:v>-6.3974933629453359</c:v>
                </c:pt>
                <c:pt idx="325">
                  <c:v>-6.4514064049746844</c:v>
                </c:pt>
                <c:pt idx="326">
                  <c:v>-6.5048526074647599</c:v>
                </c:pt>
                <c:pt idx="327">
                  <c:v>-6.5578285353712502</c:v>
                </c:pt>
                <c:pt idx="328">
                  <c:v>-6.6103310173346621</c:v>
                </c:pt>
                <c:pt idx="329">
                  <c:v>-6.6623571402625172</c:v>
                </c:pt>
                <c:pt idx="330">
                  <c:v>-6.7139042438788374</c:v>
                </c:pt>
                <c:pt idx="331">
                  <c:v>-6.7649699152477849</c:v>
                </c:pt>
                <c:pt idx="332">
                  <c:v>-6.8155519832779925</c:v>
                </c:pt>
                <c:pt idx="333">
                  <c:v>-6.8656485132139586</c:v>
                </c:pt>
                <c:pt idx="334">
                  <c:v>-6.9152578011206352</c:v>
                </c:pt>
                <c:pt idx="335">
                  <c:v>-6.9643783683669964</c:v>
                </c:pt>
                <c:pt idx="336">
                  <c:v>-7.0130089561143025</c:v>
                </c:pt>
                <c:pt idx="337">
                  <c:v>-7.0611485198144246</c:v>
                </c:pt>
                <c:pt idx="338">
                  <c:v>-7.1087962237233642</c:v>
                </c:pt>
                <c:pt idx="339">
                  <c:v>-7.1559514354349707</c:v>
                </c:pt>
                <c:pt idx="340">
                  <c:v>-7.2026137204394391</c:v>
                </c:pt>
                <c:pt idx="341">
                  <c:v>-7.2487828367112437</c:v>
                </c:pt>
                <c:pt idx="342">
                  <c:v>-7.2944587293305734</c:v>
                </c:pt>
                <c:pt idx="343">
                  <c:v>-7.339641525142433</c:v>
                </c:pt>
                <c:pt idx="344">
                  <c:v>-7.3843315274572232</c:v>
                </c:pt>
                <c:pt idx="345">
                  <c:v>-7.4285292107963086</c:v>
                </c:pt>
                <c:pt idx="346">
                  <c:v>-7.472235215686144</c:v>
                </c:pt>
                <c:pt idx="347">
                  <c:v>-7.5154503435040141</c:v>
                </c:pt>
                <c:pt idx="348">
                  <c:v>-7.5581755513784534</c:v>
                </c:pt>
                <c:pt idx="349">
                  <c:v>-7.6004119471471929</c:v>
                </c:pt>
                <c:pt idx="350">
                  <c:v>-7.6421607843751769</c:v>
                </c:pt>
                <c:pt idx="351">
                  <c:v>-7.6834234574351727</c:v>
                </c:pt>
                <c:pt idx="352">
                  <c:v>-7.7242014966531549</c:v>
                </c:pt>
                <c:pt idx="353">
                  <c:v>-7.7644965635206251</c:v>
                </c:pt>
                <c:pt idx="354">
                  <c:v>-7.8043104459757311</c:v>
                </c:pt>
                <c:pt idx="355">
                  <c:v>-7.8436450537549627</c:v>
                </c:pt>
                <c:pt idx="356">
                  <c:v>-7.8825024138170479</c:v>
                </c:pt>
                <c:pt idx="357">
                  <c:v>-7.9208846658404237</c:v>
                </c:pt>
                <c:pt idx="358">
                  <c:v>-7.9587940577956582</c:v>
                </c:pt>
                <c:pt idx="359">
                  <c:v>-7.9962329415938953</c:v>
                </c:pt>
                <c:pt idx="360">
                  <c:v>-8.0332037688124309</c:v>
                </c:pt>
                <c:pt idx="361">
                  <c:v>-8.0697090864982108</c:v>
                </c:pt>
                <c:pt idx="362">
                  <c:v>-8.1057515330500607</c:v>
                </c:pt>
                <c:pt idx="363">
                  <c:v>-8.1413338341802568</c:v>
                </c:pt>
                <c:pt idx="364">
                  <c:v>-8.1764587989559736</c:v>
                </c:pt>
                <c:pt idx="365">
                  <c:v>-8.2111293159209833</c:v>
                </c:pt>
                <c:pt idx="366">
                  <c:v>-8.2453483492979309</c:v>
                </c:pt>
                <c:pt idx="367">
                  <c:v>-8.2791189352713221</c:v>
                </c:pt>
                <c:pt idx="368">
                  <c:v>-8.3124441783513934</c:v>
                </c:pt>
                <c:pt idx="369">
                  <c:v>-8.3453272478188119</c:v>
                </c:pt>
                <c:pt idx="370">
                  <c:v>-8.3777713742500985</c:v>
                </c:pt>
                <c:pt idx="371">
                  <c:v>-8.4097798461236568</c:v>
                </c:pt>
                <c:pt idx="372">
                  <c:v>-8.4413560065061191</c:v>
                </c:pt>
                <c:pt idx="373">
                  <c:v>-8.4725032498186543</c:v>
                </c:pt>
                <c:pt idx="374">
                  <c:v>-8.5032250186828744</c:v>
                </c:pt>
                <c:pt idx="375">
                  <c:v>-8.5335248008458446</c:v>
                </c:pt>
                <c:pt idx="376">
                  <c:v>-8.5634061261837022</c:v>
                </c:pt>
                <c:pt idx="377">
                  <c:v>-8.5928725637831711</c:v>
                </c:pt>
                <c:pt idx="378">
                  <c:v>-8.621927719100503</c:v>
                </c:pt>
                <c:pt idx="379">
                  <c:v>-8.6505752311969637</c:v>
                </c:pt>
                <c:pt idx="380">
                  <c:v>-8.6788187700501904</c:v>
                </c:pt>
                <c:pt idx="381">
                  <c:v>-8.7066620339406793</c:v>
                </c:pt>
                <c:pt idx="382">
                  <c:v>-8.7341087469123835</c:v>
                </c:pt>
                <c:pt idx="383">
                  <c:v>-8.7611626563067428</c:v>
                </c:pt>
                <c:pt idx="384">
                  <c:v>-8.7878275303690678</c:v>
                </c:pt>
                <c:pt idx="385">
                  <c:v>-8.814107155926429</c:v>
                </c:pt>
                <c:pt idx="386">
                  <c:v>-8.8400053361359756</c:v>
                </c:pt>
                <c:pt idx="387">
                  <c:v>-8.8655258883027823</c:v>
                </c:pt>
                <c:pt idx="388">
                  <c:v>-8.8655509987848475</c:v>
                </c:pt>
                <c:pt idx="389">
                  <c:v>-8.8655761088992833</c:v>
                </c:pt>
                <c:pt idx="390">
                  <c:v>-8.8656012186461037</c:v>
                </c:pt>
                <c:pt idx="391">
                  <c:v>-8.8656263280253036</c:v>
                </c:pt>
                <c:pt idx="392">
                  <c:v>-8.86565143703689</c:v>
                </c:pt>
                <c:pt idx="393">
                  <c:v>-8.8656765456808664</c:v>
                </c:pt>
                <c:pt idx="394">
                  <c:v>-8.86570165395724</c:v>
                </c:pt>
                <c:pt idx="395">
                  <c:v>-8.8657267618660089</c:v>
                </c:pt>
                <c:pt idx="396">
                  <c:v>-8.8657518694071875</c:v>
                </c:pt>
                <c:pt idx="397">
                  <c:v>-8.8657769765807668</c:v>
                </c:pt>
                <c:pt idx="398">
                  <c:v>-8.8658020833867521</c:v>
                </c:pt>
                <c:pt idx="399">
                  <c:v>-8.8658271898251577</c:v>
                </c:pt>
                <c:pt idx="400">
                  <c:v>-8.8658522958959782</c:v>
                </c:pt>
                <c:pt idx="401">
                  <c:v>-8.865877401599219</c:v>
                </c:pt>
                <c:pt idx="402">
                  <c:v>-8.8659025069348836</c:v>
                </c:pt>
                <c:pt idx="403">
                  <c:v>-8.8659276119029755</c:v>
                </c:pt>
                <c:pt idx="404">
                  <c:v>-8.8659527165035037</c:v>
                </c:pt>
                <c:pt idx="405">
                  <c:v>-8.8659778207364646</c:v>
                </c:pt>
                <c:pt idx="406">
                  <c:v>-8.8660029246018599</c:v>
                </c:pt>
                <c:pt idx="407">
                  <c:v>-8.8660280280997092</c:v>
                </c:pt>
                <c:pt idx="408">
                  <c:v>-8.8660531312300002</c:v>
                </c:pt>
                <c:pt idx="409">
                  <c:v>-8.8660782339927415</c:v>
                </c:pt>
                <c:pt idx="410">
                  <c:v>-8.8661033363879422</c:v>
                </c:pt>
                <c:pt idx="411">
                  <c:v>-8.8661284384155952</c:v>
                </c:pt>
                <c:pt idx="412">
                  <c:v>-8.8661535400757199</c:v>
                </c:pt>
                <c:pt idx="413">
                  <c:v>-8.8661786413683021</c:v>
                </c:pt>
                <c:pt idx="414">
                  <c:v>-8.8662037422933526</c:v>
                </c:pt>
                <c:pt idx="415">
                  <c:v>-8.8662288428508855</c:v>
                </c:pt>
                <c:pt idx="416">
                  <c:v>-8.8662539430408902</c:v>
                </c:pt>
                <c:pt idx="417">
                  <c:v>-8.8662790428633755</c:v>
                </c:pt>
                <c:pt idx="418">
                  <c:v>-8.8663041423183451</c:v>
                </c:pt>
                <c:pt idx="419">
                  <c:v>-8.8663292414058041</c:v>
                </c:pt>
                <c:pt idx="420">
                  <c:v>-8.8663543401257563</c:v>
                </c:pt>
                <c:pt idx="421">
                  <c:v>-8.8663794384782051</c:v>
                </c:pt>
                <c:pt idx="422">
                  <c:v>-8.866404536463147</c:v>
                </c:pt>
                <c:pt idx="423">
                  <c:v>-8.8664296340806033</c:v>
                </c:pt>
                <c:pt idx="424">
                  <c:v>-8.8664547313305597</c:v>
                </c:pt>
                <c:pt idx="425">
                  <c:v>-8.8664798282130306</c:v>
                </c:pt>
                <c:pt idx="426">
                  <c:v>-8.8665049247280123</c:v>
                </c:pt>
                <c:pt idx="427">
                  <c:v>-8.8665300208755138</c:v>
                </c:pt>
                <c:pt idx="428">
                  <c:v>-8.8665551166555368</c:v>
                </c:pt>
                <c:pt idx="429">
                  <c:v>-8.8665802120680883</c:v>
                </c:pt>
                <c:pt idx="430">
                  <c:v>-8.8666053071131667</c:v>
                </c:pt>
                <c:pt idx="431">
                  <c:v>-8.8666304017907773</c:v>
                </c:pt>
                <c:pt idx="432">
                  <c:v>-8.8666554961009307</c:v>
                </c:pt>
                <c:pt idx="433">
                  <c:v>-8.8666805900436216</c:v>
                </c:pt>
                <c:pt idx="434">
                  <c:v>-8.8667056836188571</c:v>
                </c:pt>
                <c:pt idx="435">
                  <c:v>-8.8667307768266426</c:v>
                </c:pt>
                <c:pt idx="436">
                  <c:v>-8.8667558696669779</c:v>
                </c:pt>
                <c:pt idx="437">
                  <c:v>-8.8667809621398721</c:v>
                </c:pt>
                <c:pt idx="438">
                  <c:v>-8.8668060542453215</c:v>
                </c:pt>
                <c:pt idx="439">
                  <c:v>-8.8668311459833422</c:v>
                </c:pt>
                <c:pt idx="440">
                  <c:v>-8.866856237353927</c:v>
                </c:pt>
                <c:pt idx="441">
                  <c:v>-8.8668813283570778</c:v>
                </c:pt>
                <c:pt idx="442">
                  <c:v>-8.8669064189928122</c:v>
                </c:pt>
                <c:pt idx="443">
                  <c:v>-8.8669315092611196</c:v>
                </c:pt>
                <c:pt idx="444">
                  <c:v>-8.8669565991620072</c:v>
                </c:pt>
                <c:pt idx="445">
                  <c:v>-8.8669816886954855</c:v>
                </c:pt>
                <c:pt idx="446">
                  <c:v>-8.8670067778615511</c:v>
                </c:pt>
                <c:pt idx="447">
                  <c:v>-8.867031866660211</c:v>
                </c:pt>
                <c:pt idx="448">
                  <c:v>-8.8670569550914706</c:v>
                </c:pt>
                <c:pt idx="449">
                  <c:v>-8.8670820431553228</c:v>
                </c:pt>
                <c:pt idx="450">
                  <c:v>-8.8671071308517906</c:v>
                </c:pt>
                <c:pt idx="451">
                  <c:v>-8.8671322181808634</c:v>
                </c:pt>
                <c:pt idx="452">
                  <c:v>-8.867157305142543</c:v>
                </c:pt>
                <c:pt idx="453">
                  <c:v>-8.8671823917368453</c:v>
                </c:pt>
                <c:pt idx="454">
                  <c:v>-8.8672074779637668</c:v>
                </c:pt>
                <c:pt idx="455">
                  <c:v>-8.8672325638233076</c:v>
                </c:pt>
                <c:pt idx="456">
                  <c:v>-8.8672576493154782</c:v>
                </c:pt>
                <c:pt idx="457">
                  <c:v>-8.8672827344402769</c:v>
                </c:pt>
                <c:pt idx="458">
                  <c:v>-8.8673078191977126</c:v>
                </c:pt>
                <c:pt idx="459">
                  <c:v>-8.8673329035877906</c:v>
                </c:pt>
                <c:pt idx="460">
                  <c:v>-8.8673579876105091</c:v>
                </c:pt>
                <c:pt idx="461">
                  <c:v>-8.8673830712658717</c:v>
                </c:pt>
                <c:pt idx="462">
                  <c:v>-8.8674081545538854</c:v>
                </c:pt>
                <c:pt idx="463">
                  <c:v>-8.8674332374745557</c:v>
                </c:pt>
                <c:pt idx="464">
                  <c:v>-8.8674583200278771</c:v>
                </c:pt>
                <c:pt idx="465">
                  <c:v>-8.8674834022138604</c:v>
                </c:pt>
                <c:pt idx="466">
                  <c:v>-8.8675084840325162</c:v>
                </c:pt>
                <c:pt idx="467">
                  <c:v>-8.8675335654838303</c:v>
                </c:pt>
                <c:pt idx="468">
                  <c:v>-8.8675586465678204</c:v>
                </c:pt>
                <c:pt idx="469">
                  <c:v>-8.867583727284492</c:v>
                </c:pt>
                <c:pt idx="470">
                  <c:v>-8.8676088076338413</c:v>
                </c:pt>
                <c:pt idx="471">
                  <c:v>-8.8676338876158702</c:v>
                </c:pt>
                <c:pt idx="472">
                  <c:v>-8.8676589672305894</c:v>
                </c:pt>
                <c:pt idx="473">
                  <c:v>-8.8676840464780007</c:v>
                </c:pt>
                <c:pt idx="474">
                  <c:v>-8.867709125358104</c:v>
                </c:pt>
                <c:pt idx="475">
                  <c:v>-8.8677342038709064</c:v>
                </c:pt>
                <c:pt idx="476">
                  <c:v>-8.8677592820164133</c:v>
                </c:pt>
                <c:pt idx="477">
                  <c:v>-8.8677843597946246</c:v>
                </c:pt>
                <c:pt idx="478">
                  <c:v>-8.867809437205544</c:v>
                </c:pt>
                <c:pt idx="479">
                  <c:v>-8.8678345142491803</c:v>
                </c:pt>
                <c:pt idx="480">
                  <c:v>-8.86785959092553</c:v>
                </c:pt>
                <c:pt idx="481">
                  <c:v>-8.8678846672346054</c:v>
                </c:pt>
                <c:pt idx="482">
                  <c:v>-8.8679097431764067</c:v>
                </c:pt>
                <c:pt idx="483">
                  <c:v>-8.8679348187509337</c:v>
                </c:pt>
                <c:pt idx="484">
                  <c:v>-8.8679598939581918</c:v>
                </c:pt>
                <c:pt idx="485">
                  <c:v>-8.8679849687981882</c:v>
                </c:pt>
                <c:pt idx="486">
                  <c:v>-8.8680100432709246</c:v>
                </c:pt>
                <c:pt idx="487">
                  <c:v>-8.8680351173764045</c:v>
                </c:pt>
                <c:pt idx="488">
                  <c:v>-8.8680601911146315</c:v>
                </c:pt>
                <c:pt idx="489">
                  <c:v>-8.8680852644856056</c:v>
                </c:pt>
                <c:pt idx="490">
                  <c:v>-8.8681103374893411</c:v>
                </c:pt>
                <c:pt idx="491">
                  <c:v>-8.8681354101258343</c:v>
                </c:pt>
                <c:pt idx="492">
                  <c:v>-8.868160482395087</c:v>
                </c:pt>
                <c:pt idx="493">
                  <c:v>-8.8681855542971046</c:v>
                </c:pt>
                <c:pt idx="494">
                  <c:v>-8.868210625831896</c:v>
                </c:pt>
                <c:pt idx="495">
                  <c:v>-8.8682356969994611</c:v>
                </c:pt>
                <c:pt idx="496">
                  <c:v>-8.8682607677998053</c:v>
                </c:pt>
                <c:pt idx="497">
                  <c:v>-8.8682858382329233</c:v>
                </c:pt>
                <c:pt idx="498">
                  <c:v>-8.868310908298831</c:v>
                </c:pt>
                <c:pt idx="499">
                  <c:v>-8.8683359779975284</c:v>
                </c:pt>
                <c:pt idx="500">
                  <c:v>-8.8683610473290173</c:v>
                </c:pt>
                <c:pt idx="501">
                  <c:v>-8.8683861162933031</c:v>
                </c:pt>
                <c:pt idx="502">
                  <c:v>-8.8684111848903893</c:v>
                </c:pt>
                <c:pt idx="503">
                  <c:v>-8.8684362531202776</c:v>
                </c:pt>
                <c:pt idx="504">
                  <c:v>-8.8684613209829752</c:v>
                </c:pt>
                <c:pt idx="505">
                  <c:v>-8.8684863884784804</c:v>
                </c:pt>
                <c:pt idx="506">
                  <c:v>-8.8685114556068001</c:v>
                </c:pt>
                <c:pt idx="507">
                  <c:v>-8.8685365223679433</c:v>
                </c:pt>
                <c:pt idx="508">
                  <c:v>-8.8685615887619065</c:v>
                </c:pt>
                <c:pt idx="509">
                  <c:v>-8.8685866547886931</c:v>
                </c:pt>
                <c:pt idx="510">
                  <c:v>-8.8686117204483139</c:v>
                </c:pt>
                <c:pt idx="511">
                  <c:v>-8.8686367857407635</c:v>
                </c:pt>
                <c:pt idx="512">
                  <c:v>-8.8686618506660562</c:v>
                </c:pt>
                <c:pt idx="513">
                  <c:v>-8.8686869152241918</c:v>
                </c:pt>
                <c:pt idx="514">
                  <c:v>-8.868711979415167</c:v>
                </c:pt>
                <c:pt idx="515">
                  <c:v>-8.8687370432389958</c:v>
                </c:pt>
                <c:pt idx="516">
                  <c:v>-8.8687621066956748</c:v>
                </c:pt>
                <c:pt idx="517">
                  <c:v>-8.8687871697852039</c:v>
                </c:pt>
                <c:pt idx="518">
                  <c:v>-8.8688122325076009</c:v>
                </c:pt>
                <c:pt idx="519">
                  <c:v>-8.8688372948628569</c:v>
                </c:pt>
                <c:pt idx="520">
                  <c:v>-8.8688623568509879</c:v>
                </c:pt>
                <c:pt idx="521">
                  <c:v>-8.8688874184719815</c:v>
                </c:pt>
                <c:pt idx="522">
                  <c:v>-8.8689124797258536</c:v>
                </c:pt>
                <c:pt idx="523">
                  <c:v>-8.8689375406126043</c:v>
                </c:pt>
                <c:pt idx="524">
                  <c:v>-8.8689626011322371</c:v>
                </c:pt>
                <c:pt idx="525">
                  <c:v>-8.8689876612847591</c:v>
                </c:pt>
                <c:pt idx="526">
                  <c:v>-8.8690127210701668</c:v>
                </c:pt>
                <c:pt idx="527">
                  <c:v>-8.8690377804884726</c:v>
                </c:pt>
                <c:pt idx="528">
                  <c:v>-8.8690628395396764</c:v>
                </c:pt>
                <c:pt idx="529">
                  <c:v>-8.8690878982237784</c:v>
                </c:pt>
                <c:pt idx="530">
                  <c:v>-8.8691129565407856</c:v>
                </c:pt>
                <c:pt idx="531">
                  <c:v>-8.869138014490705</c:v>
                </c:pt>
                <c:pt idx="532">
                  <c:v>-8.8691630720735297</c:v>
                </c:pt>
                <c:pt idx="533">
                  <c:v>-8.8691881292892756</c:v>
                </c:pt>
                <c:pt idx="534">
                  <c:v>-8.8692131861379426</c:v>
                </c:pt>
                <c:pt idx="535">
                  <c:v>-8.8692382426195309</c:v>
                </c:pt>
                <c:pt idx="536">
                  <c:v>-8.8692632987340492</c:v>
                </c:pt>
                <c:pt idx="537">
                  <c:v>-8.8692883544814958</c:v>
                </c:pt>
                <c:pt idx="538">
                  <c:v>-8.8693134098618831</c:v>
                </c:pt>
                <c:pt idx="539">
                  <c:v>-8.8693384648752041</c:v>
                </c:pt>
                <c:pt idx="540">
                  <c:v>-8.8693635195214657</c:v>
                </c:pt>
                <c:pt idx="541">
                  <c:v>-8.869388573800677</c:v>
                </c:pt>
                <c:pt idx="542">
                  <c:v>-8.8694136277128397</c:v>
                </c:pt>
                <c:pt idx="543">
                  <c:v>-8.8694386812579555</c:v>
                </c:pt>
                <c:pt idx="544">
                  <c:v>-8.8694637344360245</c:v>
                </c:pt>
                <c:pt idx="545">
                  <c:v>-8.8694887872470609</c:v>
                </c:pt>
                <c:pt idx="546">
                  <c:v>-8.8695138396910593</c:v>
                </c:pt>
                <c:pt idx="547">
                  <c:v>-8.8695388917680287</c:v>
                </c:pt>
                <c:pt idx="548">
                  <c:v>-8.8695639434779689</c:v>
                </c:pt>
                <c:pt idx="549">
                  <c:v>-8.8695889948208873</c:v>
                </c:pt>
                <c:pt idx="550">
                  <c:v>-8.86961404579678</c:v>
                </c:pt>
                <c:pt idx="551">
                  <c:v>-8.8696390964056668</c:v>
                </c:pt>
                <c:pt idx="552">
                  <c:v>-8.8696641466475334</c:v>
                </c:pt>
                <c:pt idx="553">
                  <c:v>-8.8696891965223958</c:v>
                </c:pt>
                <c:pt idx="554">
                  <c:v>-8.8697142460302452</c:v>
                </c:pt>
                <c:pt idx="555">
                  <c:v>-8.8697392951710974</c:v>
                </c:pt>
                <c:pt idx="556">
                  <c:v>-8.8697643439449561</c:v>
                </c:pt>
                <c:pt idx="557">
                  <c:v>-8.869789392351823</c:v>
                </c:pt>
                <c:pt idx="558">
                  <c:v>-8.8698144403916945</c:v>
                </c:pt>
                <c:pt idx="559">
                  <c:v>-8.869839488064585</c:v>
                </c:pt>
                <c:pt idx="560">
                  <c:v>-8.8698645353704908</c:v>
                </c:pt>
                <c:pt idx="561">
                  <c:v>-8.8698895823094155</c:v>
                </c:pt>
                <c:pt idx="562">
                  <c:v>-8.8699146288813644</c:v>
                </c:pt>
                <c:pt idx="563">
                  <c:v>-8.8699396750863464</c:v>
                </c:pt>
                <c:pt idx="564">
                  <c:v>-8.8699647209243579</c:v>
                </c:pt>
                <c:pt idx="565">
                  <c:v>-8.8699897663954079</c:v>
                </c:pt>
                <c:pt idx="566">
                  <c:v>-8.8700148114995017</c:v>
                </c:pt>
                <c:pt idx="567">
                  <c:v>-8.8700398562366374</c:v>
                </c:pt>
                <c:pt idx="568">
                  <c:v>-8.8700649006068133</c:v>
                </c:pt>
                <c:pt idx="569">
                  <c:v>-8.8700899446100454</c:v>
                </c:pt>
                <c:pt idx="570">
                  <c:v>-8.8701149882463373</c:v>
                </c:pt>
                <c:pt idx="571">
                  <c:v>-8.8701400315156853</c:v>
                </c:pt>
                <c:pt idx="572">
                  <c:v>-8.8701650744180931</c:v>
                </c:pt>
                <c:pt idx="573">
                  <c:v>-8.8701901169535731</c:v>
                </c:pt>
                <c:pt idx="574">
                  <c:v>-8.8702151591221181</c:v>
                </c:pt>
                <c:pt idx="575">
                  <c:v>-8.8702402009237389</c:v>
                </c:pt>
                <c:pt idx="576">
                  <c:v>-8.8702652423584336</c:v>
                </c:pt>
                <c:pt idx="577">
                  <c:v>-8.870290283426213</c:v>
                </c:pt>
                <c:pt idx="578">
                  <c:v>-8.8703153241270822</c:v>
                </c:pt>
                <c:pt idx="579">
                  <c:v>-8.8703403644610326</c:v>
                </c:pt>
                <c:pt idx="580">
                  <c:v>-8.8703654044280853</c:v>
                </c:pt>
                <c:pt idx="581">
                  <c:v>-8.8703904440282244</c:v>
                </c:pt>
                <c:pt idx="582">
                  <c:v>-8.8704154832614677</c:v>
                </c:pt>
                <c:pt idx="583">
                  <c:v>-8.8704405221278151</c:v>
                </c:pt>
                <c:pt idx="584">
                  <c:v>-8.870465560627272</c:v>
                </c:pt>
                <c:pt idx="585">
                  <c:v>-8.8704905987598419</c:v>
                </c:pt>
                <c:pt idx="586">
                  <c:v>-8.8705156365255213</c:v>
                </c:pt>
                <c:pt idx="587">
                  <c:v>-8.8705406739243227</c:v>
                </c:pt>
                <c:pt idx="588">
                  <c:v>-8.8705657109562459</c:v>
                </c:pt>
                <c:pt idx="589">
                  <c:v>-8.8705907476212964</c:v>
                </c:pt>
                <c:pt idx="590">
                  <c:v>-8.8706157839194777</c:v>
                </c:pt>
                <c:pt idx="591">
                  <c:v>-8.8706408198507916</c:v>
                </c:pt>
                <c:pt idx="592">
                  <c:v>-8.8706658554152487</c:v>
                </c:pt>
                <c:pt idx="593">
                  <c:v>-8.8706908906128366</c:v>
                </c:pt>
                <c:pt idx="594">
                  <c:v>-8.8707159254435801</c:v>
                </c:pt>
                <c:pt idx="595">
                  <c:v>-8.8707409599074669</c:v>
                </c:pt>
                <c:pt idx="596">
                  <c:v>-8.8707659940045112</c:v>
                </c:pt>
                <c:pt idx="597">
                  <c:v>-8.8707910277347057</c:v>
                </c:pt>
                <c:pt idx="598">
                  <c:v>-8.8708160610980684</c:v>
                </c:pt>
                <c:pt idx="599">
                  <c:v>-8.8708410940945868</c:v>
                </c:pt>
                <c:pt idx="600">
                  <c:v>-8.8708661267242803</c:v>
                </c:pt>
                <c:pt idx="601">
                  <c:v>-8.8708911589871384</c:v>
                </c:pt>
                <c:pt idx="602">
                  <c:v>-8.8709161908831753</c:v>
                </c:pt>
                <c:pt idx="603">
                  <c:v>-8.8709412224123945</c:v>
                </c:pt>
                <c:pt idx="604">
                  <c:v>-8.870966253574796</c:v>
                </c:pt>
                <c:pt idx="605">
                  <c:v>-8.8709912843703798</c:v>
                </c:pt>
                <c:pt idx="606">
                  <c:v>-8.8710163147991565</c:v>
                </c:pt>
                <c:pt idx="607">
                  <c:v>-8.8710413448611245</c:v>
                </c:pt>
                <c:pt idx="608">
                  <c:v>-8.8710663745562996</c:v>
                </c:pt>
                <c:pt idx="609">
                  <c:v>-8.8710914038846642</c:v>
                </c:pt>
                <c:pt idx="610">
                  <c:v>-8.8711164328462395</c:v>
                </c:pt>
                <c:pt idx="611">
                  <c:v>-8.8711414614410256</c:v>
                </c:pt>
                <c:pt idx="612">
                  <c:v>-8.8711664896690152</c:v>
                </c:pt>
                <c:pt idx="613">
                  <c:v>-8.8711915175302298</c:v>
                </c:pt>
                <c:pt idx="614">
                  <c:v>-8.8712165450246623</c:v>
                </c:pt>
                <c:pt idx="615">
                  <c:v>-8.8712415721523215</c:v>
                </c:pt>
                <c:pt idx="616">
                  <c:v>-8.8712665989132091</c:v>
                </c:pt>
                <c:pt idx="617">
                  <c:v>-8.8712916253073253</c:v>
                </c:pt>
                <c:pt idx="618">
                  <c:v>-8.8713166513346788</c:v>
                </c:pt>
                <c:pt idx="619">
                  <c:v>-8.8713416769952715</c:v>
                </c:pt>
                <c:pt idx="620">
                  <c:v>-8.8713667022891034</c:v>
                </c:pt>
                <c:pt idx="621">
                  <c:v>-8.8713917272161869</c:v>
                </c:pt>
                <c:pt idx="622">
                  <c:v>-8.8714167517765201</c:v>
                </c:pt>
                <c:pt idx="623">
                  <c:v>-8.8714417759701067</c:v>
                </c:pt>
                <c:pt idx="624">
                  <c:v>-8.8714667997969485</c:v>
                </c:pt>
                <c:pt idx="625">
                  <c:v>-8.8714918232570561</c:v>
                </c:pt>
                <c:pt idx="626">
                  <c:v>-8.8715168463504295</c:v>
                </c:pt>
                <c:pt idx="627">
                  <c:v>-8.8715418690770669</c:v>
                </c:pt>
                <c:pt idx="628">
                  <c:v>-8.8715668914369825</c:v>
                </c:pt>
                <c:pt idx="629">
                  <c:v>-8.8715919134301746</c:v>
                </c:pt>
                <c:pt idx="630">
                  <c:v>-8.8716169350566432</c:v>
                </c:pt>
                <c:pt idx="631">
                  <c:v>-8.8716419563164006</c:v>
                </c:pt>
                <c:pt idx="632">
                  <c:v>-8.8716669772094416</c:v>
                </c:pt>
                <c:pt idx="633">
                  <c:v>-8.8716919977357769</c:v>
                </c:pt>
                <c:pt idx="634">
                  <c:v>-8.8717170178954046</c:v>
                </c:pt>
                <c:pt idx="635">
                  <c:v>-8.8717420376883371</c:v>
                </c:pt>
                <c:pt idx="636">
                  <c:v>-8.8717670571145693</c:v>
                </c:pt>
                <c:pt idx="637">
                  <c:v>-8.871792076174108</c:v>
                </c:pt>
                <c:pt idx="638">
                  <c:v>-8.8718170948669606</c:v>
                </c:pt>
                <c:pt idx="639">
                  <c:v>-8.8718421131931287</c:v>
                </c:pt>
                <c:pt idx="640">
                  <c:v>-8.8718671311526034</c:v>
                </c:pt>
                <c:pt idx="641">
                  <c:v>-8.8718921487454079</c:v>
                </c:pt>
                <c:pt idx="642">
                  <c:v>-8.8719171659715421</c:v>
                </c:pt>
                <c:pt idx="643">
                  <c:v>-8.8719421828309954</c:v>
                </c:pt>
                <c:pt idx="644">
                  <c:v>-8.8719671993237874</c:v>
                </c:pt>
                <c:pt idx="645">
                  <c:v>-8.871992215449918</c:v>
                </c:pt>
                <c:pt idx="646">
                  <c:v>-8.8720172312093872</c:v>
                </c:pt>
                <c:pt idx="647">
                  <c:v>-8.8720422466021986</c:v>
                </c:pt>
                <c:pt idx="648">
                  <c:v>-8.8720672616283593</c:v>
                </c:pt>
                <c:pt idx="649">
                  <c:v>-8.8720922762878729</c:v>
                </c:pt>
                <c:pt idx="650">
                  <c:v>-8.8721172905807446</c:v>
                </c:pt>
                <c:pt idx="651">
                  <c:v>-8.8721423045069674</c:v>
                </c:pt>
                <c:pt idx="652">
                  <c:v>-8.8721673180665626</c:v>
                </c:pt>
                <c:pt idx="653">
                  <c:v>-8.8721923312595177</c:v>
                </c:pt>
                <c:pt idx="654">
                  <c:v>-8.8722173440858469</c:v>
                </c:pt>
                <c:pt idx="655">
                  <c:v>-8.8722423565455504</c:v>
                </c:pt>
                <c:pt idx="656">
                  <c:v>-8.8722673686386315</c:v>
                </c:pt>
                <c:pt idx="657">
                  <c:v>-8.8722923803650904</c:v>
                </c:pt>
                <c:pt idx="658">
                  <c:v>-8.8723173917249394</c:v>
                </c:pt>
                <c:pt idx="659">
                  <c:v>-8.8723424027181821</c:v>
                </c:pt>
                <c:pt idx="660">
                  <c:v>-8.8723674133448061</c:v>
                </c:pt>
                <c:pt idx="661">
                  <c:v>-8.8723924236048379</c:v>
                </c:pt>
                <c:pt idx="662">
                  <c:v>-8.8724174334982653</c:v>
                </c:pt>
                <c:pt idx="663">
                  <c:v>-8.8724424430250952</c:v>
                </c:pt>
                <c:pt idx="664">
                  <c:v>-8.8724674521853384</c:v>
                </c:pt>
                <c:pt idx="665">
                  <c:v>-8.8724924609789912</c:v>
                </c:pt>
                <c:pt idx="666">
                  <c:v>-8.8725174694060573</c:v>
                </c:pt>
                <c:pt idx="667">
                  <c:v>-8.8725424774665491</c:v>
                </c:pt>
                <c:pt idx="668">
                  <c:v>-8.8725674851604523</c:v>
                </c:pt>
                <c:pt idx="669">
                  <c:v>-8.8725924924877937</c:v>
                </c:pt>
                <c:pt idx="670">
                  <c:v>-8.8726174994485625</c:v>
                </c:pt>
                <c:pt idx="671">
                  <c:v>-8.8726425060427641</c:v>
                </c:pt>
                <c:pt idx="672">
                  <c:v>-8.8726675122704037</c:v>
                </c:pt>
                <c:pt idx="673">
                  <c:v>-8.8726925181314868</c:v>
                </c:pt>
                <c:pt idx="674">
                  <c:v>-8.8727175236260152</c:v>
                </c:pt>
                <c:pt idx="675">
                  <c:v>-8.8727425287539941</c:v>
                </c:pt>
                <c:pt idx="676">
                  <c:v>-8.8727675335154235</c:v>
                </c:pt>
                <c:pt idx="677">
                  <c:v>-8.8727925379103159</c:v>
                </c:pt>
                <c:pt idx="678">
                  <c:v>-8.8728175419386641</c:v>
                </c:pt>
                <c:pt idx="679">
                  <c:v>-8.8728425456004754</c:v>
                </c:pt>
                <c:pt idx="680">
                  <c:v>-8.8728675488957567</c:v>
                </c:pt>
                <c:pt idx="681">
                  <c:v>-8.8728925518245099</c:v>
                </c:pt>
                <c:pt idx="682">
                  <c:v>-8.8729175543867385</c:v>
                </c:pt>
                <c:pt idx="683">
                  <c:v>-8.8729425565824478</c:v>
                </c:pt>
                <c:pt idx="684">
                  <c:v>-8.8729675584116396</c:v>
                </c:pt>
                <c:pt idx="685">
                  <c:v>-8.8729925598743193</c:v>
                </c:pt>
                <c:pt idx="686">
                  <c:v>-8.8730175609704869</c:v>
                </c:pt>
                <c:pt idx="687">
                  <c:v>-8.8730425617001512</c:v>
                </c:pt>
                <c:pt idx="688">
                  <c:v>-8.8730675620633139</c:v>
                </c:pt>
                <c:pt idx="689">
                  <c:v>-8.8730925620599752</c:v>
                </c:pt>
                <c:pt idx="690">
                  <c:v>-8.8731175616901492</c:v>
                </c:pt>
                <c:pt idx="691">
                  <c:v>-8.8731425609538306</c:v>
                </c:pt>
                <c:pt idx="692">
                  <c:v>-8.8731675598510193</c:v>
                </c:pt>
                <c:pt idx="693">
                  <c:v>-8.8731925583817262</c:v>
                </c:pt>
                <c:pt idx="694">
                  <c:v>-8.8732175565459599</c:v>
                </c:pt>
                <c:pt idx="695">
                  <c:v>-8.8732425543437117</c:v>
                </c:pt>
                <c:pt idx="696">
                  <c:v>-8.8732675517749957</c:v>
                </c:pt>
                <c:pt idx="697">
                  <c:v>-8.873292548839812</c:v>
                </c:pt>
                <c:pt idx="698">
                  <c:v>-8.8733175455381605</c:v>
                </c:pt>
                <c:pt idx="699">
                  <c:v>-8.8733425418700502</c:v>
                </c:pt>
                <c:pt idx="700">
                  <c:v>-8.8733675378354846</c:v>
                </c:pt>
                <c:pt idx="701">
                  <c:v>-8.8733925334344654</c:v>
                </c:pt>
                <c:pt idx="702">
                  <c:v>-8.8734175286669981</c:v>
                </c:pt>
                <c:pt idx="703">
                  <c:v>-8.8734425235330843</c:v>
                </c:pt>
                <c:pt idx="704">
                  <c:v>-8.8734675180327294</c:v>
                </c:pt>
                <c:pt idx="705">
                  <c:v>-8.8734925121659334</c:v>
                </c:pt>
                <c:pt idx="706">
                  <c:v>-8.8735175059327087</c:v>
                </c:pt>
                <c:pt idx="707">
                  <c:v>-8.8735424993330483</c:v>
                </c:pt>
                <c:pt idx="708">
                  <c:v>-8.873567492366961</c:v>
                </c:pt>
                <c:pt idx="709">
                  <c:v>-8.8735924850344521</c:v>
                </c:pt>
                <c:pt idx="710">
                  <c:v>-8.8736174773355287</c:v>
                </c:pt>
                <c:pt idx="711">
                  <c:v>-8.8736424692701892</c:v>
                </c:pt>
                <c:pt idx="712">
                  <c:v>-8.8736674608384298</c:v>
                </c:pt>
                <c:pt idx="713">
                  <c:v>-8.873692452040272</c:v>
                </c:pt>
                <c:pt idx="714">
                  <c:v>-8.8737174428757069</c:v>
                </c:pt>
                <c:pt idx="715">
                  <c:v>-8.8737424333447379</c:v>
                </c:pt>
                <c:pt idx="716">
                  <c:v>-8.8737674234473776</c:v>
                </c:pt>
                <c:pt idx="717">
                  <c:v>-8.873792413183617</c:v>
                </c:pt>
                <c:pt idx="718">
                  <c:v>-8.8738174025534722</c:v>
                </c:pt>
                <c:pt idx="719">
                  <c:v>-8.8738423915569413</c:v>
                </c:pt>
                <c:pt idx="720">
                  <c:v>-8.8738673801940315</c:v>
                </c:pt>
                <c:pt idx="721">
                  <c:v>-8.8738923684647393</c:v>
                </c:pt>
                <c:pt idx="722">
                  <c:v>-8.8739173563690752</c:v>
                </c:pt>
                <c:pt idx="723">
                  <c:v>-8.8739423439070393</c:v>
                </c:pt>
                <c:pt idx="724">
                  <c:v>-8.8739673310786387</c:v>
                </c:pt>
                <c:pt idx="725">
                  <c:v>-8.8739923178838787</c:v>
                </c:pt>
                <c:pt idx="726">
                  <c:v>-8.8740173043227522</c:v>
                </c:pt>
                <c:pt idx="727">
                  <c:v>-8.8740422903952769</c:v>
                </c:pt>
                <c:pt idx="728">
                  <c:v>-8.8740672761014441</c:v>
                </c:pt>
                <c:pt idx="729">
                  <c:v>-8.8740922614412678</c:v>
                </c:pt>
                <c:pt idx="730">
                  <c:v>-8.8741172464147429</c:v>
                </c:pt>
                <c:pt idx="731">
                  <c:v>-8.8741422310218834</c:v>
                </c:pt>
                <c:pt idx="732">
                  <c:v>-8.874167215262684</c:v>
                </c:pt>
                <c:pt idx="733">
                  <c:v>-8.8741921991371537</c:v>
                </c:pt>
                <c:pt idx="734">
                  <c:v>-8.8742171826452925</c:v>
                </c:pt>
                <c:pt idx="735">
                  <c:v>-8.8742421657871073</c:v>
                </c:pt>
                <c:pt idx="736">
                  <c:v>-8.8742671485626001</c:v>
                </c:pt>
                <c:pt idx="737">
                  <c:v>-8.8742921309717762</c:v>
                </c:pt>
                <c:pt idx="738">
                  <c:v>-8.8743171130146408</c:v>
                </c:pt>
                <c:pt idx="739">
                  <c:v>-8.8743420946911886</c:v>
                </c:pt>
                <c:pt idx="740">
                  <c:v>-8.8743670760014322</c:v>
                </c:pt>
                <c:pt idx="741">
                  <c:v>-8.8743920569453749</c:v>
                </c:pt>
                <c:pt idx="742">
                  <c:v>-8.8744170375230187</c:v>
                </c:pt>
                <c:pt idx="743">
                  <c:v>-8.8744420177343617</c:v>
                </c:pt>
                <c:pt idx="744">
                  <c:v>-8.8744669975794181</c:v>
                </c:pt>
                <c:pt idx="745">
                  <c:v>-8.8744919770581863</c:v>
                </c:pt>
                <c:pt idx="746">
                  <c:v>-8.8745169561706732</c:v>
                </c:pt>
                <c:pt idx="747">
                  <c:v>-8.874541934916877</c:v>
                </c:pt>
                <c:pt idx="748">
                  <c:v>-8.8745669132968032</c:v>
                </c:pt>
                <c:pt idx="749">
                  <c:v>-8.8745918913104571</c:v>
                </c:pt>
                <c:pt idx="750">
                  <c:v>-8.8746168689578457</c:v>
                </c:pt>
                <c:pt idx="751">
                  <c:v>-8.8746418462389673</c:v>
                </c:pt>
                <c:pt idx="752">
                  <c:v>-8.8746668231538219</c:v>
                </c:pt>
                <c:pt idx="753">
                  <c:v>-8.8746917997024219</c:v>
                </c:pt>
                <c:pt idx="754">
                  <c:v>-8.8747167758847727</c:v>
                </c:pt>
                <c:pt idx="755">
                  <c:v>-8.8747417517008689</c:v>
                </c:pt>
                <c:pt idx="756">
                  <c:v>-8.8747667271507193</c:v>
                </c:pt>
                <c:pt idx="757">
                  <c:v>-8.8747917022343312</c:v>
                </c:pt>
                <c:pt idx="758">
                  <c:v>-8.8748166769516974</c:v>
                </c:pt>
                <c:pt idx="759">
                  <c:v>-8.8748416513028339</c:v>
                </c:pt>
                <c:pt idx="760">
                  <c:v>-8.8748666252877353</c:v>
                </c:pt>
                <c:pt idx="761">
                  <c:v>-8.8748915989064123</c:v>
                </c:pt>
                <c:pt idx="762">
                  <c:v>-8.8749165721588597</c:v>
                </c:pt>
                <c:pt idx="763">
                  <c:v>-8.8749415450450915</c:v>
                </c:pt>
                <c:pt idx="764">
                  <c:v>-8.8749665175651078</c:v>
                </c:pt>
                <c:pt idx="765">
                  <c:v>-8.8749914897189086</c:v>
                </c:pt>
                <c:pt idx="766">
                  <c:v>-8.875016461506501</c:v>
                </c:pt>
                <c:pt idx="767">
                  <c:v>-8.8750414329278886</c:v>
                </c:pt>
                <c:pt idx="768">
                  <c:v>-8.8750664039830802</c:v>
                </c:pt>
                <c:pt idx="769">
                  <c:v>-8.875091374672067</c:v>
                </c:pt>
                <c:pt idx="770">
                  <c:v>-8.8751163449948631</c:v>
                </c:pt>
                <c:pt idx="771">
                  <c:v>-8.8751413149514669</c:v>
                </c:pt>
                <c:pt idx="772">
                  <c:v>-8.8751662845418853</c:v>
                </c:pt>
                <c:pt idx="773">
                  <c:v>-8.8751912537661219</c:v>
                </c:pt>
                <c:pt idx="774">
                  <c:v>-8.8752162226241804</c:v>
                </c:pt>
                <c:pt idx="775">
                  <c:v>-8.8752411911160589</c:v>
                </c:pt>
                <c:pt idx="776">
                  <c:v>-8.8752661592417734</c:v>
                </c:pt>
                <c:pt idx="777">
                  <c:v>-8.8752911270013151</c:v>
                </c:pt>
                <c:pt idx="778">
                  <c:v>-8.8753160943946927</c:v>
                </c:pt>
                <c:pt idx="779">
                  <c:v>-8.8753410614219135</c:v>
                </c:pt>
                <c:pt idx="780">
                  <c:v>-8.8753660280829845</c:v>
                </c:pt>
                <c:pt idx="781">
                  <c:v>-8.8753909943778933</c:v>
                </c:pt>
                <c:pt idx="782">
                  <c:v>-8.8754159603066505</c:v>
                </c:pt>
                <c:pt idx="783">
                  <c:v>-8.8754409258692686</c:v>
                </c:pt>
                <c:pt idx="784">
                  <c:v>-8.8754658910657476</c:v>
                </c:pt>
                <c:pt idx="785">
                  <c:v>-8.8754908558960874</c:v>
                </c:pt>
                <c:pt idx="786">
                  <c:v>-8.87551582036029</c:v>
                </c:pt>
                <c:pt idx="787">
                  <c:v>-8.875540784458364</c:v>
                </c:pt>
                <c:pt idx="788">
                  <c:v>-8.8755657481903167</c:v>
                </c:pt>
                <c:pt idx="789">
                  <c:v>-8.875590711556141</c:v>
                </c:pt>
                <c:pt idx="790">
                  <c:v>-8.8756156745558474</c:v>
                </c:pt>
                <c:pt idx="791">
                  <c:v>-8.8756406371894414</c:v>
                </c:pt>
                <c:pt idx="792">
                  <c:v>-8.8756655994569194</c:v>
                </c:pt>
                <c:pt idx="793">
                  <c:v>-8.8756905613582973</c:v>
                </c:pt>
                <c:pt idx="794">
                  <c:v>-8.875715522893568</c:v>
                </c:pt>
                <c:pt idx="795">
                  <c:v>-8.8757404840627387</c:v>
                </c:pt>
                <c:pt idx="796">
                  <c:v>-8.875765444865813</c:v>
                </c:pt>
                <c:pt idx="797">
                  <c:v>-8.8757904053027943</c:v>
                </c:pt>
                <c:pt idx="798">
                  <c:v>-8.8758153653736844</c:v>
                </c:pt>
                <c:pt idx="799">
                  <c:v>-8.8758403250784887</c:v>
                </c:pt>
                <c:pt idx="800">
                  <c:v>-8.8758652844172232</c:v>
                </c:pt>
                <c:pt idx="801">
                  <c:v>-8.8758902433898683</c:v>
                </c:pt>
                <c:pt idx="802">
                  <c:v>-8.8759152019964471</c:v>
                </c:pt>
                <c:pt idx="803">
                  <c:v>-8.8759401602369508</c:v>
                </c:pt>
                <c:pt idx="804">
                  <c:v>-8.8759651181113917</c:v>
                </c:pt>
                <c:pt idx="805">
                  <c:v>-8.8759900756197698</c:v>
                </c:pt>
                <c:pt idx="806">
                  <c:v>-8.8760150327620888</c:v>
                </c:pt>
                <c:pt idx="807">
                  <c:v>-8.8760399895383539</c:v>
                </c:pt>
                <c:pt idx="808">
                  <c:v>-8.8760649459485652</c:v>
                </c:pt>
                <c:pt idx="809">
                  <c:v>-8.8760899019927333</c:v>
                </c:pt>
                <c:pt idx="810">
                  <c:v>-8.8761148576708564</c:v>
                </c:pt>
                <c:pt idx="811">
                  <c:v>-8.8761398129829381</c:v>
                </c:pt>
                <c:pt idx="812">
                  <c:v>-8.8761647679289801</c:v>
                </c:pt>
                <c:pt idx="813">
                  <c:v>-8.876189722508995</c:v>
                </c:pt>
                <c:pt idx="814">
                  <c:v>-8.8762146767229808</c:v>
                </c:pt>
                <c:pt idx="815">
                  <c:v>-8.876239630570943</c:v>
                </c:pt>
                <c:pt idx="816">
                  <c:v>-8.8762645840528744</c:v>
                </c:pt>
                <c:pt idx="817">
                  <c:v>-8.8762895371687964</c:v>
                </c:pt>
                <c:pt idx="818">
                  <c:v>-8.8763144899187072</c:v>
                </c:pt>
                <c:pt idx="819">
                  <c:v>-8.8763394423026032</c:v>
                </c:pt>
                <c:pt idx="820">
                  <c:v>-8.8763643943204968</c:v>
                </c:pt>
                <c:pt idx="821">
                  <c:v>-8.8763893459723882</c:v>
                </c:pt>
                <c:pt idx="822">
                  <c:v>-8.8764142972582771</c:v>
                </c:pt>
                <c:pt idx="823">
                  <c:v>-8.8764392481781744</c:v>
                </c:pt>
                <c:pt idx="824">
                  <c:v>-8.8764641987320818</c:v>
                </c:pt>
                <c:pt idx="825">
                  <c:v>-8.8764891489200028</c:v>
                </c:pt>
                <c:pt idx="826">
                  <c:v>-8.8765140987419358</c:v>
                </c:pt>
                <c:pt idx="827">
                  <c:v>-8.876539048197893</c:v>
                </c:pt>
                <c:pt idx="828">
                  <c:v>-8.8765639972878763</c:v>
                </c:pt>
                <c:pt idx="829">
                  <c:v>-8.8765889460118803</c:v>
                </c:pt>
                <c:pt idx="830">
                  <c:v>-8.8766138943699175</c:v>
                </c:pt>
                <c:pt idx="831">
                  <c:v>-8.8766388423619951</c:v>
                </c:pt>
                <c:pt idx="832">
                  <c:v>-8.876663789988104</c:v>
                </c:pt>
                <c:pt idx="833">
                  <c:v>-8.8766887372482621</c:v>
                </c:pt>
                <c:pt idx="834">
                  <c:v>-8.8767136841424605</c:v>
                </c:pt>
                <c:pt idx="835">
                  <c:v>-8.8767386306707134</c:v>
                </c:pt>
                <c:pt idx="836">
                  <c:v>-8.8767635768330209</c:v>
                </c:pt>
                <c:pt idx="837">
                  <c:v>-8.8767885226293846</c:v>
                </c:pt>
                <c:pt idx="838">
                  <c:v>-8.8768134680598063</c:v>
                </c:pt>
                <c:pt idx="839">
                  <c:v>-8.8768384131243003</c:v>
                </c:pt>
                <c:pt idx="840">
                  <c:v>-8.8768633578228613</c:v>
                </c:pt>
                <c:pt idx="841">
                  <c:v>-8.8768883021554945</c:v>
                </c:pt>
                <c:pt idx="842">
                  <c:v>-8.8769132461222036</c:v>
                </c:pt>
                <c:pt idx="843">
                  <c:v>-8.8769381897229938</c:v>
                </c:pt>
                <c:pt idx="844">
                  <c:v>-8.8769631329578687</c:v>
                </c:pt>
                <c:pt idx="845">
                  <c:v>-8.8769880758268283</c:v>
                </c:pt>
                <c:pt idx="846">
                  <c:v>-8.8770130183298832</c:v>
                </c:pt>
                <c:pt idx="847">
                  <c:v>-8.87703796046703</c:v>
                </c:pt>
                <c:pt idx="848">
                  <c:v>-8.8770629022382828</c:v>
                </c:pt>
                <c:pt idx="849">
                  <c:v>-8.8770878436436309</c:v>
                </c:pt>
                <c:pt idx="850">
                  <c:v>-8.8771127846830851</c:v>
                </c:pt>
                <c:pt idx="851">
                  <c:v>-8.8771377253566488</c:v>
                </c:pt>
                <c:pt idx="852">
                  <c:v>-8.877162665664331</c:v>
                </c:pt>
                <c:pt idx="853">
                  <c:v>-8.877187605606137</c:v>
                </c:pt>
                <c:pt idx="854">
                  <c:v>-8.8772125451820543</c:v>
                </c:pt>
                <c:pt idx="855">
                  <c:v>-8.8772374843921025</c:v>
                </c:pt>
                <c:pt idx="856">
                  <c:v>-8.877262423236278</c:v>
                </c:pt>
                <c:pt idx="857">
                  <c:v>-8.8772873617145915</c:v>
                </c:pt>
                <c:pt idx="858">
                  <c:v>-8.877312299827036</c:v>
                </c:pt>
                <c:pt idx="859">
                  <c:v>-8.8773372375736201</c:v>
                </c:pt>
                <c:pt idx="860">
                  <c:v>-8.8773621749543512</c:v>
                </c:pt>
                <c:pt idx="861">
                  <c:v>-8.8773871119692309</c:v>
                </c:pt>
                <c:pt idx="862">
                  <c:v>-8.8774120486182575</c:v>
                </c:pt>
                <c:pt idx="863">
                  <c:v>-8.8774369849014452</c:v>
                </c:pt>
                <c:pt idx="864">
                  <c:v>-8.8774619208187922</c:v>
                </c:pt>
                <c:pt idx="865">
                  <c:v>-8.8774868563703002</c:v>
                </c:pt>
                <c:pt idx="866">
                  <c:v>-8.8775117915559729</c:v>
                </c:pt>
                <c:pt idx="867">
                  <c:v>-8.8775367263758174</c:v>
                </c:pt>
                <c:pt idx="868">
                  <c:v>-8.8775616608298371</c:v>
                </c:pt>
                <c:pt idx="869">
                  <c:v>-8.8775865949180357</c:v>
                </c:pt>
                <c:pt idx="870">
                  <c:v>-8.8776115286404114</c:v>
                </c:pt>
                <c:pt idx="871">
                  <c:v>-8.8776364619969748</c:v>
                </c:pt>
                <c:pt idx="872">
                  <c:v>-8.877661394987733</c:v>
                </c:pt>
                <c:pt idx="873">
                  <c:v>-8.8776863276126772</c:v>
                </c:pt>
                <c:pt idx="874">
                  <c:v>-8.8777112598718233</c:v>
                </c:pt>
                <c:pt idx="875">
                  <c:v>-8.8777361917651696</c:v>
                </c:pt>
                <c:pt idx="876">
                  <c:v>-8.8777611232927178</c:v>
                </c:pt>
                <c:pt idx="877">
                  <c:v>-8.8777860544544733</c:v>
                </c:pt>
                <c:pt idx="878">
                  <c:v>-8.8778109852504414</c:v>
                </c:pt>
                <c:pt idx="879">
                  <c:v>-8.8778359156806239</c:v>
                </c:pt>
                <c:pt idx="880">
                  <c:v>-8.8778608457450296</c:v>
                </c:pt>
                <c:pt idx="881">
                  <c:v>-8.8778857754436533</c:v>
                </c:pt>
                <c:pt idx="882">
                  <c:v>-8.8779107047765073</c:v>
                </c:pt>
                <c:pt idx="883">
                  <c:v>-8.8779356337435882</c:v>
                </c:pt>
                <c:pt idx="884">
                  <c:v>-8.87796056234491</c:v>
                </c:pt>
                <c:pt idx="885">
                  <c:v>-8.877985490580464</c:v>
                </c:pt>
                <c:pt idx="886">
                  <c:v>-8.8780104184502662</c:v>
                </c:pt>
                <c:pt idx="887">
                  <c:v>-8.8780353459543075</c:v>
                </c:pt>
                <c:pt idx="888">
                  <c:v>-8.8780602730926024</c:v>
                </c:pt>
                <c:pt idx="889">
                  <c:v>-8.8780851998651471</c:v>
                </c:pt>
                <c:pt idx="890">
                  <c:v>-8.8781101262719506</c:v>
                </c:pt>
                <c:pt idx="891">
                  <c:v>-8.8781350523130094</c:v>
                </c:pt>
                <c:pt idx="892">
                  <c:v>-8.8781599779883411</c:v>
                </c:pt>
                <c:pt idx="893">
                  <c:v>-8.878184903297937</c:v>
                </c:pt>
                <c:pt idx="894">
                  <c:v>-8.878209828241804</c:v>
                </c:pt>
                <c:pt idx="895">
                  <c:v>-8.8782347528199459</c:v>
                </c:pt>
                <c:pt idx="896">
                  <c:v>-8.8782596770323714</c:v>
                </c:pt>
                <c:pt idx="897">
                  <c:v>-8.8782846008790806</c:v>
                </c:pt>
                <c:pt idx="898">
                  <c:v>-8.8783095243600716</c:v>
                </c:pt>
                <c:pt idx="899">
                  <c:v>-8.8783344474753552</c:v>
                </c:pt>
                <c:pt idx="900">
                  <c:v>-8.8783593702249348</c:v>
                </c:pt>
                <c:pt idx="901">
                  <c:v>-8.8783842926088106</c:v>
                </c:pt>
                <c:pt idx="902">
                  <c:v>-8.878409214626986</c:v>
                </c:pt>
                <c:pt idx="903">
                  <c:v>-8.8784341362794716</c:v>
                </c:pt>
                <c:pt idx="904">
                  <c:v>-8.8784590575662623</c:v>
                </c:pt>
                <c:pt idx="905">
                  <c:v>-8.8784839784873721</c:v>
                </c:pt>
                <c:pt idx="906">
                  <c:v>-8.8785088990427958</c:v>
                </c:pt>
                <c:pt idx="907">
                  <c:v>-8.8785338192325405</c:v>
                </c:pt>
                <c:pt idx="908">
                  <c:v>-8.8785587390566132</c:v>
                </c:pt>
                <c:pt idx="909">
                  <c:v>-8.8785836585150086</c:v>
                </c:pt>
                <c:pt idx="910">
                  <c:v>-8.8786085776077392</c:v>
                </c:pt>
                <c:pt idx="911">
                  <c:v>-8.8786334963348033</c:v>
                </c:pt>
                <c:pt idx="912">
                  <c:v>-8.878658414696206</c:v>
                </c:pt>
                <c:pt idx="913">
                  <c:v>-8.8786833326919545</c:v>
                </c:pt>
                <c:pt idx="914">
                  <c:v>-8.8787082503220542</c:v>
                </c:pt>
                <c:pt idx="915">
                  <c:v>-8.8787331675864998</c:v>
                </c:pt>
                <c:pt idx="916">
                  <c:v>-8.8787580844853</c:v>
                </c:pt>
                <c:pt idx="917">
                  <c:v>-8.878783001018455</c:v>
                </c:pt>
                <c:pt idx="918">
                  <c:v>-8.8788079171859788</c:v>
                </c:pt>
                <c:pt idx="919">
                  <c:v>-8.8788328329878663</c:v>
                </c:pt>
                <c:pt idx="920">
                  <c:v>-8.8788577484241209</c:v>
                </c:pt>
                <c:pt idx="921">
                  <c:v>-8.8788826634947569</c:v>
                </c:pt>
                <c:pt idx="922">
                  <c:v>-8.8789075781997617</c:v>
                </c:pt>
                <c:pt idx="923">
                  <c:v>-8.8789324925391515</c:v>
                </c:pt>
                <c:pt idx="924">
                  <c:v>-8.8789574065129209</c:v>
                </c:pt>
                <c:pt idx="925">
                  <c:v>-8.878982320121084</c:v>
                </c:pt>
                <c:pt idx="926">
                  <c:v>-8.8790072333636356</c:v>
                </c:pt>
                <c:pt idx="927">
                  <c:v>-8.8790321462405863</c:v>
                </c:pt>
                <c:pt idx="928">
                  <c:v>-8.8790570587519362</c:v>
                </c:pt>
                <c:pt idx="929">
                  <c:v>-8.8790819708976905</c:v>
                </c:pt>
                <c:pt idx="930">
                  <c:v>-8.8791068826778492</c:v>
                </c:pt>
                <c:pt idx="931">
                  <c:v>-8.8791317940924159</c:v>
                </c:pt>
                <c:pt idx="932">
                  <c:v>-8.8791567051414031</c:v>
                </c:pt>
                <c:pt idx="933">
                  <c:v>-8.8791816158248071</c:v>
                </c:pt>
                <c:pt idx="934">
                  <c:v>-8.8792065261426298</c:v>
                </c:pt>
                <c:pt idx="935">
                  <c:v>-8.8792314360948854</c:v>
                </c:pt>
                <c:pt idx="936">
                  <c:v>-8.8792563456815632</c:v>
                </c:pt>
                <c:pt idx="937">
                  <c:v>-8.8792812549026774</c:v>
                </c:pt>
                <c:pt idx="938">
                  <c:v>-8.8793061637582298</c:v>
                </c:pt>
                <c:pt idx="939">
                  <c:v>-8.8793310722482257</c:v>
                </c:pt>
                <c:pt idx="940">
                  <c:v>-8.8793559803726634</c:v>
                </c:pt>
                <c:pt idx="941">
                  <c:v>-8.8793808881315481</c:v>
                </c:pt>
                <c:pt idx="942">
                  <c:v>-8.8794057955248835</c:v>
                </c:pt>
                <c:pt idx="943">
                  <c:v>-8.8794307025526802</c:v>
                </c:pt>
                <c:pt idx="944">
                  <c:v>-8.8794556092149346</c:v>
                </c:pt>
                <c:pt idx="945">
                  <c:v>-8.8794805155116556</c:v>
                </c:pt>
                <c:pt idx="946">
                  <c:v>-8.8795054214428397</c:v>
                </c:pt>
                <c:pt idx="947">
                  <c:v>-8.8795303270084993</c:v>
                </c:pt>
                <c:pt idx="948">
                  <c:v>-8.8795552322086255</c:v>
                </c:pt>
                <c:pt idx="949">
                  <c:v>-8.8795801370432361</c:v>
                </c:pt>
                <c:pt idx="950">
                  <c:v>-8.8796050415123275</c:v>
                </c:pt>
                <c:pt idx="951">
                  <c:v>-8.8796299456159034</c:v>
                </c:pt>
                <c:pt idx="952">
                  <c:v>-8.8796548493539742</c:v>
                </c:pt>
                <c:pt idx="953">
                  <c:v>-8.8796797527265348</c:v>
                </c:pt>
                <c:pt idx="954">
                  <c:v>-8.8797046557335921</c:v>
                </c:pt>
                <c:pt idx="955">
                  <c:v>-8.8797295583751534</c:v>
                </c:pt>
                <c:pt idx="956">
                  <c:v>-8.8797544606512204</c:v>
                </c:pt>
                <c:pt idx="957">
                  <c:v>-8.8797793625617913</c:v>
                </c:pt>
                <c:pt idx="958">
                  <c:v>-8.8798042641068804</c:v>
                </c:pt>
                <c:pt idx="959">
                  <c:v>-8.8798291652864769</c:v>
                </c:pt>
                <c:pt idx="960">
                  <c:v>-8.8798540661006022</c:v>
                </c:pt>
                <c:pt idx="961">
                  <c:v>-8.8798789665492457</c:v>
                </c:pt>
                <c:pt idx="962">
                  <c:v>-8.8799038666324197</c:v>
                </c:pt>
                <c:pt idx="963">
                  <c:v>-8.8799287663501243</c:v>
                </c:pt>
                <c:pt idx="964">
                  <c:v>-8.8799536657023577</c:v>
                </c:pt>
                <c:pt idx="965">
                  <c:v>-8.8799785646891358</c:v>
                </c:pt>
                <c:pt idx="966">
                  <c:v>-8.880003463310457</c:v>
                </c:pt>
                <c:pt idx="967">
                  <c:v>-8.8800283615663229</c:v>
                </c:pt>
                <c:pt idx="968">
                  <c:v>-8.880053259456739</c:v>
                </c:pt>
                <c:pt idx="969">
                  <c:v>-8.8800781569817087</c:v>
                </c:pt>
                <c:pt idx="970">
                  <c:v>-8.8801030541412302</c:v>
                </c:pt>
                <c:pt idx="971">
                  <c:v>-8.8801279509353215</c:v>
                </c:pt>
                <c:pt idx="972">
                  <c:v>-8.8801528473639735</c:v>
                </c:pt>
                <c:pt idx="973">
                  <c:v>-8.8801777434271951</c:v>
                </c:pt>
                <c:pt idx="974">
                  <c:v>-8.8802026391249864</c:v>
                </c:pt>
                <c:pt idx="975">
                  <c:v>-8.8802275344573562</c:v>
                </c:pt>
                <c:pt idx="976">
                  <c:v>-8.8802524294243081</c:v>
                </c:pt>
                <c:pt idx="977">
                  <c:v>-8.8802773240258421</c:v>
                </c:pt>
                <c:pt idx="978">
                  <c:v>-8.8803022182619671</c:v>
                </c:pt>
                <c:pt idx="979">
                  <c:v>-8.8803271121326794</c:v>
                </c:pt>
                <c:pt idx="980">
                  <c:v>-8.8803520056379863</c:v>
                </c:pt>
                <c:pt idx="981">
                  <c:v>-8.880376898777893</c:v>
                </c:pt>
                <c:pt idx="982">
                  <c:v>-8.8804017915524049</c:v>
                </c:pt>
                <c:pt idx="983">
                  <c:v>-8.8804266839615167</c:v>
                </c:pt>
                <c:pt idx="984">
                  <c:v>-8.8804515760052389</c:v>
                </c:pt>
                <c:pt idx="985">
                  <c:v>-8.8804764676835806</c:v>
                </c:pt>
                <c:pt idx="986">
                  <c:v>-8.8805013589965398</c:v>
                </c:pt>
                <c:pt idx="987">
                  <c:v>-8.8805262499441167</c:v>
                </c:pt>
                <c:pt idx="988">
                  <c:v>-8.88055114052632</c:v>
                </c:pt>
                <c:pt idx="989">
                  <c:v>-8.8805760307431552</c:v>
                </c:pt>
                <c:pt idx="990">
                  <c:v>-8.8806009205946186</c:v>
                </c:pt>
                <c:pt idx="991">
                  <c:v>-8.8806258100807227</c:v>
                </c:pt>
                <c:pt idx="992">
                  <c:v>-8.8806506992014604</c:v>
                </c:pt>
                <c:pt idx="993">
                  <c:v>-8.8806755879568442</c:v>
                </c:pt>
                <c:pt idx="994">
                  <c:v>-8.8807004763468758</c:v>
                </c:pt>
                <c:pt idx="995">
                  <c:v>-8.8807253643715622</c:v>
                </c:pt>
                <c:pt idx="996">
                  <c:v>-8.8807502520309054</c:v>
                </c:pt>
                <c:pt idx="997">
                  <c:v>-8.8807751393248981</c:v>
                </c:pt>
                <c:pt idx="998">
                  <c:v>-8.88080002625356</c:v>
                </c:pt>
                <c:pt idx="999">
                  <c:v>-8.880824912816891</c:v>
                </c:pt>
                <c:pt idx="1000">
                  <c:v>-8.8808497990148823</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32.800100000000178</c:v>
                </c:pt>
                <c:pt idx="388">
                  <c:v>32.800200000000181</c:v>
                </c:pt>
                <c:pt idx="389">
                  <c:v>32.800300000000185</c:v>
                </c:pt>
                <c:pt idx="390">
                  <c:v>32.800400000000188</c:v>
                </c:pt>
                <c:pt idx="391">
                  <c:v>32.800500000000191</c:v>
                </c:pt>
                <c:pt idx="392">
                  <c:v>32.800600000000195</c:v>
                </c:pt>
                <c:pt idx="393">
                  <c:v>32.800700000000198</c:v>
                </c:pt>
                <c:pt idx="394">
                  <c:v>32.800800000000201</c:v>
                </c:pt>
                <c:pt idx="395">
                  <c:v>32.800900000000205</c:v>
                </c:pt>
                <c:pt idx="396">
                  <c:v>32.801000000000208</c:v>
                </c:pt>
                <c:pt idx="397">
                  <c:v>32.801100000000211</c:v>
                </c:pt>
                <c:pt idx="398">
                  <c:v>32.801200000000215</c:v>
                </c:pt>
                <c:pt idx="399">
                  <c:v>32.801300000000218</c:v>
                </c:pt>
                <c:pt idx="400">
                  <c:v>32.801400000000221</c:v>
                </c:pt>
                <c:pt idx="401">
                  <c:v>32.801500000000225</c:v>
                </c:pt>
                <c:pt idx="402">
                  <c:v>32.801600000000228</c:v>
                </c:pt>
                <c:pt idx="403">
                  <c:v>32.801700000000231</c:v>
                </c:pt>
                <c:pt idx="404">
                  <c:v>32.801800000000235</c:v>
                </c:pt>
                <c:pt idx="405">
                  <c:v>32.801900000000238</c:v>
                </c:pt>
                <c:pt idx="406">
                  <c:v>32.802000000000241</c:v>
                </c:pt>
                <c:pt idx="407">
                  <c:v>32.802100000000245</c:v>
                </c:pt>
                <c:pt idx="408">
                  <c:v>32.802200000000248</c:v>
                </c:pt>
                <c:pt idx="409">
                  <c:v>32.802300000000251</c:v>
                </c:pt>
                <c:pt idx="410">
                  <c:v>32.802400000000254</c:v>
                </c:pt>
                <c:pt idx="411">
                  <c:v>32.802500000000258</c:v>
                </c:pt>
                <c:pt idx="412">
                  <c:v>32.802600000000261</c:v>
                </c:pt>
                <c:pt idx="413">
                  <c:v>32.802700000000264</c:v>
                </c:pt>
                <c:pt idx="414">
                  <c:v>32.802800000000268</c:v>
                </c:pt>
                <c:pt idx="415">
                  <c:v>32.802900000000271</c:v>
                </c:pt>
                <c:pt idx="416">
                  <c:v>32.803000000000274</c:v>
                </c:pt>
                <c:pt idx="417">
                  <c:v>32.803100000000278</c:v>
                </c:pt>
                <c:pt idx="418">
                  <c:v>32.803200000000281</c:v>
                </c:pt>
                <c:pt idx="419">
                  <c:v>32.803300000000284</c:v>
                </c:pt>
                <c:pt idx="420">
                  <c:v>32.803400000000288</c:v>
                </c:pt>
                <c:pt idx="421">
                  <c:v>32.803500000000291</c:v>
                </c:pt>
                <c:pt idx="422">
                  <c:v>32.803600000000294</c:v>
                </c:pt>
                <c:pt idx="423">
                  <c:v>32.803700000000298</c:v>
                </c:pt>
                <c:pt idx="424">
                  <c:v>32.803800000000301</c:v>
                </c:pt>
                <c:pt idx="425">
                  <c:v>32.803900000000304</c:v>
                </c:pt>
                <c:pt idx="426">
                  <c:v>32.804000000000308</c:v>
                </c:pt>
                <c:pt idx="427">
                  <c:v>32.804100000000311</c:v>
                </c:pt>
                <c:pt idx="428">
                  <c:v>32.804200000000314</c:v>
                </c:pt>
                <c:pt idx="429">
                  <c:v>32.804300000000318</c:v>
                </c:pt>
                <c:pt idx="430">
                  <c:v>32.804400000000321</c:v>
                </c:pt>
                <c:pt idx="431">
                  <c:v>32.804500000000324</c:v>
                </c:pt>
                <c:pt idx="432">
                  <c:v>32.804600000000327</c:v>
                </c:pt>
                <c:pt idx="433">
                  <c:v>32.804700000000331</c:v>
                </c:pt>
                <c:pt idx="434">
                  <c:v>32.804800000000334</c:v>
                </c:pt>
                <c:pt idx="435">
                  <c:v>32.804900000000337</c:v>
                </c:pt>
                <c:pt idx="436">
                  <c:v>32.805000000000341</c:v>
                </c:pt>
                <c:pt idx="437">
                  <c:v>32.805100000000344</c:v>
                </c:pt>
                <c:pt idx="438">
                  <c:v>32.805200000000347</c:v>
                </c:pt>
                <c:pt idx="439">
                  <c:v>32.805300000000351</c:v>
                </c:pt>
                <c:pt idx="440">
                  <c:v>32.805400000000354</c:v>
                </c:pt>
                <c:pt idx="441">
                  <c:v>32.805500000000357</c:v>
                </c:pt>
                <c:pt idx="442">
                  <c:v>32.805600000000361</c:v>
                </c:pt>
                <c:pt idx="443">
                  <c:v>32.805700000000364</c:v>
                </c:pt>
                <c:pt idx="444">
                  <c:v>32.805800000000367</c:v>
                </c:pt>
                <c:pt idx="445">
                  <c:v>32.805900000000371</c:v>
                </c:pt>
                <c:pt idx="446">
                  <c:v>32.806000000000374</c:v>
                </c:pt>
                <c:pt idx="447">
                  <c:v>32.806100000000377</c:v>
                </c:pt>
                <c:pt idx="448">
                  <c:v>32.806200000000381</c:v>
                </c:pt>
                <c:pt idx="449">
                  <c:v>32.806300000000384</c:v>
                </c:pt>
                <c:pt idx="450">
                  <c:v>32.806400000000387</c:v>
                </c:pt>
                <c:pt idx="451">
                  <c:v>32.806500000000391</c:v>
                </c:pt>
                <c:pt idx="452">
                  <c:v>32.806600000000394</c:v>
                </c:pt>
                <c:pt idx="453">
                  <c:v>32.806700000000397</c:v>
                </c:pt>
                <c:pt idx="454">
                  <c:v>32.806800000000401</c:v>
                </c:pt>
                <c:pt idx="455">
                  <c:v>32.806900000000404</c:v>
                </c:pt>
                <c:pt idx="456">
                  <c:v>32.807000000000407</c:v>
                </c:pt>
                <c:pt idx="457">
                  <c:v>32.80710000000041</c:v>
                </c:pt>
                <c:pt idx="458">
                  <c:v>32.807200000000414</c:v>
                </c:pt>
                <c:pt idx="459">
                  <c:v>32.807300000000417</c:v>
                </c:pt>
                <c:pt idx="460">
                  <c:v>32.80740000000042</c:v>
                </c:pt>
                <c:pt idx="461">
                  <c:v>32.807500000000424</c:v>
                </c:pt>
                <c:pt idx="462">
                  <c:v>32.807600000000427</c:v>
                </c:pt>
                <c:pt idx="463">
                  <c:v>32.80770000000043</c:v>
                </c:pt>
                <c:pt idx="464">
                  <c:v>32.807800000000434</c:v>
                </c:pt>
                <c:pt idx="465">
                  <c:v>32.807900000000437</c:v>
                </c:pt>
                <c:pt idx="466">
                  <c:v>32.80800000000044</c:v>
                </c:pt>
                <c:pt idx="467">
                  <c:v>32.808100000000444</c:v>
                </c:pt>
                <c:pt idx="468">
                  <c:v>32.808200000000447</c:v>
                </c:pt>
                <c:pt idx="469">
                  <c:v>32.80830000000045</c:v>
                </c:pt>
                <c:pt idx="470">
                  <c:v>32.808400000000454</c:v>
                </c:pt>
                <c:pt idx="471">
                  <c:v>32.808500000000457</c:v>
                </c:pt>
                <c:pt idx="472">
                  <c:v>32.80860000000046</c:v>
                </c:pt>
                <c:pt idx="473">
                  <c:v>32.808700000000464</c:v>
                </c:pt>
                <c:pt idx="474">
                  <c:v>32.808800000000467</c:v>
                </c:pt>
                <c:pt idx="475">
                  <c:v>32.80890000000047</c:v>
                </c:pt>
                <c:pt idx="476">
                  <c:v>32.809000000000474</c:v>
                </c:pt>
                <c:pt idx="477">
                  <c:v>32.809100000000477</c:v>
                </c:pt>
                <c:pt idx="478">
                  <c:v>32.80920000000048</c:v>
                </c:pt>
                <c:pt idx="479">
                  <c:v>32.809300000000484</c:v>
                </c:pt>
                <c:pt idx="480">
                  <c:v>32.809400000000487</c:v>
                </c:pt>
                <c:pt idx="481">
                  <c:v>32.80950000000049</c:v>
                </c:pt>
                <c:pt idx="482">
                  <c:v>32.809600000000493</c:v>
                </c:pt>
                <c:pt idx="483">
                  <c:v>32.809700000000497</c:v>
                </c:pt>
                <c:pt idx="484">
                  <c:v>32.8098000000005</c:v>
                </c:pt>
                <c:pt idx="485">
                  <c:v>32.809900000000503</c:v>
                </c:pt>
                <c:pt idx="486">
                  <c:v>32.810000000000507</c:v>
                </c:pt>
                <c:pt idx="487">
                  <c:v>32.81010000000051</c:v>
                </c:pt>
                <c:pt idx="488">
                  <c:v>32.810200000000513</c:v>
                </c:pt>
                <c:pt idx="489">
                  <c:v>32.810300000000517</c:v>
                </c:pt>
                <c:pt idx="490">
                  <c:v>32.81040000000052</c:v>
                </c:pt>
                <c:pt idx="491">
                  <c:v>32.810500000000523</c:v>
                </c:pt>
                <c:pt idx="492">
                  <c:v>32.810600000000527</c:v>
                </c:pt>
                <c:pt idx="493">
                  <c:v>32.81070000000053</c:v>
                </c:pt>
                <c:pt idx="494">
                  <c:v>32.810800000000533</c:v>
                </c:pt>
                <c:pt idx="495">
                  <c:v>32.810900000000537</c:v>
                </c:pt>
                <c:pt idx="496">
                  <c:v>32.81100000000054</c:v>
                </c:pt>
                <c:pt idx="497">
                  <c:v>32.811100000000543</c:v>
                </c:pt>
                <c:pt idx="498">
                  <c:v>32.811200000000547</c:v>
                </c:pt>
                <c:pt idx="499">
                  <c:v>32.81130000000055</c:v>
                </c:pt>
                <c:pt idx="500">
                  <c:v>32.811400000000553</c:v>
                </c:pt>
                <c:pt idx="501">
                  <c:v>32.811500000000557</c:v>
                </c:pt>
                <c:pt idx="502">
                  <c:v>32.81160000000056</c:v>
                </c:pt>
                <c:pt idx="503">
                  <c:v>32.811700000000563</c:v>
                </c:pt>
                <c:pt idx="504">
                  <c:v>32.811800000000567</c:v>
                </c:pt>
                <c:pt idx="505">
                  <c:v>32.81190000000057</c:v>
                </c:pt>
                <c:pt idx="506">
                  <c:v>32.812000000000573</c:v>
                </c:pt>
                <c:pt idx="507">
                  <c:v>32.812100000000576</c:v>
                </c:pt>
                <c:pt idx="508">
                  <c:v>32.81220000000058</c:v>
                </c:pt>
                <c:pt idx="509">
                  <c:v>32.812300000000583</c:v>
                </c:pt>
                <c:pt idx="510">
                  <c:v>32.812400000000586</c:v>
                </c:pt>
                <c:pt idx="511">
                  <c:v>32.81250000000059</c:v>
                </c:pt>
                <c:pt idx="512">
                  <c:v>32.812600000000593</c:v>
                </c:pt>
                <c:pt idx="513">
                  <c:v>32.812700000000596</c:v>
                </c:pt>
                <c:pt idx="514">
                  <c:v>32.8128000000006</c:v>
                </c:pt>
                <c:pt idx="515">
                  <c:v>32.812900000000603</c:v>
                </c:pt>
                <c:pt idx="516">
                  <c:v>32.813000000000606</c:v>
                </c:pt>
                <c:pt idx="517">
                  <c:v>32.81310000000061</c:v>
                </c:pt>
                <c:pt idx="518">
                  <c:v>32.813200000000613</c:v>
                </c:pt>
                <c:pt idx="519">
                  <c:v>32.813300000000616</c:v>
                </c:pt>
                <c:pt idx="520">
                  <c:v>32.81340000000062</c:v>
                </c:pt>
                <c:pt idx="521">
                  <c:v>32.813500000000623</c:v>
                </c:pt>
                <c:pt idx="522">
                  <c:v>32.813600000000626</c:v>
                </c:pt>
                <c:pt idx="523">
                  <c:v>32.81370000000063</c:v>
                </c:pt>
                <c:pt idx="524">
                  <c:v>32.813800000000633</c:v>
                </c:pt>
                <c:pt idx="525">
                  <c:v>32.813900000000636</c:v>
                </c:pt>
                <c:pt idx="526">
                  <c:v>32.81400000000064</c:v>
                </c:pt>
                <c:pt idx="527">
                  <c:v>32.814100000000643</c:v>
                </c:pt>
                <c:pt idx="528">
                  <c:v>32.814200000000646</c:v>
                </c:pt>
                <c:pt idx="529">
                  <c:v>32.81430000000065</c:v>
                </c:pt>
                <c:pt idx="530">
                  <c:v>32.814400000000653</c:v>
                </c:pt>
                <c:pt idx="531">
                  <c:v>32.814500000000656</c:v>
                </c:pt>
                <c:pt idx="532">
                  <c:v>32.814600000000659</c:v>
                </c:pt>
                <c:pt idx="533">
                  <c:v>32.814700000000663</c:v>
                </c:pt>
                <c:pt idx="534">
                  <c:v>32.814800000000666</c:v>
                </c:pt>
                <c:pt idx="535">
                  <c:v>32.814900000000669</c:v>
                </c:pt>
                <c:pt idx="536">
                  <c:v>32.815000000000673</c:v>
                </c:pt>
                <c:pt idx="537">
                  <c:v>32.815100000000676</c:v>
                </c:pt>
                <c:pt idx="538">
                  <c:v>32.815200000000679</c:v>
                </c:pt>
                <c:pt idx="539">
                  <c:v>32.815300000000683</c:v>
                </c:pt>
                <c:pt idx="540">
                  <c:v>32.815400000000686</c:v>
                </c:pt>
                <c:pt idx="541">
                  <c:v>32.815500000000689</c:v>
                </c:pt>
                <c:pt idx="542">
                  <c:v>32.815600000000693</c:v>
                </c:pt>
                <c:pt idx="543">
                  <c:v>32.815700000000696</c:v>
                </c:pt>
                <c:pt idx="544">
                  <c:v>32.815800000000699</c:v>
                </c:pt>
                <c:pt idx="545">
                  <c:v>32.815900000000703</c:v>
                </c:pt>
                <c:pt idx="546">
                  <c:v>32.816000000000706</c:v>
                </c:pt>
                <c:pt idx="547">
                  <c:v>32.816100000000709</c:v>
                </c:pt>
                <c:pt idx="548">
                  <c:v>32.816200000000713</c:v>
                </c:pt>
                <c:pt idx="549">
                  <c:v>32.816300000000716</c:v>
                </c:pt>
                <c:pt idx="550">
                  <c:v>32.816400000000719</c:v>
                </c:pt>
                <c:pt idx="551">
                  <c:v>32.816500000000723</c:v>
                </c:pt>
                <c:pt idx="552">
                  <c:v>32.816600000000726</c:v>
                </c:pt>
                <c:pt idx="553">
                  <c:v>32.816700000000729</c:v>
                </c:pt>
                <c:pt idx="554">
                  <c:v>32.816800000000732</c:v>
                </c:pt>
                <c:pt idx="555">
                  <c:v>32.816900000000736</c:v>
                </c:pt>
                <c:pt idx="556">
                  <c:v>32.817000000000739</c:v>
                </c:pt>
                <c:pt idx="557">
                  <c:v>32.817100000000742</c:v>
                </c:pt>
                <c:pt idx="558">
                  <c:v>32.817200000000746</c:v>
                </c:pt>
                <c:pt idx="559">
                  <c:v>32.817300000000749</c:v>
                </c:pt>
                <c:pt idx="560">
                  <c:v>32.817400000000752</c:v>
                </c:pt>
                <c:pt idx="561">
                  <c:v>32.817500000000756</c:v>
                </c:pt>
                <c:pt idx="562">
                  <c:v>32.817600000000759</c:v>
                </c:pt>
                <c:pt idx="563">
                  <c:v>32.817700000000762</c:v>
                </c:pt>
                <c:pt idx="564">
                  <c:v>32.817800000000766</c:v>
                </c:pt>
                <c:pt idx="565">
                  <c:v>32.817900000000769</c:v>
                </c:pt>
                <c:pt idx="566">
                  <c:v>32.818000000000772</c:v>
                </c:pt>
                <c:pt idx="567">
                  <c:v>32.818100000000776</c:v>
                </c:pt>
                <c:pt idx="568">
                  <c:v>32.818200000000779</c:v>
                </c:pt>
                <c:pt idx="569">
                  <c:v>32.818300000000782</c:v>
                </c:pt>
                <c:pt idx="570">
                  <c:v>32.818400000000786</c:v>
                </c:pt>
                <c:pt idx="571">
                  <c:v>32.818500000000789</c:v>
                </c:pt>
                <c:pt idx="572">
                  <c:v>32.818600000000792</c:v>
                </c:pt>
                <c:pt idx="573">
                  <c:v>32.818700000000796</c:v>
                </c:pt>
                <c:pt idx="574">
                  <c:v>32.818800000000799</c:v>
                </c:pt>
                <c:pt idx="575">
                  <c:v>32.818900000000802</c:v>
                </c:pt>
                <c:pt idx="576">
                  <c:v>32.819000000000806</c:v>
                </c:pt>
                <c:pt idx="577">
                  <c:v>32.819100000000809</c:v>
                </c:pt>
                <c:pt idx="578">
                  <c:v>32.819200000000812</c:v>
                </c:pt>
                <c:pt idx="579">
                  <c:v>32.819300000000815</c:v>
                </c:pt>
                <c:pt idx="580">
                  <c:v>32.819400000000819</c:v>
                </c:pt>
                <c:pt idx="581">
                  <c:v>32.819500000000822</c:v>
                </c:pt>
                <c:pt idx="582">
                  <c:v>32.819600000000825</c:v>
                </c:pt>
                <c:pt idx="583">
                  <c:v>32.819700000000829</c:v>
                </c:pt>
                <c:pt idx="584">
                  <c:v>32.819800000000832</c:v>
                </c:pt>
                <c:pt idx="585">
                  <c:v>32.819900000000835</c:v>
                </c:pt>
                <c:pt idx="586">
                  <c:v>32.820000000000839</c:v>
                </c:pt>
                <c:pt idx="587">
                  <c:v>32.820100000000842</c:v>
                </c:pt>
                <c:pt idx="588">
                  <c:v>32.820200000000845</c:v>
                </c:pt>
                <c:pt idx="589">
                  <c:v>32.820300000000849</c:v>
                </c:pt>
                <c:pt idx="590">
                  <c:v>32.820400000000852</c:v>
                </c:pt>
                <c:pt idx="591">
                  <c:v>32.820500000000855</c:v>
                </c:pt>
                <c:pt idx="592">
                  <c:v>32.820600000000859</c:v>
                </c:pt>
                <c:pt idx="593">
                  <c:v>32.820700000000862</c:v>
                </c:pt>
                <c:pt idx="594">
                  <c:v>32.820800000000865</c:v>
                </c:pt>
                <c:pt idx="595">
                  <c:v>32.820900000000869</c:v>
                </c:pt>
                <c:pt idx="596">
                  <c:v>32.821000000000872</c:v>
                </c:pt>
                <c:pt idx="597">
                  <c:v>32.821100000000875</c:v>
                </c:pt>
                <c:pt idx="598">
                  <c:v>32.821200000000879</c:v>
                </c:pt>
                <c:pt idx="599">
                  <c:v>32.821300000000882</c:v>
                </c:pt>
                <c:pt idx="600">
                  <c:v>32.821400000000885</c:v>
                </c:pt>
                <c:pt idx="601">
                  <c:v>32.821500000000889</c:v>
                </c:pt>
                <c:pt idx="602">
                  <c:v>32.821600000000892</c:v>
                </c:pt>
                <c:pt idx="603">
                  <c:v>32.821700000000895</c:v>
                </c:pt>
                <c:pt idx="604">
                  <c:v>32.821800000000898</c:v>
                </c:pt>
                <c:pt idx="605">
                  <c:v>32.821900000000902</c:v>
                </c:pt>
                <c:pt idx="606">
                  <c:v>32.822000000000905</c:v>
                </c:pt>
                <c:pt idx="607">
                  <c:v>32.822100000000908</c:v>
                </c:pt>
                <c:pt idx="608">
                  <c:v>32.822200000000912</c:v>
                </c:pt>
                <c:pt idx="609">
                  <c:v>32.822300000000915</c:v>
                </c:pt>
                <c:pt idx="610">
                  <c:v>32.822400000000918</c:v>
                </c:pt>
                <c:pt idx="611">
                  <c:v>32.822500000000922</c:v>
                </c:pt>
                <c:pt idx="612">
                  <c:v>32.822600000000925</c:v>
                </c:pt>
                <c:pt idx="613">
                  <c:v>32.822700000000928</c:v>
                </c:pt>
                <c:pt idx="614">
                  <c:v>32.822800000000932</c:v>
                </c:pt>
                <c:pt idx="615">
                  <c:v>32.822900000000935</c:v>
                </c:pt>
                <c:pt idx="616">
                  <c:v>32.823000000000938</c:v>
                </c:pt>
                <c:pt idx="617">
                  <c:v>32.823100000000942</c:v>
                </c:pt>
                <c:pt idx="618">
                  <c:v>32.823200000000945</c:v>
                </c:pt>
                <c:pt idx="619">
                  <c:v>32.823300000000948</c:v>
                </c:pt>
                <c:pt idx="620">
                  <c:v>32.823400000000952</c:v>
                </c:pt>
                <c:pt idx="621">
                  <c:v>32.823500000000955</c:v>
                </c:pt>
                <c:pt idx="622">
                  <c:v>32.823600000000958</c:v>
                </c:pt>
                <c:pt idx="623">
                  <c:v>32.823700000000962</c:v>
                </c:pt>
                <c:pt idx="624">
                  <c:v>32.823800000000965</c:v>
                </c:pt>
                <c:pt idx="625">
                  <c:v>32.823900000000968</c:v>
                </c:pt>
                <c:pt idx="626">
                  <c:v>32.824000000000972</c:v>
                </c:pt>
                <c:pt idx="627">
                  <c:v>32.824100000000975</c:v>
                </c:pt>
                <c:pt idx="628">
                  <c:v>32.824200000000978</c:v>
                </c:pt>
                <c:pt idx="629">
                  <c:v>32.824300000000981</c:v>
                </c:pt>
                <c:pt idx="630">
                  <c:v>32.824400000000985</c:v>
                </c:pt>
                <c:pt idx="631">
                  <c:v>32.824500000000988</c:v>
                </c:pt>
                <c:pt idx="632">
                  <c:v>32.824600000000991</c:v>
                </c:pt>
                <c:pt idx="633">
                  <c:v>32.824700000000995</c:v>
                </c:pt>
                <c:pt idx="634">
                  <c:v>32.824800000000998</c:v>
                </c:pt>
                <c:pt idx="635">
                  <c:v>32.824900000001001</c:v>
                </c:pt>
                <c:pt idx="636">
                  <c:v>32.825000000001005</c:v>
                </c:pt>
                <c:pt idx="637">
                  <c:v>32.825100000001008</c:v>
                </c:pt>
                <c:pt idx="638">
                  <c:v>32.825200000001011</c:v>
                </c:pt>
                <c:pt idx="639">
                  <c:v>32.825300000001015</c:v>
                </c:pt>
                <c:pt idx="640">
                  <c:v>32.825400000001018</c:v>
                </c:pt>
                <c:pt idx="641">
                  <c:v>32.825500000001021</c:v>
                </c:pt>
                <c:pt idx="642">
                  <c:v>32.825600000001025</c:v>
                </c:pt>
                <c:pt idx="643">
                  <c:v>32.825700000001028</c:v>
                </c:pt>
                <c:pt idx="644">
                  <c:v>32.825800000001031</c:v>
                </c:pt>
                <c:pt idx="645">
                  <c:v>32.825900000001035</c:v>
                </c:pt>
                <c:pt idx="646">
                  <c:v>32.826000000001038</c:v>
                </c:pt>
                <c:pt idx="647">
                  <c:v>32.826100000001041</c:v>
                </c:pt>
                <c:pt idx="648">
                  <c:v>32.826200000001045</c:v>
                </c:pt>
                <c:pt idx="649">
                  <c:v>32.826300000001048</c:v>
                </c:pt>
                <c:pt idx="650">
                  <c:v>32.826400000001051</c:v>
                </c:pt>
                <c:pt idx="651">
                  <c:v>32.826500000001055</c:v>
                </c:pt>
                <c:pt idx="652">
                  <c:v>32.826600000001058</c:v>
                </c:pt>
                <c:pt idx="653">
                  <c:v>32.826700000001061</c:v>
                </c:pt>
                <c:pt idx="654">
                  <c:v>32.826800000001064</c:v>
                </c:pt>
                <c:pt idx="655">
                  <c:v>32.826900000001068</c:v>
                </c:pt>
                <c:pt idx="656">
                  <c:v>32.827000000001071</c:v>
                </c:pt>
                <c:pt idx="657">
                  <c:v>32.827100000001074</c:v>
                </c:pt>
                <c:pt idx="658">
                  <c:v>32.827200000001078</c:v>
                </c:pt>
                <c:pt idx="659">
                  <c:v>32.827300000001081</c:v>
                </c:pt>
                <c:pt idx="660">
                  <c:v>32.827400000001084</c:v>
                </c:pt>
                <c:pt idx="661">
                  <c:v>32.827500000001088</c:v>
                </c:pt>
                <c:pt idx="662">
                  <c:v>32.827600000001091</c:v>
                </c:pt>
                <c:pt idx="663">
                  <c:v>32.827700000001094</c:v>
                </c:pt>
                <c:pt idx="664">
                  <c:v>32.827800000001098</c:v>
                </c:pt>
                <c:pt idx="665">
                  <c:v>32.827900000001101</c:v>
                </c:pt>
                <c:pt idx="666">
                  <c:v>32.828000000001104</c:v>
                </c:pt>
                <c:pt idx="667">
                  <c:v>32.828100000001108</c:v>
                </c:pt>
                <c:pt idx="668">
                  <c:v>32.828200000001111</c:v>
                </c:pt>
                <c:pt idx="669">
                  <c:v>32.828300000001114</c:v>
                </c:pt>
                <c:pt idx="670">
                  <c:v>32.828400000001118</c:v>
                </c:pt>
                <c:pt idx="671">
                  <c:v>32.828500000001121</c:v>
                </c:pt>
                <c:pt idx="672">
                  <c:v>32.828600000001124</c:v>
                </c:pt>
                <c:pt idx="673">
                  <c:v>32.828700000001128</c:v>
                </c:pt>
                <c:pt idx="674">
                  <c:v>32.828800000001131</c:v>
                </c:pt>
                <c:pt idx="675">
                  <c:v>32.828900000001134</c:v>
                </c:pt>
                <c:pt idx="676">
                  <c:v>32.829000000001137</c:v>
                </c:pt>
                <c:pt idx="677">
                  <c:v>32.829100000001141</c:v>
                </c:pt>
                <c:pt idx="678">
                  <c:v>32.829200000001144</c:v>
                </c:pt>
                <c:pt idx="679">
                  <c:v>32.829300000001147</c:v>
                </c:pt>
                <c:pt idx="680">
                  <c:v>32.829400000001151</c:v>
                </c:pt>
                <c:pt idx="681">
                  <c:v>32.829500000001154</c:v>
                </c:pt>
                <c:pt idx="682">
                  <c:v>32.829600000001157</c:v>
                </c:pt>
                <c:pt idx="683">
                  <c:v>32.829700000001161</c:v>
                </c:pt>
                <c:pt idx="684">
                  <c:v>32.829800000001164</c:v>
                </c:pt>
                <c:pt idx="685">
                  <c:v>32.829900000001167</c:v>
                </c:pt>
                <c:pt idx="686">
                  <c:v>32.830000000001171</c:v>
                </c:pt>
                <c:pt idx="687">
                  <c:v>32.830100000001174</c:v>
                </c:pt>
                <c:pt idx="688">
                  <c:v>32.830200000001177</c:v>
                </c:pt>
                <c:pt idx="689">
                  <c:v>32.830300000001181</c:v>
                </c:pt>
                <c:pt idx="690">
                  <c:v>32.830400000001184</c:v>
                </c:pt>
                <c:pt idx="691">
                  <c:v>32.830500000001187</c:v>
                </c:pt>
                <c:pt idx="692">
                  <c:v>32.830600000001191</c:v>
                </c:pt>
                <c:pt idx="693">
                  <c:v>32.830700000001194</c:v>
                </c:pt>
                <c:pt idx="694">
                  <c:v>32.830800000001197</c:v>
                </c:pt>
                <c:pt idx="695">
                  <c:v>32.830900000001201</c:v>
                </c:pt>
                <c:pt idx="696">
                  <c:v>32.831000000001204</c:v>
                </c:pt>
                <c:pt idx="697">
                  <c:v>32.831100000001207</c:v>
                </c:pt>
                <c:pt idx="698">
                  <c:v>32.831200000001211</c:v>
                </c:pt>
                <c:pt idx="699">
                  <c:v>32.831300000001214</c:v>
                </c:pt>
                <c:pt idx="700">
                  <c:v>32.831400000001217</c:v>
                </c:pt>
                <c:pt idx="701">
                  <c:v>32.83150000000122</c:v>
                </c:pt>
                <c:pt idx="702">
                  <c:v>32.831600000001224</c:v>
                </c:pt>
                <c:pt idx="703">
                  <c:v>32.831700000001227</c:v>
                </c:pt>
                <c:pt idx="704">
                  <c:v>32.83180000000123</c:v>
                </c:pt>
                <c:pt idx="705">
                  <c:v>32.831900000001234</c:v>
                </c:pt>
                <c:pt idx="706">
                  <c:v>32.832000000001237</c:v>
                </c:pt>
                <c:pt idx="707">
                  <c:v>32.83210000000124</c:v>
                </c:pt>
                <c:pt idx="708">
                  <c:v>32.832200000001244</c:v>
                </c:pt>
                <c:pt idx="709">
                  <c:v>32.832300000001247</c:v>
                </c:pt>
                <c:pt idx="710">
                  <c:v>32.83240000000125</c:v>
                </c:pt>
                <c:pt idx="711">
                  <c:v>32.832500000001254</c:v>
                </c:pt>
                <c:pt idx="712">
                  <c:v>32.832600000001257</c:v>
                </c:pt>
                <c:pt idx="713">
                  <c:v>32.83270000000126</c:v>
                </c:pt>
                <c:pt idx="714">
                  <c:v>32.832800000001264</c:v>
                </c:pt>
                <c:pt idx="715">
                  <c:v>32.832900000001267</c:v>
                </c:pt>
                <c:pt idx="716">
                  <c:v>32.83300000000127</c:v>
                </c:pt>
                <c:pt idx="717">
                  <c:v>32.833100000001274</c:v>
                </c:pt>
                <c:pt idx="718">
                  <c:v>32.833200000001277</c:v>
                </c:pt>
                <c:pt idx="719">
                  <c:v>32.83330000000128</c:v>
                </c:pt>
                <c:pt idx="720">
                  <c:v>32.833400000001284</c:v>
                </c:pt>
                <c:pt idx="721">
                  <c:v>32.833500000001287</c:v>
                </c:pt>
                <c:pt idx="722">
                  <c:v>32.83360000000129</c:v>
                </c:pt>
                <c:pt idx="723">
                  <c:v>32.833700000001294</c:v>
                </c:pt>
                <c:pt idx="724">
                  <c:v>32.833800000001297</c:v>
                </c:pt>
                <c:pt idx="725">
                  <c:v>32.8339000000013</c:v>
                </c:pt>
                <c:pt idx="726">
                  <c:v>32.834000000001303</c:v>
                </c:pt>
                <c:pt idx="727">
                  <c:v>32.834100000001307</c:v>
                </c:pt>
                <c:pt idx="728">
                  <c:v>32.83420000000131</c:v>
                </c:pt>
                <c:pt idx="729">
                  <c:v>32.834300000001313</c:v>
                </c:pt>
                <c:pt idx="730">
                  <c:v>32.834400000001317</c:v>
                </c:pt>
                <c:pt idx="731">
                  <c:v>32.83450000000132</c:v>
                </c:pt>
                <c:pt idx="732">
                  <c:v>32.834600000001323</c:v>
                </c:pt>
                <c:pt idx="733">
                  <c:v>32.834700000001327</c:v>
                </c:pt>
                <c:pt idx="734">
                  <c:v>32.83480000000133</c:v>
                </c:pt>
                <c:pt idx="735">
                  <c:v>32.834900000001333</c:v>
                </c:pt>
                <c:pt idx="736">
                  <c:v>32.835000000001337</c:v>
                </c:pt>
                <c:pt idx="737">
                  <c:v>32.83510000000134</c:v>
                </c:pt>
                <c:pt idx="738">
                  <c:v>32.835200000001343</c:v>
                </c:pt>
                <c:pt idx="739">
                  <c:v>32.835300000001347</c:v>
                </c:pt>
                <c:pt idx="740">
                  <c:v>32.83540000000135</c:v>
                </c:pt>
                <c:pt idx="741">
                  <c:v>32.835500000001353</c:v>
                </c:pt>
                <c:pt idx="742">
                  <c:v>32.835600000001357</c:v>
                </c:pt>
                <c:pt idx="743">
                  <c:v>32.83570000000136</c:v>
                </c:pt>
                <c:pt idx="744">
                  <c:v>32.835800000001363</c:v>
                </c:pt>
                <c:pt idx="745">
                  <c:v>32.835900000001367</c:v>
                </c:pt>
                <c:pt idx="746">
                  <c:v>32.83600000000137</c:v>
                </c:pt>
                <c:pt idx="747">
                  <c:v>32.836100000001373</c:v>
                </c:pt>
                <c:pt idx="748">
                  <c:v>32.836200000001377</c:v>
                </c:pt>
                <c:pt idx="749">
                  <c:v>32.83630000000138</c:v>
                </c:pt>
                <c:pt idx="750">
                  <c:v>32.836400000001383</c:v>
                </c:pt>
                <c:pt idx="751">
                  <c:v>32.836500000001386</c:v>
                </c:pt>
                <c:pt idx="752">
                  <c:v>32.83660000000139</c:v>
                </c:pt>
                <c:pt idx="753">
                  <c:v>32.836700000001393</c:v>
                </c:pt>
                <c:pt idx="754">
                  <c:v>32.836800000001396</c:v>
                </c:pt>
                <c:pt idx="755">
                  <c:v>32.8369000000014</c:v>
                </c:pt>
                <c:pt idx="756">
                  <c:v>32.837000000001403</c:v>
                </c:pt>
                <c:pt idx="757">
                  <c:v>32.837100000001406</c:v>
                </c:pt>
                <c:pt idx="758">
                  <c:v>32.83720000000141</c:v>
                </c:pt>
                <c:pt idx="759">
                  <c:v>32.837300000001413</c:v>
                </c:pt>
                <c:pt idx="760">
                  <c:v>32.837400000001416</c:v>
                </c:pt>
                <c:pt idx="761">
                  <c:v>32.83750000000142</c:v>
                </c:pt>
                <c:pt idx="762">
                  <c:v>32.837600000001423</c:v>
                </c:pt>
                <c:pt idx="763">
                  <c:v>32.837700000001426</c:v>
                </c:pt>
                <c:pt idx="764">
                  <c:v>32.83780000000143</c:v>
                </c:pt>
                <c:pt idx="765">
                  <c:v>32.837900000001433</c:v>
                </c:pt>
                <c:pt idx="766">
                  <c:v>32.838000000001436</c:v>
                </c:pt>
                <c:pt idx="767">
                  <c:v>32.83810000000144</c:v>
                </c:pt>
                <c:pt idx="768">
                  <c:v>32.838200000001443</c:v>
                </c:pt>
                <c:pt idx="769">
                  <c:v>32.838300000001446</c:v>
                </c:pt>
                <c:pt idx="770">
                  <c:v>32.83840000000145</c:v>
                </c:pt>
                <c:pt idx="771">
                  <c:v>32.838500000001453</c:v>
                </c:pt>
                <c:pt idx="772">
                  <c:v>32.838600000001456</c:v>
                </c:pt>
                <c:pt idx="773">
                  <c:v>32.83870000000146</c:v>
                </c:pt>
                <c:pt idx="774">
                  <c:v>32.838800000001463</c:v>
                </c:pt>
                <c:pt idx="775">
                  <c:v>32.838900000001466</c:v>
                </c:pt>
                <c:pt idx="776">
                  <c:v>32.839000000001469</c:v>
                </c:pt>
                <c:pt idx="777">
                  <c:v>32.839100000001473</c:v>
                </c:pt>
                <c:pt idx="778">
                  <c:v>32.839200000001476</c:v>
                </c:pt>
                <c:pt idx="779">
                  <c:v>32.839300000001479</c:v>
                </c:pt>
                <c:pt idx="780">
                  <c:v>32.839400000001483</c:v>
                </c:pt>
                <c:pt idx="781">
                  <c:v>32.839500000001486</c:v>
                </c:pt>
                <c:pt idx="782">
                  <c:v>32.839600000001489</c:v>
                </c:pt>
                <c:pt idx="783">
                  <c:v>32.839700000001493</c:v>
                </c:pt>
                <c:pt idx="784">
                  <c:v>32.839800000001496</c:v>
                </c:pt>
                <c:pt idx="785">
                  <c:v>32.839900000001499</c:v>
                </c:pt>
                <c:pt idx="786">
                  <c:v>32.840000000001503</c:v>
                </c:pt>
                <c:pt idx="787">
                  <c:v>32.840100000001506</c:v>
                </c:pt>
                <c:pt idx="788">
                  <c:v>32.840200000001509</c:v>
                </c:pt>
                <c:pt idx="789">
                  <c:v>32.840300000001513</c:v>
                </c:pt>
                <c:pt idx="790">
                  <c:v>32.840400000001516</c:v>
                </c:pt>
                <c:pt idx="791">
                  <c:v>32.840500000001519</c:v>
                </c:pt>
                <c:pt idx="792">
                  <c:v>32.840600000001523</c:v>
                </c:pt>
                <c:pt idx="793">
                  <c:v>32.840700000001526</c:v>
                </c:pt>
                <c:pt idx="794">
                  <c:v>32.840800000001529</c:v>
                </c:pt>
                <c:pt idx="795">
                  <c:v>32.840900000001533</c:v>
                </c:pt>
                <c:pt idx="796">
                  <c:v>32.841000000001536</c:v>
                </c:pt>
                <c:pt idx="797">
                  <c:v>32.841100000001539</c:v>
                </c:pt>
                <c:pt idx="798">
                  <c:v>32.841200000001542</c:v>
                </c:pt>
                <c:pt idx="799">
                  <c:v>32.841300000001546</c:v>
                </c:pt>
                <c:pt idx="800">
                  <c:v>32.841400000001549</c:v>
                </c:pt>
                <c:pt idx="801">
                  <c:v>32.841500000001552</c:v>
                </c:pt>
                <c:pt idx="802">
                  <c:v>32.841600000001556</c:v>
                </c:pt>
                <c:pt idx="803">
                  <c:v>32.841700000001559</c:v>
                </c:pt>
                <c:pt idx="804">
                  <c:v>32.841800000001562</c:v>
                </c:pt>
                <c:pt idx="805">
                  <c:v>32.841900000001566</c:v>
                </c:pt>
                <c:pt idx="806">
                  <c:v>32.842000000001569</c:v>
                </c:pt>
                <c:pt idx="807">
                  <c:v>32.842100000001572</c:v>
                </c:pt>
                <c:pt idx="808">
                  <c:v>32.842200000001576</c:v>
                </c:pt>
                <c:pt idx="809">
                  <c:v>32.842300000001579</c:v>
                </c:pt>
                <c:pt idx="810">
                  <c:v>32.842400000001582</c:v>
                </c:pt>
                <c:pt idx="811">
                  <c:v>32.842500000001586</c:v>
                </c:pt>
                <c:pt idx="812">
                  <c:v>32.842600000001589</c:v>
                </c:pt>
                <c:pt idx="813">
                  <c:v>32.842700000001592</c:v>
                </c:pt>
                <c:pt idx="814">
                  <c:v>32.842800000001596</c:v>
                </c:pt>
                <c:pt idx="815">
                  <c:v>32.842900000001599</c:v>
                </c:pt>
                <c:pt idx="816">
                  <c:v>32.843000000001602</c:v>
                </c:pt>
                <c:pt idx="817">
                  <c:v>32.843100000001606</c:v>
                </c:pt>
                <c:pt idx="818">
                  <c:v>32.843200000001609</c:v>
                </c:pt>
                <c:pt idx="819">
                  <c:v>32.843300000001612</c:v>
                </c:pt>
                <c:pt idx="820">
                  <c:v>32.843400000001616</c:v>
                </c:pt>
                <c:pt idx="821">
                  <c:v>32.843500000001619</c:v>
                </c:pt>
                <c:pt idx="822">
                  <c:v>32.843600000001622</c:v>
                </c:pt>
                <c:pt idx="823">
                  <c:v>32.843700000001625</c:v>
                </c:pt>
                <c:pt idx="824">
                  <c:v>32.843800000001629</c:v>
                </c:pt>
                <c:pt idx="825">
                  <c:v>32.843900000001632</c:v>
                </c:pt>
                <c:pt idx="826">
                  <c:v>32.844000000001635</c:v>
                </c:pt>
                <c:pt idx="827">
                  <c:v>32.844100000001639</c:v>
                </c:pt>
                <c:pt idx="828">
                  <c:v>32.844200000001642</c:v>
                </c:pt>
                <c:pt idx="829">
                  <c:v>32.844300000001645</c:v>
                </c:pt>
                <c:pt idx="830">
                  <c:v>32.844400000001649</c:v>
                </c:pt>
                <c:pt idx="831">
                  <c:v>32.844500000001652</c:v>
                </c:pt>
                <c:pt idx="832">
                  <c:v>32.844600000001655</c:v>
                </c:pt>
                <c:pt idx="833">
                  <c:v>32.844700000001659</c:v>
                </c:pt>
                <c:pt idx="834">
                  <c:v>32.844800000001662</c:v>
                </c:pt>
                <c:pt idx="835">
                  <c:v>32.844900000001665</c:v>
                </c:pt>
                <c:pt idx="836">
                  <c:v>32.845000000001669</c:v>
                </c:pt>
                <c:pt idx="837">
                  <c:v>32.845100000001672</c:v>
                </c:pt>
                <c:pt idx="838">
                  <c:v>32.845200000001675</c:v>
                </c:pt>
                <c:pt idx="839">
                  <c:v>32.845300000001679</c:v>
                </c:pt>
                <c:pt idx="840">
                  <c:v>32.845400000001682</c:v>
                </c:pt>
                <c:pt idx="841">
                  <c:v>32.845500000001685</c:v>
                </c:pt>
                <c:pt idx="842">
                  <c:v>32.845600000001689</c:v>
                </c:pt>
                <c:pt idx="843">
                  <c:v>32.845700000001692</c:v>
                </c:pt>
                <c:pt idx="844">
                  <c:v>32.845800000001695</c:v>
                </c:pt>
                <c:pt idx="845">
                  <c:v>32.845900000001699</c:v>
                </c:pt>
                <c:pt idx="846">
                  <c:v>32.846000000001702</c:v>
                </c:pt>
                <c:pt idx="847">
                  <c:v>32.846100000001705</c:v>
                </c:pt>
                <c:pt idx="848">
                  <c:v>32.846200000001708</c:v>
                </c:pt>
                <c:pt idx="849">
                  <c:v>32.846300000001712</c:v>
                </c:pt>
                <c:pt idx="850">
                  <c:v>32.846400000001715</c:v>
                </c:pt>
                <c:pt idx="851">
                  <c:v>32.846500000001718</c:v>
                </c:pt>
                <c:pt idx="852">
                  <c:v>32.846600000001722</c:v>
                </c:pt>
                <c:pt idx="853">
                  <c:v>32.846700000001725</c:v>
                </c:pt>
                <c:pt idx="854">
                  <c:v>32.846800000001728</c:v>
                </c:pt>
                <c:pt idx="855">
                  <c:v>32.846900000001732</c:v>
                </c:pt>
                <c:pt idx="856">
                  <c:v>32.847000000001735</c:v>
                </c:pt>
                <c:pt idx="857">
                  <c:v>32.847100000001738</c:v>
                </c:pt>
                <c:pt idx="858">
                  <c:v>32.847200000001742</c:v>
                </c:pt>
                <c:pt idx="859">
                  <c:v>32.847300000001745</c:v>
                </c:pt>
                <c:pt idx="860">
                  <c:v>32.847400000001748</c:v>
                </c:pt>
                <c:pt idx="861">
                  <c:v>32.847500000001752</c:v>
                </c:pt>
                <c:pt idx="862">
                  <c:v>32.847600000001755</c:v>
                </c:pt>
                <c:pt idx="863">
                  <c:v>32.847700000001758</c:v>
                </c:pt>
                <c:pt idx="864">
                  <c:v>32.847800000001762</c:v>
                </c:pt>
                <c:pt idx="865">
                  <c:v>32.847900000001765</c:v>
                </c:pt>
                <c:pt idx="866">
                  <c:v>32.848000000001768</c:v>
                </c:pt>
                <c:pt idx="867">
                  <c:v>32.848100000001772</c:v>
                </c:pt>
                <c:pt idx="868">
                  <c:v>32.848200000001775</c:v>
                </c:pt>
                <c:pt idx="869">
                  <c:v>32.848300000001778</c:v>
                </c:pt>
                <c:pt idx="870">
                  <c:v>32.848400000001782</c:v>
                </c:pt>
                <c:pt idx="871">
                  <c:v>32.848500000001785</c:v>
                </c:pt>
                <c:pt idx="872">
                  <c:v>32.848600000001788</c:v>
                </c:pt>
                <c:pt idx="873">
                  <c:v>32.848700000001791</c:v>
                </c:pt>
                <c:pt idx="874">
                  <c:v>32.848800000001795</c:v>
                </c:pt>
                <c:pt idx="875">
                  <c:v>32.848900000001798</c:v>
                </c:pt>
                <c:pt idx="876">
                  <c:v>32.849000000001801</c:v>
                </c:pt>
                <c:pt idx="877">
                  <c:v>32.849100000001805</c:v>
                </c:pt>
                <c:pt idx="878">
                  <c:v>32.849200000001808</c:v>
                </c:pt>
                <c:pt idx="879">
                  <c:v>32.849300000001811</c:v>
                </c:pt>
                <c:pt idx="880">
                  <c:v>32.849400000001815</c:v>
                </c:pt>
                <c:pt idx="881">
                  <c:v>32.849500000001818</c:v>
                </c:pt>
                <c:pt idx="882">
                  <c:v>32.849600000001821</c:v>
                </c:pt>
                <c:pt idx="883">
                  <c:v>32.849700000001825</c:v>
                </c:pt>
                <c:pt idx="884">
                  <c:v>32.849800000001828</c:v>
                </c:pt>
                <c:pt idx="885">
                  <c:v>32.849900000001831</c:v>
                </c:pt>
                <c:pt idx="886">
                  <c:v>32.850000000001835</c:v>
                </c:pt>
                <c:pt idx="887">
                  <c:v>32.850100000001838</c:v>
                </c:pt>
                <c:pt idx="888">
                  <c:v>32.850200000001841</c:v>
                </c:pt>
                <c:pt idx="889">
                  <c:v>32.850300000001845</c:v>
                </c:pt>
                <c:pt idx="890">
                  <c:v>32.850400000001848</c:v>
                </c:pt>
                <c:pt idx="891">
                  <c:v>32.850500000001851</c:v>
                </c:pt>
                <c:pt idx="892">
                  <c:v>32.850600000001855</c:v>
                </c:pt>
                <c:pt idx="893">
                  <c:v>32.850700000001858</c:v>
                </c:pt>
                <c:pt idx="894">
                  <c:v>32.850800000001861</c:v>
                </c:pt>
                <c:pt idx="895">
                  <c:v>32.850900000001864</c:v>
                </c:pt>
                <c:pt idx="896">
                  <c:v>32.851000000001868</c:v>
                </c:pt>
                <c:pt idx="897">
                  <c:v>32.851100000001871</c:v>
                </c:pt>
                <c:pt idx="898">
                  <c:v>32.851200000001874</c:v>
                </c:pt>
                <c:pt idx="899">
                  <c:v>32.851300000001878</c:v>
                </c:pt>
                <c:pt idx="900">
                  <c:v>32.851400000001881</c:v>
                </c:pt>
                <c:pt idx="901">
                  <c:v>32.851500000001884</c:v>
                </c:pt>
                <c:pt idx="902">
                  <c:v>32.851600000001888</c:v>
                </c:pt>
                <c:pt idx="903">
                  <c:v>32.851700000001891</c:v>
                </c:pt>
                <c:pt idx="904">
                  <c:v>32.851800000001894</c:v>
                </c:pt>
                <c:pt idx="905">
                  <c:v>32.851900000001898</c:v>
                </c:pt>
                <c:pt idx="906">
                  <c:v>32.852000000001901</c:v>
                </c:pt>
                <c:pt idx="907">
                  <c:v>32.852100000001904</c:v>
                </c:pt>
                <c:pt idx="908">
                  <c:v>32.852200000001908</c:v>
                </c:pt>
                <c:pt idx="909">
                  <c:v>32.852300000001911</c:v>
                </c:pt>
                <c:pt idx="910">
                  <c:v>32.852400000001914</c:v>
                </c:pt>
                <c:pt idx="911">
                  <c:v>32.852500000001918</c:v>
                </c:pt>
                <c:pt idx="912">
                  <c:v>32.852600000001921</c:v>
                </c:pt>
                <c:pt idx="913">
                  <c:v>32.852700000001924</c:v>
                </c:pt>
                <c:pt idx="914">
                  <c:v>32.852800000001928</c:v>
                </c:pt>
                <c:pt idx="915">
                  <c:v>32.852900000001931</c:v>
                </c:pt>
                <c:pt idx="916">
                  <c:v>32.853000000001934</c:v>
                </c:pt>
                <c:pt idx="917">
                  <c:v>32.853100000001938</c:v>
                </c:pt>
                <c:pt idx="918">
                  <c:v>32.853200000001941</c:v>
                </c:pt>
                <c:pt idx="919">
                  <c:v>32.853300000001944</c:v>
                </c:pt>
                <c:pt idx="920">
                  <c:v>32.853400000001947</c:v>
                </c:pt>
                <c:pt idx="921">
                  <c:v>32.853500000001951</c:v>
                </c:pt>
                <c:pt idx="922">
                  <c:v>32.853600000001954</c:v>
                </c:pt>
                <c:pt idx="923">
                  <c:v>32.853700000001957</c:v>
                </c:pt>
                <c:pt idx="924">
                  <c:v>32.853800000001961</c:v>
                </c:pt>
                <c:pt idx="925">
                  <c:v>32.853900000001964</c:v>
                </c:pt>
                <c:pt idx="926">
                  <c:v>32.854000000001967</c:v>
                </c:pt>
                <c:pt idx="927">
                  <c:v>32.854100000001971</c:v>
                </c:pt>
                <c:pt idx="928">
                  <c:v>32.854200000001974</c:v>
                </c:pt>
                <c:pt idx="929">
                  <c:v>32.854300000001977</c:v>
                </c:pt>
                <c:pt idx="930">
                  <c:v>32.854400000001981</c:v>
                </c:pt>
                <c:pt idx="931">
                  <c:v>32.854500000001984</c:v>
                </c:pt>
                <c:pt idx="932">
                  <c:v>32.854600000001987</c:v>
                </c:pt>
                <c:pt idx="933">
                  <c:v>32.854700000001991</c:v>
                </c:pt>
                <c:pt idx="934">
                  <c:v>32.854800000001994</c:v>
                </c:pt>
                <c:pt idx="935">
                  <c:v>32.854900000001997</c:v>
                </c:pt>
                <c:pt idx="936">
                  <c:v>32.855000000002001</c:v>
                </c:pt>
                <c:pt idx="937">
                  <c:v>32.855100000002004</c:v>
                </c:pt>
                <c:pt idx="938">
                  <c:v>32.855200000002007</c:v>
                </c:pt>
                <c:pt idx="939">
                  <c:v>32.855300000002011</c:v>
                </c:pt>
                <c:pt idx="940">
                  <c:v>32.855400000002014</c:v>
                </c:pt>
                <c:pt idx="941">
                  <c:v>32.855500000002017</c:v>
                </c:pt>
                <c:pt idx="942">
                  <c:v>32.855600000002021</c:v>
                </c:pt>
                <c:pt idx="943">
                  <c:v>32.855700000002024</c:v>
                </c:pt>
                <c:pt idx="944">
                  <c:v>32.855800000002027</c:v>
                </c:pt>
                <c:pt idx="945">
                  <c:v>32.85590000000203</c:v>
                </c:pt>
                <c:pt idx="946">
                  <c:v>32.856000000002034</c:v>
                </c:pt>
                <c:pt idx="947">
                  <c:v>32.856100000002037</c:v>
                </c:pt>
                <c:pt idx="948">
                  <c:v>32.85620000000204</c:v>
                </c:pt>
                <c:pt idx="949">
                  <c:v>32.856300000002044</c:v>
                </c:pt>
                <c:pt idx="950">
                  <c:v>32.856400000002047</c:v>
                </c:pt>
                <c:pt idx="951">
                  <c:v>32.85650000000205</c:v>
                </c:pt>
                <c:pt idx="952">
                  <c:v>32.856600000002054</c:v>
                </c:pt>
                <c:pt idx="953">
                  <c:v>32.856700000002057</c:v>
                </c:pt>
                <c:pt idx="954">
                  <c:v>32.85680000000206</c:v>
                </c:pt>
                <c:pt idx="955">
                  <c:v>32.856900000002064</c:v>
                </c:pt>
                <c:pt idx="956">
                  <c:v>32.857000000002067</c:v>
                </c:pt>
                <c:pt idx="957">
                  <c:v>32.85710000000207</c:v>
                </c:pt>
                <c:pt idx="958">
                  <c:v>32.857200000002074</c:v>
                </c:pt>
                <c:pt idx="959">
                  <c:v>32.857300000002077</c:v>
                </c:pt>
                <c:pt idx="960">
                  <c:v>32.85740000000208</c:v>
                </c:pt>
                <c:pt idx="961">
                  <c:v>32.857500000002084</c:v>
                </c:pt>
                <c:pt idx="962">
                  <c:v>32.857600000002087</c:v>
                </c:pt>
                <c:pt idx="963">
                  <c:v>32.85770000000209</c:v>
                </c:pt>
                <c:pt idx="964">
                  <c:v>32.857800000002094</c:v>
                </c:pt>
                <c:pt idx="965">
                  <c:v>32.857900000002097</c:v>
                </c:pt>
                <c:pt idx="966">
                  <c:v>32.8580000000021</c:v>
                </c:pt>
                <c:pt idx="967">
                  <c:v>32.858100000002104</c:v>
                </c:pt>
                <c:pt idx="968">
                  <c:v>32.858200000002107</c:v>
                </c:pt>
                <c:pt idx="969">
                  <c:v>32.85830000000211</c:v>
                </c:pt>
                <c:pt idx="970">
                  <c:v>32.858400000002113</c:v>
                </c:pt>
                <c:pt idx="971">
                  <c:v>32.858500000002117</c:v>
                </c:pt>
                <c:pt idx="972">
                  <c:v>32.85860000000212</c:v>
                </c:pt>
                <c:pt idx="973">
                  <c:v>32.858700000002123</c:v>
                </c:pt>
                <c:pt idx="974">
                  <c:v>32.858800000002127</c:v>
                </c:pt>
                <c:pt idx="975">
                  <c:v>32.85890000000213</c:v>
                </c:pt>
                <c:pt idx="976">
                  <c:v>32.859000000002133</c:v>
                </c:pt>
                <c:pt idx="977">
                  <c:v>32.859100000002137</c:v>
                </c:pt>
                <c:pt idx="978">
                  <c:v>32.85920000000214</c:v>
                </c:pt>
                <c:pt idx="979">
                  <c:v>32.859300000002143</c:v>
                </c:pt>
                <c:pt idx="980">
                  <c:v>32.859400000002147</c:v>
                </c:pt>
                <c:pt idx="981">
                  <c:v>32.85950000000215</c:v>
                </c:pt>
                <c:pt idx="982">
                  <c:v>32.859600000002153</c:v>
                </c:pt>
                <c:pt idx="983">
                  <c:v>32.859700000002157</c:v>
                </c:pt>
                <c:pt idx="984">
                  <c:v>32.85980000000216</c:v>
                </c:pt>
                <c:pt idx="985">
                  <c:v>32.859900000002163</c:v>
                </c:pt>
                <c:pt idx="986">
                  <c:v>32.860000000002167</c:v>
                </c:pt>
                <c:pt idx="987">
                  <c:v>32.86010000000217</c:v>
                </c:pt>
                <c:pt idx="988">
                  <c:v>32.860200000002173</c:v>
                </c:pt>
                <c:pt idx="989">
                  <c:v>32.860300000002177</c:v>
                </c:pt>
                <c:pt idx="990">
                  <c:v>32.86040000000218</c:v>
                </c:pt>
                <c:pt idx="991">
                  <c:v>32.860500000002183</c:v>
                </c:pt>
                <c:pt idx="992">
                  <c:v>32.860600000002187</c:v>
                </c:pt>
                <c:pt idx="993">
                  <c:v>32.86070000000219</c:v>
                </c:pt>
                <c:pt idx="994">
                  <c:v>32.860800000002193</c:v>
                </c:pt>
                <c:pt idx="995">
                  <c:v>32.860900000002196</c:v>
                </c:pt>
                <c:pt idx="996">
                  <c:v>32.8610000000022</c:v>
                </c:pt>
                <c:pt idx="997">
                  <c:v>32.861100000002203</c:v>
                </c:pt>
                <c:pt idx="998">
                  <c:v>32.861200000002206</c:v>
                </c:pt>
                <c:pt idx="999">
                  <c:v>32.86130000000221</c:v>
                </c:pt>
                <c:pt idx="1000">
                  <c:v>32.861400000002213</c:v>
                </c:pt>
              </c:numCache>
            </c:numRef>
          </c:xVal>
          <c:yVal>
            <c:numRef>
              <c:f>Calculs!$J$4:$J$1004</c:f>
              <c:numCache>
                <c:formatCode>0.00</c:formatCode>
                <c:ptCount val="1001"/>
                <c:pt idx="0">
                  <c:v>98.964688107976272</c:v>
                </c:pt>
                <c:pt idx="1">
                  <c:v>99.334552959933305</c:v>
                </c:pt>
                <c:pt idx="2">
                  <c:v>99.703886988717741</c:v>
                </c:pt>
                <c:pt idx="3">
                  <c:v>100.07269210588375</c:v>
                </c:pt>
                <c:pt idx="4">
                  <c:v>100.44097021308578</c:v>
                </c:pt>
                <c:pt idx="5">
                  <c:v>100.80872320214822</c:v>
                </c:pt>
                <c:pt idx="6">
                  <c:v>101.17595295513446</c:v>
                </c:pt>
                <c:pt idx="7">
                  <c:v>101.54266134441535</c:v>
                </c:pt>
                <c:pt idx="8">
                  <c:v>101.90885023273704</c:v>
                </c:pt>
                <c:pt idx="9">
                  <c:v>102.27452147328822</c:v>
                </c:pt>
                <c:pt idx="10">
                  <c:v>102.63967690976681</c:v>
                </c:pt>
                <c:pt idx="11">
                  <c:v>103.00431837284269</c:v>
                </c:pt>
                <c:pt idx="12">
                  <c:v>103.368447676711</c:v>
                </c:pt>
                <c:pt idx="13">
                  <c:v>103.73206662294614</c:v>
                </c:pt>
                <c:pt idx="14">
                  <c:v>104.09517700426133</c:v>
                </c:pt>
                <c:pt idx="15">
                  <c:v>104.45778060456753</c:v>
                </c:pt>
                <c:pt idx="16">
                  <c:v>104.81987919903172</c:v>
                </c:pt>
                <c:pt idx="17">
                  <c:v>105.18147455413477</c:v>
                </c:pt>
                <c:pt idx="18">
                  <c:v>105.54256842772881</c:v>
                </c:pt>
                <c:pt idx="19">
                  <c:v>105.90316256909409</c:v>
                </c:pt>
                <c:pt idx="20">
                  <c:v>106.26325871899547</c:v>
                </c:pt>
                <c:pt idx="21">
                  <c:v>106.62285861155205</c:v>
                </c:pt>
                <c:pt idx="22">
                  <c:v>106.98196397606245</c:v>
                </c:pt>
                <c:pt idx="23">
                  <c:v>107.34057653515652</c:v>
                </c:pt>
                <c:pt idx="24">
                  <c:v>107.6986980029917</c:v>
                </c:pt>
                <c:pt idx="25">
                  <c:v>108.0563300853096</c:v>
                </c:pt>
                <c:pt idx="26">
                  <c:v>108.41347447949194</c:v>
                </c:pt>
                <c:pt idx="27">
                  <c:v>108.77013287461622</c:v>
                </c:pt>
                <c:pt idx="28">
                  <c:v>109.12630695151083</c:v>
                </c:pt>
                <c:pt idx="29">
                  <c:v>109.48199838280966</c:v>
                </c:pt>
                <c:pt idx="30">
                  <c:v>109.83720883300639</c:v>
                </c:pt>
                <c:pt idx="31">
                  <c:v>110.19193995850813</c:v>
                </c:pt>
                <c:pt idx="32">
                  <c:v>110.54619340768885</c:v>
                </c:pt>
                <c:pt idx="33">
                  <c:v>110.89997082094219</c:v>
                </c:pt>
                <c:pt idx="34">
                  <c:v>111.25327383073393</c:v>
                </c:pt>
                <c:pt idx="35">
                  <c:v>111.60610406165398</c:v>
                </c:pt>
                <c:pt idx="36">
                  <c:v>111.95846313046798</c:v>
                </c:pt>
                <c:pt idx="37">
                  <c:v>112.31035264616843</c:v>
                </c:pt>
                <c:pt idx="38">
                  <c:v>112.66177421002546</c:v>
                </c:pt>
                <c:pt idx="39">
                  <c:v>113.01272941563717</c:v>
                </c:pt>
                <c:pt idx="40">
                  <c:v>113.36321984897951</c:v>
                </c:pt>
                <c:pt idx="41">
                  <c:v>113.7132470884558</c:v>
                </c:pt>
                <c:pt idx="42">
                  <c:v>114.06281270494587</c:v>
                </c:pt>
                <c:pt idx="43">
                  <c:v>114.41191826185474</c:v>
                </c:pt>
                <c:pt idx="44">
                  <c:v>114.76056531516093</c:v>
                </c:pt>
                <c:pt idx="45">
                  <c:v>115.10875541346445</c:v>
                </c:pt>
                <c:pt idx="46">
                  <c:v>115.45649009803424</c:v>
                </c:pt>
                <c:pt idx="47">
                  <c:v>115.80377090285539</c:v>
                </c:pt>
                <c:pt idx="48">
                  <c:v>116.15059935467593</c:v>
                </c:pt>
                <c:pt idx="49">
                  <c:v>116.49697697305321</c:v>
                </c:pt>
                <c:pt idx="50">
                  <c:v>116.8429052703999</c:v>
                </c:pt>
                <c:pt idx="51">
                  <c:v>117.18838575202969</c:v>
                </c:pt>
                <c:pt idx="52">
                  <c:v>117.53341991620259</c:v>
                </c:pt>
                <c:pt idx="53">
                  <c:v>117.87800925416984</c:v>
                </c:pt>
                <c:pt idx="54">
                  <c:v>118.22215525021852</c:v>
                </c:pt>
                <c:pt idx="55">
                  <c:v>118.56585938171573</c:v>
                </c:pt>
                <c:pt idx="56">
                  <c:v>118.9091231191525</c:v>
                </c:pt>
                <c:pt idx="57">
                  <c:v>119.2519479261873</c:v>
                </c:pt>
                <c:pt idx="58">
                  <c:v>119.59433525968922</c:v>
                </c:pt>
                <c:pt idx="59">
                  <c:v>119.93628656978082</c:v>
                </c:pt>
                <c:pt idx="60">
                  <c:v>120.2778032998806</c:v>
                </c:pt>
                <c:pt idx="61">
                  <c:v>120.61888688674522</c:v>
                </c:pt>
                <c:pt idx="62">
                  <c:v>120.95953876051126</c:v>
                </c:pt>
                <c:pt idx="63">
                  <c:v>121.29976034473682</c:v>
                </c:pt>
                <c:pt idx="64">
                  <c:v>121.63955305644264</c:v>
                </c:pt>
                <c:pt idx="65">
                  <c:v>121.97891830615293</c:v>
                </c:pt>
                <c:pt idx="66">
                  <c:v>122.31785749793602</c:v>
                </c:pt>
                <c:pt idx="67">
                  <c:v>122.65637202944446</c:v>
                </c:pt>
                <c:pt idx="68">
                  <c:v>122.994463291955</c:v>
                </c:pt>
                <c:pt idx="69">
                  <c:v>123.33213267040821</c:v>
                </c:pt>
                <c:pt idx="70">
                  <c:v>123.66938154344771</c:v>
                </c:pt>
                <c:pt idx="71">
                  <c:v>124.00621128345921</c:v>
                </c:pt>
                <c:pt idx="72">
                  <c:v>124.34262325660916</c:v>
                </c:pt>
                <c:pt idx="73">
                  <c:v>124.67861882288318</c:v>
                </c:pt>
                <c:pt idx="74">
                  <c:v>125.01419933612409</c:v>
                </c:pt>
                <c:pt idx="75">
                  <c:v>125.3493661440698</c:v>
                </c:pt>
                <c:pt idx="76">
                  <c:v>125.68412058839073</c:v>
                </c:pt>
                <c:pt idx="77">
                  <c:v>126.01846400472706</c:v>
                </c:pt>
                <c:pt idx="78">
                  <c:v>126.3523977227257</c:v>
                </c:pt>
                <c:pt idx="79">
                  <c:v>126.6859230660769</c:v>
                </c:pt>
                <c:pt idx="80">
                  <c:v>127.01904135255063</c:v>
                </c:pt>
                <c:pt idx="81">
                  <c:v>127.3517538940327</c:v>
                </c:pt>
                <c:pt idx="82">
                  <c:v>127.68406199656054</c:v>
                </c:pt>
                <c:pt idx="83">
                  <c:v>128.01596696035881</c:v>
                </c:pt>
                <c:pt idx="84">
                  <c:v>128.3474700798746</c:v>
                </c:pt>
                <c:pt idx="85">
                  <c:v>128.67857264381246</c:v>
                </c:pt>
                <c:pt idx="86">
                  <c:v>129.00927593516923</c:v>
                </c:pt>
                <c:pt idx="87">
                  <c:v>129.3395812312684</c:v>
                </c:pt>
                <c:pt idx="88">
                  <c:v>129.66948980379439</c:v>
                </c:pt>
                <c:pt idx="89">
                  <c:v>129.99900291882656</c:v>
                </c:pt>
                <c:pt idx="90">
                  <c:v>130.32812183687284</c:v>
                </c:pt>
                <c:pt idx="91">
                  <c:v>130.65684781290321</c:v>
                </c:pt>
                <c:pt idx="92">
                  <c:v>130.98518209638291</c:v>
                </c:pt>
                <c:pt idx="93">
                  <c:v>131.31312593130545</c:v>
                </c:pt>
                <c:pt idx="94">
                  <c:v>131.64068055622522</c:v>
                </c:pt>
                <c:pt idx="95">
                  <c:v>131.96784720429002</c:v>
                </c:pt>
                <c:pt idx="96">
                  <c:v>132.29462710327329</c:v>
                </c:pt>
                <c:pt idx="97">
                  <c:v>132.62102147560603</c:v>
                </c:pt>
                <c:pt idx="98">
                  <c:v>132.94703153840865</c:v>
                </c:pt>
                <c:pt idx="99">
                  <c:v>133.27265850352236</c:v>
                </c:pt>
                <c:pt idx="100">
                  <c:v>133.59790357754056</c:v>
                </c:pt>
                <c:pt idx="101">
                  <c:v>136.82944335563704</c:v>
                </c:pt>
                <c:pt idx="102">
                  <c:v>140.02356626862061</c:v>
                </c:pt>
                <c:pt idx="103">
                  <c:v>143.18143160436688</c:v>
                </c:pt>
                <c:pt idx="104">
                  <c:v>146.30414998820888</c:v>
                </c:pt>
                <c:pt idx="105">
                  <c:v>149.39278614892629</c:v>
                </c:pt>
                <c:pt idx="106">
                  <c:v>152.44836149058082</c:v>
                </c:pt>
                <c:pt idx="107">
                  <c:v>155.47185648640587</c:v>
                </c:pt>
                <c:pt idx="108">
                  <c:v>158.46421290939594</c:v>
                </c:pt>
                <c:pt idx="109">
                  <c:v>161.4263359128478</c:v>
                </c:pt>
                <c:pt idx="110">
                  <c:v>164.3590959728628</c:v>
                </c:pt>
                <c:pt idx="111">
                  <c:v>167.26333070370814</c:v>
                </c:pt>
                <c:pt idx="112">
                  <c:v>170.1398465559399</c:v>
                </c:pt>
                <c:pt idx="113">
                  <c:v>172.98942040629842</c:v>
                </c:pt>
                <c:pt idx="114">
                  <c:v>175.8128010475848</c:v>
                </c:pt>
                <c:pt idx="115">
                  <c:v>178.6107105860066</c:v>
                </c:pt>
                <c:pt idx="116">
                  <c:v>181.38384575283175</c:v>
                </c:pt>
                <c:pt idx="117">
                  <c:v>184.13287913660309</c:v>
                </c:pt>
                <c:pt idx="118">
                  <c:v>186.85846034163814</c:v>
                </c:pt>
                <c:pt idx="119">
                  <c:v>189.56121707805895</c:v>
                </c:pt>
                <c:pt idx="120">
                  <c:v>192.24175618816435</c:v>
                </c:pt>
                <c:pt idx="121">
                  <c:v>194.90066461356389</c:v>
                </c:pt>
                <c:pt idx="122">
                  <c:v>197.53851030713557</c:v>
                </c:pt>
                <c:pt idx="123">
                  <c:v>200.15584309354557</c:v>
                </c:pt>
                <c:pt idx="124">
                  <c:v>202.75319548177299</c:v>
                </c:pt>
                <c:pt idx="125">
                  <c:v>205.33108343281347</c:v>
                </c:pt>
                <c:pt idx="126">
                  <c:v>207.89000708549042</c:v>
                </c:pt>
                <c:pt idx="127">
                  <c:v>210.4304514430784</c:v>
                </c:pt>
                <c:pt idx="128">
                  <c:v>212.95288702323836</c:v>
                </c:pt>
                <c:pt idx="129">
                  <c:v>215.45777047357691</c:v>
                </c:pt>
                <c:pt idx="130">
                  <c:v>217.94554515496986</c:v>
                </c:pt>
                <c:pt idx="131">
                  <c:v>220.41664169463255</c:v>
                </c:pt>
                <c:pt idx="132">
                  <c:v>222.87147851077489</c:v>
                </c:pt>
                <c:pt idx="133">
                  <c:v>225.31046231054549</c:v>
                </c:pt>
                <c:pt idx="134">
                  <c:v>227.73398856284678</c:v>
                </c:pt>
                <c:pt idx="135">
                  <c:v>230.14244194749014</c:v>
                </c:pt>
                <c:pt idx="136">
                  <c:v>232.53619678205558</c:v>
                </c:pt>
                <c:pt idx="137">
                  <c:v>234.91561742772396</c:v>
                </c:pt>
                <c:pt idx="138">
                  <c:v>237.28105867526099</c:v>
                </c:pt>
                <c:pt idx="139">
                  <c:v>239.63286611224922</c:v>
                </c:pt>
                <c:pt idx="140">
                  <c:v>241.97137647258754</c:v>
                </c:pt>
                <c:pt idx="141">
                  <c:v>244.29691796920687</c:v>
                </c:pt>
                <c:pt idx="142">
                  <c:v>246.6098106108837</c:v>
                </c:pt>
                <c:pt idx="143">
                  <c:v>248.91036650397177</c:v>
                </c:pt>
                <c:pt idx="144">
                  <c:v>251.19889013981418</c:v>
                </c:pt>
                <c:pt idx="145">
                  <c:v>253.47567866854371</c:v>
                </c:pt>
                <c:pt idx="146">
                  <c:v>255.74102215992897</c:v>
                </c:pt>
                <c:pt idx="147">
                  <c:v>257.99520385187537</c:v>
                </c:pt>
                <c:pt idx="148">
                  <c:v>260.23850038714505</c:v>
                </c:pt>
                <c:pt idx="149">
                  <c:v>262.47118203881706</c:v>
                </c:pt>
                <c:pt idx="150">
                  <c:v>264.69351292496827</c:v>
                </c:pt>
                <c:pt idx="151">
                  <c:v>266.9057512130168</c:v>
                </c:pt>
                <c:pt idx="152">
                  <c:v>269.10814931413216</c:v>
                </c:pt>
                <c:pt idx="153">
                  <c:v>271.30095406808067</c:v>
                </c:pt>
                <c:pt idx="154">
                  <c:v>273.48440691884008</c:v>
                </c:pt>
                <c:pt idx="155">
                  <c:v>275.65874408128315</c:v>
                </c:pt>
                <c:pt idx="156">
                  <c:v>277.8241966991971</c:v>
                </c:pt>
                <c:pt idx="157">
                  <c:v>279.98099099487291</c:v>
                </c:pt>
                <c:pt idx="158">
                  <c:v>282.12934841046626</c:v>
                </c:pt>
                <c:pt idx="159">
                  <c:v>284.26948574129983</c:v>
                </c:pt>
                <c:pt idx="160">
                  <c:v>286.40161526124308</c:v>
                </c:pt>
                <c:pt idx="161">
                  <c:v>288.52594484027406</c:v>
                </c:pt>
                <c:pt idx="162">
                  <c:v>290.64267805429324</c:v>
                </c:pt>
                <c:pt idx="163">
                  <c:v>292.75201428722528</c:v>
                </c:pt>
                <c:pt idx="164">
                  <c:v>294.85414882540908</c:v>
                </c:pt>
                <c:pt idx="165">
                  <c:v>296.94927294423996</c:v>
                </c:pt>
                <c:pt idx="166">
                  <c:v>299.03757398698878</c:v>
                </c:pt>
                <c:pt idx="167">
                  <c:v>301.11923543568395</c:v>
                </c:pt>
                <c:pt idx="168">
                  <c:v>303.1944369738992</c:v>
                </c:pt>
                <c:pt idx="169">
                  <c:v>305.26335454124722</c:v>
                </c:pt>
                <c:pt idx="170">
                  <c:v>307.32616037933252</c:v>
                </c:pt>
                <c:pt idx="171">
                  <c:v>309.38302306886953</c:v>
                </c:pt>
                <c:pt idx="172">
                  <c:v>311.43410755762204</c:v>
                </c:pt>
                <c:pt idx="173">
                  <c:v>313.47957517876796</c:v>
                </c:pt>
                <c:pt idx="174">
                  <c:v>315.51958365924202</c:v>
                </c:pt>
                <c:pt idx="175">
                  <c:v>317.55428711755525</c:v>
                </c:pt>
                <c:pt idx="176">
                  <c:v>319.58383605053854</c:v>
                </c:pt>
                <c:pt idx="177">
                  <c:v>321.60837730840825</c:v>
                </c:pt>
                <c:pt idx="178">
                  <c:v>323.6280540575076</c:v>
                </c:pt>
                <c:pt idx="179">
                  <c:v>325.64300573004016</c:v>
                </c:pt>
                <c:pt idx="180">
                  <c:v>327.65336796008853</c:v>
                </c:pt>
                <c:pt idx="181">
                  <c:v>329.65927250520247</c:v>
                </c:pt>
                <c:pt idx="182">
                  <c:v>331.66084715285763</c:v>
                </c:pt>
                <c:pt idx="183">
                  <c:v>333.6582156111337</c:v>
                </c:pt>
                <c:pt idx="184">
                  <c:v>335.65149738304854</c:v>
                </c:pt>
                <c:pt idx="185">
                  <c:v>337.64080762412698</c:v>
                </c:pt>
                <c:pt idx="186">
                  <c:v>339.62625698298808</c:v>
                </c:pt>
                <c:pt idx="187">
                  <c:v>341.60795142501814</c:v>
                </c:pt>
                <c:pt idx="188">
                  <c:v>343.58599203957237</c:v>
                </c:pt>
                <c:pt idx="189">
                  <c:v>345.56047483162592</c:v>
                </c:pt>
                <c:pt idx="190">
                  <c:v>347.53149049938327</c:v>
                </c:pt>
                <c:pt idx="191">
                  <c:v>349.49912420005728</c:v>
                </c:pt>
                <c:pt idx="192">
                  <c:v>351.46345530683243</c:v>
                </c:pt>
                <c:pt idx="193">
                  <c:v>353.42455716091234</c:v>
                </c:pt>
                <c:pt idx="194">
                  <c:v>355.38249682347777</c:v>
                </c:pt>
                <c:pt idx="195">
                  <c:v>357.33733483328888</c:v>
                </c:pt>
                <c:pt idx="196">
                  <c:v>359.28912497647701</c:v>
                </c:pt>
                <c:pt idx="197">
                  <c:v>361.23791407569149</c:v>
                </c:pt>
                <c:pt idx="198">
                  <c:v>363.18374180609976</c:v>
                </c:pt>
                <c:pt idx="199">
                  <c:v>365.12664054568859</c:v>
                </c:pt>
                <c:pt idx="200">
                  <c:v>367.06663526681172</c:v>
                </c:pt>
                <c:pt idx="201">
                  <c:v>369.0037434749492</c:v>
                </c:pt>
                <c:pt idx="202">
                  <c:v>370.93797519920582</c:v>
                </c:pt>
                <c:pt idx="203">
                  <c:v>372.86933303726778</c:v>
                </c:pt>
                <c:pt idx="204">
                  <c:v>374.79781225549232</c:v>
                </c:pt>
                <c:pt idx="205">
                  <c:v>376.72340094269481</c:v>
                </c:pt>
                <c:pt idx="206">
                  <c:v>378.64608021420639</c:v>
                </c:pt>
                <c:pt idx="207">
                  <c:v>380.56582446106518</c:v>
                </c:pt>
                <c:pt idx="208">
                  <c:v>382.48260163790081</c:v>
                </c:pt>
                <c:pt idx="209">
                  <c:v>384.39637358224212</c:v>
                </c:pt>
                <c:pt idx="210">
                  <c:v>386.30709635763264</c:v>
                </c:pt>
                <c:pt idx="211">
                  <c:v>388.21472061303444</c:v>
                </c:pt>
                <c:pt idx="212">
                  <c:v>390.11919195145794</c:v>
                </c:pt>
                <c:pt idx="213">
                  <c:v>392.02045130147957</c:v>
                </c:pt>
                <c:pt idx="214">
                  <c:v>393.91843528619228</c:v>
                </c:pt>
                <c:pt idx="215">
                  <c:v>395.81307658509047</c:v>
                </c:pt>
                <c:pt idx="216">
                  <c:v>397.70430428534087</c:v>
                </c:pt>
                <c:pt idx="217">
                  <c:v>399.59204421978347</c:v>
                </c:pt>
                <c:pt idx="218">
                  <c:v>401.4762192898026</c:v>
                </c:pt>
                <c:pt idx="219">
                  <c:v>403.35674977189302</c:v>
                </c:pt>
                <c:pt idx="220">
                  <c:v>405.2335536073125</c:v>
                </c:pt>
                <c:pt idx="221">
                  <c:v>407.10654667466423</c:v>
                </c:pt>
                <c:pt idx="222">
                  <c:v>408.97564304560319</c:v>
                </c:pt>
                <c:pt idx="223">
                  <c:v>410.84075522411928</c:v>
                </c:pt>
                <c:pt idx="224">
                  <c:v>412.70179437003304</c:v>
                </c:pt>
                <c:pt idx="225">
                  <c:v>414.55867050746224</c:v>
                </c:pt>
                <c:pt idx="226">
                  <c:v>416.41129271908875</c:v>
                </c:pt>
                <c:pt idx="227">
                  <c:v>418.25956932708993</c:v>
                </c:pt>
                <c:pt idx="228">
                  <c:v>420.10340806160389</c:v>
                </c:pt>
                <c:pt idx="229">
                  <c:v>421.94271621758259</c:v>
                </c:pt>
                <c:pt idx="230">
                  <c:v>423.77740080085664</c:v>
                </c:pt>
                <c:pt idx="231">
                  <c:v>425.60736866419671</c:v>
                </c:pt>
                <c:pt idx="232">
                  <c:v>427.43252663410942</c:v>
                </c:pt>
                <c:pt idx="233">
                  <c:v>429.25278162905846</c:v>
                </c:pt>
                <c:pt idx="234">
                  <c:v>431.06804076975095</c:v>
                </c:pt>
                <c:pt idx="235">
                  <c:v>432.87821148207996</c:v>
                </c:pt>
                <c:pt idx="236">
                  <c:v>434.68320159326709</c:v>
                </c:pt>
                <c:pt idx="237">
                  <c:v>436.48291942170329</c:v>
                </c:pt>
                <c:pt idx="238">
                  <c:v>438.27727386094301</c:v>
                </c:pt>
                <c:pt idx="239">
                  <c:v>440.06617445826765</c:v>
                </c:pt>
                <c:pt idx="240">
                  <c:v>441.84953148819733</c:v>
                </c:pt>
                <c:pt idx="241">
                  <c:v>443.62725602129558</c:v>
                </c:pt>
                <c:pt idx="242">
                  <c:v>445.39925998858143</c:v>
                </c:pt>
                <c:pt idx="243">
                  <c:v>447.16545624183448</c:v>
                </c:pt>
                <c:pt idx="244">
                  <c:v>448.92575861005298</c:v>
                </c:pt>
                <c:pt idx="245">
                  <c:v>450.68008195230249</c:v>
                </c:pt>
                <c:pt idx="246">
                  <c:v>452.42834220717026</c:v>
                </c:pt>
                <c:pt idx="247">
                  <c:v>454.17045643902293</c:v>
                </c:pt>
                <c:pt idx="248">
                  <c:v>455.90634288124716</c:v>
                </c:pt>
                <c:pt idx="249">
                  <c:v>457.63592097663775</c:v>
                </c:pt>
                <c:pt idx="250">
                  <c:v>459.35911141508399</c:v>
                </c:pt>
                <c:pt idx="251">
                  <c:v>461.07583616869249</c:v>
                </c:pt>
                <c:pt idx="252">
                  <c:v>462.78601852447332</c:v>
                </c:pt>
                <c:pt idx="253">
                  <c:v>464.48958311470705</c:v>
                </c:pt>
                <c:pt idx="254">
                  <c:v>466.18645594510014</c:v>
                </c:pt>
                <c:pt idx="255">
                  <c:v>467.87656442082908</c:v>
                </c:pt>
                <c:pt idx="256">
                  <c:v>469.55983737056567</c:v>
                </c:pt>
                <c:pt idx="257">
                  <c:v>471.23620506857003</c:v>
                </c:pt>
                <c:pt idx="258">
                  <c:v>472.90559925493125</c:v>
                </c:pt>
                <c:pt idx="259">
                  <c:v>474.56795315403116</c:v>
                </c:pt>
                <c:pt idx="260">
                  <c:v>476.22320149130161</c:v>
                </c:pt>
                <c:pt idx="261">
                  <c:v>477.87128050834093</c:v>
                </c:pt>
                <c:pt idx="262">
                  <c:v>479.51212797645297</c:v>
                </c:pt>
                <c:pt idx="263">
                  <c:v>481.14568320866647</c:v>
                </c:pt>
                <c:pt idx="264">
                  <c:v>482.77188707029143</c:v>
                </c:pt>
                <c:pt idx="265">
                  <c:v>484.39068198806541</c:v>
                </c:pt>
                <c:pt idx="266">
                  <c:v>486.00201195794034</c:v>
                </c:pt>
                <c:pt idx="267">
                  <c:v>487.60582255155776</c:v>
                </c:pt>
                <c:pt idx="268">
                  <c:v>489.20206092145952</c:v>
                </c:pt>
                <c:pt idx="269">
                  <c:v>490.79067580507785</c:v>
                </c:pt>
                <c:pt idx="270">
                  <c:v>492.37161752754753</c:v>
                </c:pt>
                <c:pt idx="271">
                  <c:v>493.94483800338162</c:v>
                </c:pt>
                <c:pt idx="272">
                  <c:v>495.5102907370507</c:v>
                </c:pt>
                <c:pt idx="273">
                  <c:v>497.06793082250346</c:v>
                </c:pt>
                <c:pt idx="274">
                  <c:v>498.61771494166692</c:v>
                </c:pt>
                <c:pt idx="275">
                  <c:v>500.15960136196196</c:v>
                </c:pt>
                <c:pt idx="276">
                  <c:v>501.69354993286964</c:v>
                </c:pt>
                <c:pt idx="277">
                  <c:v>503.21952208158291</c:v>
                </c:pt>
                <c:pt idx="278">
                  <c:v>504.73748080777688</c:v>
                </c:pt>
                <c:pt idx="279">
                  <c:v>506.24739067753057</c:v>
                </c:pt>
                <c:pt idx="280">
                  <c:v>507.74921781643229</c:v>
                </c:pt>
                <c:pt idx="281">
                  <c:v>509.24292990189952</c:v>
                </c:pt>
                <c:pt idx="282">
                  <c:v>510.72849615474422</c:v>
                </c:pt>
                <c:pt idx="283">
                  <c:v>512.20588733001352</c:v>
                </c:pt>
                <c:pt idx="284">
                  <c:v>513.67507570713485</c:v>
                </c:pt>
                <c:pt idx="285">
                  <c:v>515.13603507939467</c:v>
                </c:pt>
                <c:pt idx="286">
                  <c:v>516.58874074277878</c:v>
                </c:pt>
                <c:pt idx="287">
                  <c:v>518.03316948420195</c:v>
                </c:pt>
                <c:pt idx="288">
                  <c:v>519.46929956915346</c:v>
                </c:pt>
                <c:pt idx="289">
                  <c:v>520.89711072878652</c:v>
                </c:pt>
                <c:pt idx="290">
                  <c:v>522.31658414647598</c:v>
                </c:pt>
                <c:pt idx="291">
                  <c:v>523.72770244387084</c:v>
                </c:pt>
                <c:pt idx="292">
                  <c:v>525.1304496664668</c:v>
                </c:pt>
                <c:pt idx="293">
                  <c:v>526.52481126872294</c:v>
                </c:pt>
                <c:pt idx="294">
                  <c:v>527.91077409874674</c:v>
                </c:pt>
                <c:pt idx="295">
                  <c:v>529.28832638257154</c:v>
                </c:pt>
                <c:pt idx="296">
                  <c:v>530.65745770804847</c:v>
                </c:pt>
                <c:pt idx="297">
                  <c:v>532.01815900837744</c:v>
                </c:pt>
                <c:pt idx="298">
                  <c:v>533.37042254529717</c:v>
                </c:pt>
                <c:pt idx="299">
                  <c:v>534.7142418919575</c:v>
                </c:pt>
                <c:pt idx="300">
                  <c:v>536.04961191549501</c:v>
                </c:pt>
                <c:pt idx="301">
                  <c:v>537.3765287593319</c:v>
                </c:pt>
                <c:pt idx="302">
                  <c:v>538.69498982521964</c:v>
                </c:pt>
                <c:pt idx="303">
                  <c:v>540.00499375504648</c:v>
                </c:pt>
                <c:pt idx="304">
                  <c:v>541.30654041242803</c:v>
                </c:pt>
                <c:pt idx="305">
                  <c:v>542.59963086410085</c:v>
                </c:pt>
                <c:pt idx="306">
                  <c:v>543.8842673611357</c:v>
                </c:pt>
                <c:pt idx="307">
                  <c:v>545.16045331999067</c:v>
                </c:pt>
                <c:pt idx="308">
                  <c:v>546.42819330341968</c:v>
                </c:pt>
                <c:pt idx="309">
                  <c:v>547.68749300125455</c:v>
                </c:pt>
                <c:pt idx="310">
                  <c:v>548.93835921107666</c:v>
                </c:pt>
                <c:pt idx="311">
                  <c:v>550.18079981879475</c:v>
                </c:pt>
                <c:pt idx="312">
                  <c:v>551.41482377914406</c:v>
                </c:pt>
                <c:pt idx="313">
                  <c:v>552.64044109612246</c:v>
                </c:pt>
                <c:pt idx="314">
                  <c:v>553.85766280337759</c:v>
                </c:pt>
                <c:pt idx="315">
                  <c:v>555.06650094456018</c:v>
                </c:pt>
                <c:pt idx="316">
                  <c:v>556.26696855365662</c:v>
                </c:pt>
                <c:pt idx="317">
                  <c:v>557.45907963531454</c:v>
                </c:pt>
                <c:pt idx="318">
                  <c:v>558.64284914517441</c:v>
                </c:pt>
                <c:pt idx="319">
                  <c:v>559.81829297021909</c:v>
                </c:pt>
                <c:pt idx="320">
                  <c:v>560.98542790915428</c:v>
                </c:pt>
                <c:pt idx="321">
                  <c:v>562.14427165283053</c:v>
                </c:pt>
                <c:pt idx="322">
                  <c:v>563.29484276471896</c:v>
                </c:pt>
                <c:pt idx="323">
                  <c:v>564.43716066145055</c:v>
                </c:pt>
                <c:pt idx="324">
                  <c:v>565.57124559342981</c:v>
                </c:pt>
                <c:pt idx="325">
                  <c:v>566.69711862553311</c:v>
                </c:pt>
                <c:pt idx="326">
                  <c:v>567.81480161790057</c:v>
                </c:pt>
                <c:pt idx="327">
                  <c:v>568.92431720683101</c:v>
                </c:pt>
                <c:pt idx="328">
                  <c:v>570.02568878578836</c:v>
                </c:pt>
                <c:pt idx="329">
                  <c:v>571.1189404865288</c:v>
                </c:pt>
                <c:pt idx="330">
                  <c:v>572.20409716035533</c:v>
                </c:pt>
                <c:pt idx="331">
                  <c:v>573.2811843595083</c:v>
                </c:pt>
                <c:pt idx="332">
                  <c:v>574.35022831869878</c:v>
                </c:pt>
                <c:pt idx="333">
                  <c:v>575.41125593679192</c:v>
                </c:pt>
                <c:pt idx="334">
                  <c:v>576.46429475864625</c:v>
                </c:pt>
                <c:pt idx="335">
                  <c:v>577.50937295711572</c:v>
                </c:pt>
                <c:pt idx="336">
                  <c:v>578.54651931521983</c:v>
                </c:pt>
                <c:pt idx="337">
                  <c:v>579.57576320848796</c:v>
                </c:pt>
                <c:pt idx="338">
                  <c:v>580.5971345874824</c:v>
                </c:pt>
                <c:pt idx="339">
                  <c:v>581.61066396050524</c:v>
                </c:pt>
                <c:pt idx="340">
                  <c:v>582.61638237649368</c:v>
                </c:pt>
                <c:pt idx="341">
                  <c:v>583.61432140810825</c:v>
                </c:pt>
                <c:pt idx="342">
                  <c:v>584.60451313501733</c:v>
                </c:pt>
                <c:pt idx="343">
                  <c:v>585.58699012738214</c:v>
                </c:pt>
                <c:pt idx="344">
                  <c:v>586.56178542954535</c:v>
                </c:pt>
                <c:pt idx="345">
                  <c:v>587.52893254392654</c:v>
                </c:pt>
                <c:pt idx="346">
                  <c:v>588.48846541512717</c:v>
                </c:pt>
                <c:pt idx="347">
                  <c:v>589.44041841424814</c:v>
                </c:pt>
                <c:pt idx="348">
                  <c:v>590.38482632342129</c:v>
                </c:pt>
                <c:pt idx="349">
                  <c:v>591.32172432055859</c:v>
                </c:pt>
                <c:pt idx="350">
                  <c:v>592.25114796431899</c:v>
                </c:pt>
                <c:pt idx="351">
                  <c:v>593.17313317929609</c:v>
                </c:pt>
                <c:pt idx="352">
                  <c:v>594.08771624142707</c:v>
                </c:pt>
                <c:pt idx="353">
                  <c:v>594.99493376362489</c:v>
                </c:pt>
                <c:pt idx="354">
                  <c:v>595.89482268163431</c:v>
                </c:pt>
                <c:pt idx="355">
                  <c:v>596.7874202401124</c:v>
                </c:pt>
                <c:pt idx="356">
                  <c:v>597.67276397893465</c:v>
                </c:pt>
                <c:pt idx="357">
                  <c:v>598.55089171972656</c:v>
                </c:pt>
                <c:pt idx="358">
                  <c:v>599.42184155262203</c:v>
                </c:pt>
                <c:pt idx="359">
                  <c:v>600.28565182324689</c:v>
                </c:pt>
                <c:pt idx="360">
                  <c:v>601.14236111992921</c:v>
                </c:pt>
                <c:pt idx="361">
                  <c:v>601.99200826113565</c:v>
                </c:pt>
                <c:pt idx="362">
                  <c:v>602.83463228313258</c:v>
                </c:pt>
                <c:pt idx="363">
                  <c:v>603.67027242787287</c:v>
                </c:pt>
                <c:pt idx="364">
                  <c:v>604.49896813110672</c:v>
                </c:pt>
                <c:pt idx="365">
                  <c:v>605.32075901071642</c:v>
                </c:pt>
                <c:pt idx="366">
                  <c:v>606.1356848552731</c:v>
                </c:pt>
                <c:pt idx="367">
                  <c:v>606.94378561281599</c:v>
                </c:pt>
                <c:pt idx="368">
                  <c:v>607.74510137985135</c:v>
                </c:pt>
                <c:pt idx="369">
                  <c:v>608.53967239057124</c:v>
                </c:pt>
                <c:pt idx="370">
                  <c:v>609.32753900629007</c:v>
                </c:pt>
                <c:pt idx="371">
                  <c:v>610.10874170509749</c:v>
                </c:pt>
                <c:pt idx="372">
                  <c:v>610.88332107172619</c:v>
                </c:pt>
                <c:pt idx="373">
                  <c:v>611.65131778763316</c:v>
                </c:pt>
                <c:pt idx="374">
                  <c:v>612.41277262129256</c:v>
                </c:pt>
                <c:pt idx="375">
                  <c:v>613.16772641869807</c:v>
                </c:pt>
                <c:pt idx="376">
                  <c:v>613.91622009407376</c:v>
                </c:pt>
                <c:pt idx="377">
                  <c:v>614.65829462079023</c:v>
                </c:pt>
                <c:pt idx="378">
                  <c:v>615.39399102248558</c:v>
                </c:pt>
                <c:pt idx="379">
                  <c:v>616.12335036438776</c:v>
                </c:pt>
                <c:pt idx="380">
                  <c:v>616.84641374483681</c:v>
                </c:pt>
                <c:pt idx="381">
                  <c:v>617.5632222870056</c:v>
                </c:pt>
                <c:pt idx="382">
                  <c:v>618.2738171308149</c:v>
                </c:pt>
                <c:pt idx="383">
                  <c:v>618.9782394250426</c:v>
                </c:pt>
                <c:pt idx="384">
                  <c:v>619.67653031962345</c:v>
                </c:pt>
                <c:pt idx="385">
                  <c:v>620.36873095813792</c:v>
                </c:pt>
                <c:pt idx="386">
                  <c:v>621.05488247048675</c:v>
                </c:pt>
                <c:pt idx="387">
                  <c:v>621.05488247048675</c:v>
                </c:pt>
                <c:pt idx="388">
                  <c:v>621.05488247048675</c:v>
                </c:pt>
                <c:pt idx="389">
                  <c:v>621.05488247048675</c:v>
                </c:pt>
                <c:pt idx="390">
                  <c:v>621.05488247048675</c:v>
                </c:pt>
                <c:pt idx="391">
                  <c:v>621.05488247048675</c:v>
                </c:pt>
                <c:pt idx="392">
                  <c:v>621.05488247048675</c:v>
                </c:pt>
                <c:pt idx="393">
                  <c:v>621.05488247048675</c:v>
                </c:pt>
                <c:pt idx="394">
                  <c:v>621.05488247048675</c:v>
                </c:pt>
                <c:pt idx="395">
                  <c:v>621.05488247048675</c:v>
                </c:pt>
                <c:pt idx="396">
                  <c:v>621.05488247048675</c:v>
                </c:pt>
                <c:pt idx="397">
                  <c:v>621.05488247048675</c:v>
                </c:pt>
                <c:pt idx="398">
                  <c:v>621.05488247048675</c:v>
                </c:pt>
                <c:pt idx="399">
                  <c:v>621.05488247048675</c:v>
                </c:pt>
                <c:pt idx="400">
                  <c:v>621.05488247048675</c:v>
                </c:pt>
                <c:pt idx="401">
                  <c:v>621.05488247048675</c:v>
                </c:pt>
                <c:pt idx="402">
                  <c:v>621.05488247048675</c:v>
                </c:pt>
                <c:pt idx="403">
                  <c:v>621.05488247048675</c:v>
                </c:pt>
                <c:pt idx="404">
                  <c:v>621.05488247048675</c:v>
                </c:pt>
                <c:pt idx="405">
                  <c:v>621.05488247048675</c:v>
                </c:pt>
                <c:pt idx="406">
                  <c:v>621.05488247048675</c:v>
                </c:pt>
                <c:pt idx="407">
                  <c:v>621.05488247048675</c:v>
                </c:pt>
                <c:pt idx="408">
                  <c:v>621.05488247048675</c:v>
                </c:pt>
                <c:pt idx="409">
                  <c:v>621.05488247048675</c:v>
                </c:pt>
                <c:pt idx="410">
                  <c:v>621.05488247048675</c:v>
                </c:pt>
                <c:pt idx="411">
                  <c:v>621.05488247048675</c:v>
                </c:pt>
                <c:pt idx="412">
                  <c:v>621.05488247048675</c:v>
                </c:pt>
                <c:pt idx="413">
                  <c:v>621.05488247048675</c:v>
                </c:pt>
                <c:pt idx="414">
                  <c:v>621.05488247048675</c:v>
                </c:pt>
                <c:pt idx="415">
                  <c:v>621.05488247048675</c:v>
                </c:pt>
                <c:pt idx="416">
                  <c:v>621.05488247048675</c:v>
                </c:pt>
                <c:pt idx="417">
                  <c:v>621.05488247048675</c:v>
                </c:pt>
                <c:pt idx="418">
                  <c:v>621.05488247048675</c:v>
                </c:pt>
                <c:pt idx="419">
                  <c:v>621.05488247048675</c:v>
                </c:pt>
                <c:pt idx="420">
                  <c:v>621.05488247048675</c:v>
                </c:pt>
                <c:pt idx="421">
                  <c:v>621.05488247048675</c:v>
                </c:pt>
                <c:pt idx="422">
                  <c:v>621.05488247048675</c:v>
                </c:pt>
                <c:pt idx="423">
                  <c:v>621.05488247048675</c:v>
                </c:pt>
                <c:pt idx="424">
                  <c:v>621.05488247048675</c:v>
                </c:pt>
                <c:pt idx="425">
                  <c:v>621.05488247048675</c:v>
                </c:pt>
                <c:pt idx="426">
                  <c:v>621.05488247048675</c:v>
                </c:pt>
                <c:pt idx="427">
                  <c:v>621.05488247048675</c:v>
                </c:pt>
                <c:pt idx="428">
                  <c:v>621.05488247048675</c:v>
                </c:pt>
                <c:pt idx="429">
                  <c:v>621.05488247048675</c:v>
                </c:pt>
                <c:pt idx="430">
                  <c:v>621.05488247048675</c:v>
                </c:pt>
                <c:pt idx="431">
                  <c:v>621.05488247048675</c:v>
                </c:pt>
                <c:pt idx="432">
                  <c:v>621.05488247048675</c:v>
                </c:pt>
                <c:pt idx="433">
                  <c:v>621.05488247048675</c:v>
                </c:pt>
                <c:pt idx="434">
                  <c:v>621.05488247048675</c:v>
                </c:pt>
                <c:pt idx="435">
                  <c:v>621.05488247048675</c:v>
                </c:pt>
                <c:pt idx="436">
                  <c:v>621.05488247048675</c:v>
                </c:pt>
                <c:pt idx="437">
                  <c:v>621.05488247048675</c:v>
                </c:pt>
                <c:pt idx="438">
                  <c:v>621.05488247048675</c:v>
                </c:pt>
                <c:pt idx="439">
                  <c:v>621.05488247048675</c:v>
                </c:pt>
                <c:pt idx="440">
                  <c:v>621.05488247048675</c:v>
                </c:pt>
                <c:pt idx="441">
                  <c:v>621.05488247048675</c:v>
                </c:pt>
                <c:pt idx="442">
                  <c:v>621.05488247048675</c:v>
                </c:pt>
                <c:pt idx="443">
                  <c:v>621.05488247048675</c:v>
                </c:pt>
                <c:pt idx="444">
                  <c:v>621.05488247048675</c:v>
                </c:pt>
                <c:pt idx="445">
                  <c:v>621.05488247048675</c:v>
                </c:pt>
                <c:pt idx="446">
                  <c:v>621.05488247048675</c:v>
                </c:pt>
                <c:pt idx="447">
                  <c:v>621.05488247048675</c:v>
                </c:pt>
                <c:pt idx="448">
                  <c:v>621.05488247048675</c:v>
                </c:pt>
                <c:pt idx="449">
                  <c:v>621.05488247048675</c:v>
                </c:pt>
                <c:pt idx="450">
                  <c:v>621.05488247048675</c:v>
                </c:pt>
                <c:pt idx="451">
                  <c:v>621.05488247048675</c:v>
                </c:pt>
                <c:pt idx="452">
                  <c:v>621.05488247048675</c:v>
                </c:pt>
                <c:pt idx="453">
                  <c:v>621.05488247048675</c:v>
                </c:pt>
                <c:pt idx="454">
                  <c:v>621.05488247048675</c:v>
                </c:pt>
                <c:pt idx="455">
                  <c:v>621.05488247048675</c:v>
                </c:pt>
                <c:pt idx="456">
                  <c:v>621.05488247048675</c:v>
                </c:pt>
                <c:pt idx="457">
                  <c:v>621.05488247048675</c:v>
                </c:pt>
                <c:pt idx="458">
                  <c:v>621.05488247048675</c:v>
                </c:pt>
                <c:pt idx="459">
                  <c:v>621.05488247048675</c:v>
                </c:pt>
                <c:pt idx="460">
                  <c:v>621.05488247048675</c:v>
                </c:pt>
                <c:pt idx="461">
                  <c:v>621.05488247048675</c:v>
                </c:pt>
                <c:pt idx="462">
                  <c:v>621.05488247048675</c:v>
                </c:pt>
                <c:pt idx="463">
                  <c:v>621.05488247048675</c:v>
                </c:pt>
                <c:pt idx="464">
                  <c:v>621.05488247048675</c:v>
                </c:pt>
                <c:pt idx="465">
                  <c:v>621.05488247048675</c:v>
                </c:pt>
                <c:pt idx="466">
                  <c:v>621.05488247048675</c:v>
                </c:pt>
                <c:pt idx="467">
                  <c:v>621.05488247048675</c:v>
                </c:pt>
                <c:pt idx="468">
                  <c:v>621.05488247048675</c:v>
                </c:pt>
                <c:pt idx="469">
                  <c:v>621.05488247048675</c:v>
                </c:pt>
                <c:pt idx="470">
                  <c:v>621.05488247048675</c:v>
                </c:pt>
                <c:pt idx="471">
                  <c:v>621.05488247048675</c:v>
                </c:pt>
                <c:pt idx="472">
                  <c:v>621.05488247048675</c:v>
                </c:pt>
                <c:pt idx="473">
                  <c:v>621.05488247048675</c:v>
                </c:pt>
                <c:pt idx="474">
                  <c:v>621.05488247048675</c:v>
                </c:pt>
                <c:pt idx="475">
                  <c:v>621.05488247048675</c:v>
                </c:pt>
                <c:pt idx="476">
                  <c:v>621.05488247048675</c:v>
                </c:pt>
                <c:pt idx="477">
                  <c:v>621.05488247048675</c:v>
                </c:pt>
                <c:pt idx="478">
                  <c:v>621.05488247048675</c:v>
                </c:pt>
                <c:pt idx="479">
                  <c:v>621.05488247048675</c:v>
                </c:pt>
                <c:pt idx="480">
                  <c:v>621.05488247048675</c:v>
                </c:pt>
                <c:pt idx="481">
                  <c:v>621.05488247048675</c:v>
                </c:pt>
                <c:pt idx="482">
                  <c:v>621.05488247048675</c:v>
                </c:pt>
                <c:pt idx="483">
                  <c:v>621.05488247048675</c:v>
                </c:pt>
                <c:pt idx="484">
                  <c:v>621.05488247048675</c:v>
                </c:pt>
                <c:pt idx="485">
                  <c:v>621.05488247048675</c:v>
                </c:pt>
                <c:pt idx="486">
                  <c:v>621.05488247048675</c:v>
                </c:pt>
                <c:pt idx="487">
                  <c:v>621.05488247048675</c:v>
                </c:pt>
                <c:pt idx="488">
                  <c:v>621.05488247048675</c:v>
                </c:pt>
                <c:pt idx="489">
                  <c:v>621.05488247048675</c:v>
                </c:pt>
                <c:pt idx="490">
                  <c:v>621.05488247048675</c:v>
                </c:pt>
                <c:pt idx="491">
                  <c:v>621.05488247048675</c:v>
                </c:pt>
                <c:pt idx="492">
                  <c:v>621.05488247048675</c:v>
                </c:pt>
                <c:pt idx="493">
                  <c:v>621.05488247048675</c:v>
                </c:pt>
                <c:pt idx="494">
                  <c:v>621.05488247048675</c:v>
                </c:pt>
                <c:pt idx="495">
                  <c:v>621.05488247048675</c:v>
                </c:pt>
                <c:pt idx="496">
                  <c:v>621.05488247048675</c:v>
                </c:pt>
                <c:pt idx="497">
                  <c:v>621.05488247048675</c:v>
                </c:pt>
                <c:pt idx="498">
                  <c:v>621.05488247048675</c:v>
                </c:pt>
                <c:pt idx="499">
                  <c:v>621.05488247048675</c:v>
                </c:pt>
                <c:pt idx="500">
                  <c:v>621.05488247048675</c:v>
                </c:pt>
                <c:pt idx="501">
                  <c:v>621.05488247048675</c:v>
                </c:pt>
                <c:pt idx="502">
                  <c:v>621.05488247048675</c:v>
                </c:pt>
                <c:pt idx="503">
                  <c:v>621.05488247048675</c:v>
                </c:pt>
                <c:pt idx="504">
                  <c:v>621.05488247048675</c:v>
                </c:pt>
                <c:pt idx="505">
                  <c:v>621.05488247048675</c:v>
                </c:pt>
                <c:pt idx="506">
                  <c:v>621.05488247048675</c:v>
                </c:pt>
                <c:pt idx="507">
                  <c:v>621.05488247048675</c:v>
                </c:pt>
                <c:pt idx="508">
                  <c:v>621.05488247048675</c:v>
                </c:pt>
                <c:pt idx="509">
                  <c:v>621.05488247048675</c:v>
                </c:pt>
                <c:pt idx="510">
                  <c:v>621.05488247048675</c:v>
                </c:pt>
                <c:pt idx="511">
                  <c:v>621.05488247048675</c:v>
                </c:pt>
                <c:pt idx="512">
                  <c:v>621.05488247048675</c:v>
                </c:pt>
                <c:pt idx="513">
                  <c:v>621.05488247048675</c:v>
                </c:pt>
                <c:pt idx="514">
                  <c:v>621.05488247048675</c:v>
                </c:pt>
                <c:pt idx="515">
                  <c:v>621.05488247048675</c:v>
                </c:pt>
                <c:pt idx="516">
                  <c:v>621.05488247048675</c:v>
                </c:pt>
                <c:pt idx="517">
                  <c:v>621.05488247048675</c:v>
                </c:pt>
                <c:pt idx="518">
                  <c:v>621.05488247048675</c:v>
                </c:pt>
                <c:pt idx="519">
                  <c:v>621.05488247048675</c:v>
                </c:pt>
                <c:pt idx="520">
                  <c:v>621.05488247048675</c:v>
                </c:pt>
                <c:pt idx="521">
                  <c:v>621.05488247048675</c:v>
                </c:pt>
                <c:pt idx="522">
                  <c:v>621.05488247048675</c:v>
                </c:pt>
                <c:pt idx="523">
                  <c:v>621.05488247048675</c:v>
                </c:pt>
                <c:pt idx="524">
                  <c:v>621.05488247048675</c:v>
                </c:pt>
                <c:pt idx="525">
                  <c:v>621.05488247048675</c:v>
                </c:pt>
                <c:pt idx="526">
                  <c:v>621.05488247048675</c:v>
                </c:pt>
                <c:pt idx="527">
                  <c:v>621.05488247048675</c:v>
                </c:pt>
                <c:pt idx="528">
                  <c:v>621.05488247048675</c:v>
                </c:pt>
                <c:pt idx="529">
                  <c:v>621.05488247048675</c:v>
                </c:pt>
                <c:pt idx="530">
                  <c:v>621.05488247048675</c:v>
                </c:pt>
                <c:pt idx="531">
                  <c:v>621.05488247048675</c:v>
                </c:pt>
                <c:pt idx="532">
                  <c:v>621.05488247048675</c:v>
                </c:pt>
                <c:pt idx="533">
                  <c:v>621.05488247048675</c:v>
                </c:pt>
                <c:pt idx="534">
                  <c:v>621.05488247048675</c:v>
                </c:pt>
                <c:pt idx="535">
                  <c:v>621.05488247048675</c:v>
                </c:pt>
                <c:pt idx="536">
                  <c:v>621.05488247048675</c:v>
                </c:pt>
                <c:pt idx="537">
                  <c:v>621.05488247048675</c:v>
                </c:pt>
                <c:pt idx="538">
                  <c:v>621.05488247048675</c:v>
                </c:pt>
                <c:pt idx="539">
                  <c:v>621.05488247048675</c:v>
                </c:pt>
                <c:pt idx="540">
                  <c:v>621.05488247048675</c:v>
                </c:pt>
                <c:pt idx="541">
                  <c:v>621.05488247048675</c:v>
                </c:pt>
                <c:pt idx="542">
                  <c:v>621.05488247048675</c:v>
                </c:pt>
                <c:pt idx="543">
                  <c:v>621.05488247048675</c:v>
                </c:pt>
                <c:pt idx="544">
                  <c:v>621.05488247048675</c:v>
                </c:pt>
                <c:pt idx="545">
                  <c:v>621.05488247048675</c:v>
                </c:pt>
                <c:pt idx="546">
                  <c:v>621.05488247048675</c:v>
                </c:pt>
                <c:pt idx="547">
                  <c:v>621.05488247048675</c:v>
                </c:pt>
                <c:pt idx="548">
                  <c:v>621.05488247048675</c:v>
                </c:pt>
                <c:pt idx="549">
                  <c:v>621.05488247048675</c:v>
                </c:pt>
                <c:pt idx="550">
                  <c:v>621.05488247048675</c:v>
                </c:pt>
                <c:pt idx="551">
                  <c:v>621.05488247048675</c:v>
                </c:pt>
                <c:pt idx="552">
                  <c:v>621.05488247048675</c:v>
                </c:pt>
                <c:pt idx="553">
                  <c:v>621.05488247048675</c:v>
                </c:pt>
                <c:pt idx="554">
                  <c:v>621.05488247048675</c:v>
                </c:pt>
                <c:pt idx="555">
                  <c:v>621.05488247048675</c:v>
                </c:pt>
                <c:pt idx="556">
                  <c:v>621.05488247048675</c:v>
                </c:pt>
                <c:pt idx="557">
                  <c:v>621.05488247048675</c:v>
                </c:pt>
                <c:pt idx="558">
                  <c:v>621.05488247048675</c:v>
                </c:pt>
                <c:pt idx="559">
                  <c:v>621.05488247048675</c:v>
                </c:pt>
                <c:pt idx="560">
                  <c:v>621.05488247048675</c:v>
                </c:pt>
                <c:pt idx="561">
                  <c:v>621.05488247048675</c:v>
                </c:pt>
                <c:pt idx="562">
                  <c:v>621.05488247048675</c:v>
                </c:pt>
                <c:pt idx="563">
                  <c:v>621.05488247048675</c:v>
                </c:pt>
                <c:pt idx="564">
                  <c:v>621.05488247048675</c:v>
                </c:pt>
                <c:pt idx="565">
                  <c:v>621.05488247048675</c:v>
                </c:pt>
                <c:pt idx="566">
                  <c:v>621.05488247048675</c:v>
                </c:pt>
                <c:pt idx="567">
                  <c:v>621.05488247048675</c:v>
                </c:pt>
                <c:pt idx="568">
                  <c:v>621.05488247048675</c:v>
                </c:pt>
                <c:pt idx="569">
                  <c:v>621.05488247048675</c:v>
                </c:pt>
                <c:pt idx="570">
                  <c:v>621.05488247048675</c:v>
                </c:pt>
                <c:pt idx="571">
                  <c:v>621.05488247048675</c:v>
                </c:pt>
                <c:pt idx="572">
                  <c:v>621.05488247048675</c:v>
                </c:pt>
                <c:pt idx="573">
                  <c:v>621.05488247048675</c:v>
                </c:pt>
                <c:pt idx="574">
                  <c:v>621.05488247048675</c:v>
                </c:pt>
                <c:pt idx="575">
                  <c:v>621.05488247048675</c:v>
                </c:pt>
                <c:pt idx="576">
                  <c:v>621.05488247048675</c:v>
                </c:pt>
                <c:pt idx="577">
                  <c:v>621.05488247048675</c:v>
                </c:pt>
                <c:pt idx="578">
                  <c:v>621.05488247048675</c:v>
                </c:pt>
                <c:pt idx="579">
                  <c:v>621.05488247048675</c:v>
                </c:pt>
                <c:pt idx="580">
                  <c:v>621.05488247048675</c:v>
                </c:pt>
                <c:pt idx="581">
                  <c:v>621.05488247048675</c:v>
                </c:pt>
                <c:pt idx="582">
                  <c:v>621.05488247048675</c:v>
                </c:pt>
                <c:pt idx="583">
                  <c:v>621.05488247048675</c:v>
                </c:pt>
                <c:pt idx="584">
                  <c:v>621.05488247048675</c:v>
                </c:pt>
                <c:pt idx="585">
                  <c:v>621.05488247048675</c:v>
                </c:pt>
                <c:pt idx="586">
                  <c:v>621.05488247048675</c:v>
                </c:pt>
                <c:pt idx="587">
                  <c:v>621.05488247048675</c:v>
                </c:pt>
                <c:pt idx="588">
                  <c:v>621.05488247048675</c:v>
                </c:pt>
                <c:pt idx="589">
                  <c:v>621.05488247048675</c:v>
                </c:pt>
                <c:pt idx="590">
                  <c:v>621.05488247048675</c:v>
                </c:pt>
                <c:pt idx="591">
                  <c:v>621.05488247048675</c:v>
                </c:pt>
                <c:pt idx="592">
                  <c:v>621.05488247048675</c:v>
                </c:pt>
                <c:pt idx="593">
                  <c:v>621.05488247048675</c:v>
                </c:pt>
                <c:pt idx="594">
                  <c:v>621.05488247048675</c:v>
                </c:pt>
                <c:pt idx="595">
                  <c:v>621.05488247048675</c:v>
                </c:pt>
                <c:pt idx="596">
                  <c:v>621.05488247048675</c:v>
                </c:pt>
                <c:pt idx="597">
                  <c:v>621.05488247048675</c:v>
                </c:pt>
                <c:pt idx="598">
                  <c:v>621.05488247048675</c:v>
                </c:pt>
                <c:pt idx="599">
                  <c:v>621.05488247048675</c:v>
                </c:pt>
                <c:pt idx="600">
                  <c:v>621.05488247048675</c:v>
                </c:pt>
                <c:pt idx="601">
                  <c:v>621.05488247048675</c:v>
                </c:pt>
                <c:pt idx="602">
                  <c:v>621.05488247048675</c:v>
                </c:pt>
                <c:pt idx="603">
                  <c:v>621.05488247048675</c:v>
                </c:pt>
                <c:pt idx="604">
                  <c:v>621.05488247048675</c:v>
                </c:pt>
                <c:pt idx="605">
                  <c:v>621.05488247048675</c:v>
                </c:pt>
                <c:pt idx="606">
                  <c:v>621.05488247048675</c:v>
                </c:pt>
                <c:pt idx="607">
                  <c:v>621.05488247048675</c:v>
                </c:pt>
                <c:pt idx="608">
                  <c:v>621.05488247048675</c:v>
                </c:pt>
                <c:pt idx="609">
                  <c:v>621.05488247048675</c:v>
                </c:pt>
                <c:pt idx="610">
                  <c:v>621.05488247048675</c:v>
                </c:pt>
                <c:pt idx="611">
                  <c:v>621.05488247048675</c:v>
                </c:pt>
                <c:pt idx="612">
                  <c:v>621.05488247048675</c:v>
                </c:pt>
                <c:pt idx="613">
                  <c:v>621.05488247048675</c:v>
                </c:pt>
                <c:pt idx="614">
                  <c:v>621.05488247048675</c:v>
                </c:pt>
                <c:pt idx="615">
                  <c:v>621.05488247048675</c:v>
                </c:pt>
                <c:pt idx="616">
                  <c:v>621.05488247048675</c:v>
                </c:pt>
                <c:pt idx="617">
                  <c:v>621.05488247048675</c:v>
                </c:pt>
                <c:pt idx="618">
                  <c:v>621.05488247048675</c:v>
                </c:pt>
                <c:pt idx="619">
                  <c:v>621.05488247048675</c:v>
                </c:pt>
                <c:pt idx="620">
                  <c:v>621.05488247048675</c:v>
                </c:pt>
                <c:pt idx="621">
                  <c:v>621.05488247048675</c:v>
                </c:pt>
                <c:pt idx="622">
                  <c:v>621.05488247048675</c:v>
                </c:pt>
                <c:pt idx="623">
                  <c:v>621.05488247048675</c:v>
                </c:pt>
                <c:pt idx="624">
                  <c:v>621.05488247048675</c:v>
                </c:pt>
                <c:pt idx="625">
                  <c:v>621.05488247048675</c:v>
                </c:pt>
                <c:pt idx="626">
                  <c:v>621.05488247048675</c:v>
                </c:pt>
                <c:pt idx="627">
                  <c:v>621.05488247048675</c:v>
                </c:pt>
                <c:pt idx="628">
                  <c:v>621.05488247048675</c:v>
                </c:pt>
                <c:pt idx="629">
                  <c:v>621.05488247048675</c:v>
                </c:pt>
                <c:pt idx="630">
                  <c:v>621.05488247048675</c:v>
                </c:pt>
                <c:pt idx="631">
                  <c:v>621.05488247048675</c:v>
                </c:pt>
                <c:pt idx="632">
                  <c:v>621.05488247048675</c:v>
                </c:pt>
                <c:pt idx="633">
                  <c:v>621.05488247048675</c:v>
                </c:pt>
                <c:pt idx="634">
                  <c:v>621.05488247048675</c:v>
                </c:pt>
                <c:pt idx="635">
                  <c:v>621.05488247048675</c:v>
                </c:pt>
                <c:pt idx="636">
                  <c:v>621.05488247048675</c:v>
                </c:pt>
                <c:pt idx="637">
                  <c:v>621.05488247048675</c:v>
                </c:pt>
                <c:pt idx="638">
                  <c:v>621.05488247048675</c:v>
                </c:pt>
                <c:pt idx="639">
                  <c:v>621.05488247048675</c:v>
                </c:pt>
                <c:pt idx="640">
                  <c:v>621.05488247048675</c:v>
                </c:pt>
                <c:pt idx="641">
                  <c:v>621.05488247048675</c:v>
                </c:pt>
                <c:pt idx="642">
                  <c:v>621.05488247048675</c:v>
                </c:pt>
                <c:pt idx="643">
                  <c:v>621.05488247048675</c:v>
                </c:pt>
                <c:pt idx="644">
                  <c:v>621.05488247048675</c:v>
                </c:pt>
                <c:pt idx="645">
                  <c:v>621.05488247048675</c:v>
                </c:pt>
                <c:pt idx="646">
                  <c:v>621.05488247048675</c:v>
                </c:pt>
                <c:pt idx="647">
                  <c:v>621.05488247048675</c:v>
                </c:pt>
                <c:pt idx="648">
                  <c:v>621.05488247048675</c:v>
                </c:pt>
                <c:pt idx="649">
                  <c:v>621.05488247048675</c:v>
                </c:pt>
                <c:pt idx="650">
                  <c:v>621.05488247048675</c:v>
                </c:pt>
                <c:pt idx="651">
                  <c:v>621.05488247048675</c:v>
                </c:pt>
                <c:pt idx="652">
                  <c:v>621.05488247048675</c:v>
                </c:pt>
                <c:pt idx="653">
                  <c:v>621.05488247048675</c:v>
                </c:pt>
                <c:pt idx="654">
                  <c:v>621.05488247048675</c:v>
                </c:pt>
                <c:pt idx="655">
                  <c:v>621.05488247048675</c:v>
                </c:pt>
                <c:pt idx="656">
                  <c:v>621.05488247048675</c:v>
                </c:pt>
                <c:pt idx="657">
                  <c:v>621.05488247048675</c:v>
                </c:pt>
                <c:pt idx="658">
                  <c:v>621.05488247048675</c:v>
                </c:pt>
                <c:pt idx="659">
                  <c:v>621.05488247048675</c:v>
                </c:pt>
                <c:pt idx="660">
                  <c:v>621.05488247048675</c:v>
                </c:pt>
                <c:pt idx="661">
                  <c:v>621.05488247048675</c:v>
                </c:pt>
                <c:pt idx="662">
                  <c:v>621.05488247048675</c:v>
                </c:pt>
                <c:pt idx="663">
                  <c:v>621.05488247048675</c:v>
                </c:pt>
                <c:pt idx="664">
                  <c:v>621.05488247048675</c:v>
                </c:pt>
                <c:pt idx="665">
                  <c:v>621.05488247048675</c:v>
                </c:pt>
                <c:pt idx="666">
                  <c:v>621.05488247048675</c:v>
                </c:pt>
                <c:pt idx="667">
                  <c:v>621.05488247048675</c:v>
                </c:pt>
                <c:pt idx="668">
                  <c:v>621.05488247048675</c:v>
                </c:pt>
                <c:pt idx="669">
                  <c:v>621.05488247048675</c:v>
                </c:pt>
                <c:pt idx="670">
                  <c:v>621.05488247048675</c:v>
                </c:pt>
                <c:pt idx="671">
                  <c:v>621.05488247048675</c:v>
                </c:pt>
                <c:pt idx="672">
                  <c:v>621.05488247048675</c:v>
                </c:pt>
                <c:pt idx="673">
                  <c:v>621.05488247048675</c:v>
                </c:pt>
                <c:pt idx="674">
                  <c:v>621.05488247048675</c:v>
                </c:pt>
                <c:pt idx="675">
                  <c:v>621.05488247048675</c:v>
                </c:pt>
                <c:pt idx="676">
                  <c:v>621.05488247048675</c:v>
                </c:pt>
                <c:pt idx="677">
                  <c:v>621.05488247048675</c:v>
                </c:pt>
                <c:pt idx="678">
                  <c:v>621.05488247048675</c:v>
                </c:pt>
                <c:pt idx="679">
                  <c:v>621.05488247048675</c:v>
                </c:pt>
                <c:pt idx="680">
                  <c:v>621.05488247048675</c:v>
                </c:pt>
                <c:pt idx="681">
                  <c:v>621.05488247048675</c:v>
                </c:pt>
                <c:pt idx="682">
                  <c:v>621.05488247048675</c:v>
                </c:pt>
                <c:pt idx="683">
                  <c:v>621.05488247048675</c:v>
                </c:pt>
                <c:pt idx="684">
                  <c:v>621.05488247048675</c:v>
                </c:pt>
                <c:pt idx="685">
                  <c:v>621.05488247048675</c:v>
                </c:pt>
                <c:pt idx="686">
                  <c:v>621.05488247048675</c:v>
                </c:pt>
                <c:pt idx="687">
                  <c:v>621.05488247048675</c:v>
                </c:pt>
                <c:pt idx="688">
                  <c:v>621.05488247048675</c:v>
                </c:pt>
                <c:pt idx="689">
                  <c:v>621.05488247048675</c:v>
                </c:pt>
                <c:pt idx="690">
                  <c:v>621.05488247048675</c:v>
                </c:pt>
                <c:pt idx="691">
                  <c:v>621.05488247048675</c:v>
                </c:pt>
                <c:pt idx="692">
                  <c:v>621.05488247048675</c:v>
                </c:pt>
                <c:pt idx="693">
                  <c:v>621.05488247048675</c:v>
                </c:pt>
                <c:pt idx="694">
                  <c:v>621.05488247048675</c:v>
                </c:pt>
                <c:pt idx="695">
                  <c:v>621.05488247048675</c:v>
                </c:pt>
                <c:pt idx="696">
                  <c:v>621.05488247048675</c:v>
                </c:pt>
                <c:pt idx="697">
                  <c:v>621.05488247048675</c:v>
                </c:pt>
                <c:pt idx="698">
                  <c:v>621.05488247048675</c:v>
                </c:pt>
                <c:pt idx="699">
                  <c:v>621.05488247048675</c:v>
                </c:pt>
                <c:pt idx="700">
                  <c:v>621.05488247048675</c:v>
                </c:pt>
                <c:pt idx="701">
                  <c:v>621.05488247048675</c:v>
                </c:pt>
                <c:pt idx="702">
                  <c:v>621.05488247048675</c:v>
                </c:pt>
                <c:pt idx="703">
                  <c:v>621.05488247048675</c:v>
                </c:pt>
                <c:pt idx="704">
                  <c:v>621.05488247048675</c:v>
                </c:pt>
                <c:pt idx="705">
                  <c:v>621.05488247048675</c:v>
                </c:pt>
                <c:pt idx="706">
                  <c:v>621.05488247048675</c:v>
                </c:pt>
                <c:pt idx="707">
                  <c:v>621.05488247048675</c:v>
                </c:pt>
                <c:pt idx="708">
                  <c:v>621.05488247048675</c:v>
                </c:pt>
                <c:pt idx="709">
                  <c:v>621.05488247048675</c:v>
                </c:pt>
                <c:pt idx="710">
                  <c:v>621.05488247048675</c:v>
                </c:pt>
                <c:pt idx="711">
                  <c:v>621.05488247048675</c:v>
                </c:pt>
                <c:pt idx="712">
                  <c:v>621.05488247048675</c:v>
                </c:pt>
                <c:pt idx="713">
                  <c:v>621.05488247048675</c:v>
                </c:pt>
                <c:pt idx="714">
                  <c:v>621.05488247048675</c:v>
                </c:pt>
                <c:pt idx="715">
                  <c:v>621.05488247048675</c:v>
                </c:pt>
                <c:pt idx="716">
                  <c:v>621.05488247048675</c:v>
                </c:pt>
                <c:pt idx="717">
                  <c:v>621.05488247048675</c:v>
                </c:pt>
                <c:pt idx="718">
                  <c:v>621.05488247048675</c:v>
                </c:pt>
                <c:pt idx="719">
                  <c:v>621.05488247048675</c:v>
                </c:pt>
                <c:pt idx="720">
                  <c:v>621.05488247048675</c:v>
                </c:pt>
                <c:pt idx="721">
                  <c:v>621.05488247048675</c:v>
                </c:pt>
                <c:pt idx="722">
                  <c:v>621.05488247048675</c:v>
                </c:pt>
                <c:pt idx="723">
                  <c:v>621.05488247048675</c:v>
                </c:pt>
                <c:pt idx="724">
                  <c:v>621.05488247048675</c:v>
                </c:pt>
                <c:pt idx="725">
                  <c:v>621.05488247048675</c:v>
                </c:pt>
                <c:pt idx="726">
                  <c:v>621.05488247048675</c:v>
                </c:pt>
                <c:pt idx="727">
                  <c:v>621.05488247048675</c:v>
                </c:pt>
                <c:pt idx="728">
                  <c:v>621.05488247048675</c:v>
                </c:pt>
                <c:pt idx="729">
                  <c:v>621.05488247048675</c:v>
                </c:pt>
                <c:pt idx="730">
                  <c:v>621.05488247048675</c:v>
                </c:pt>
                <c:pt idx="731">
                  <c:v>621.05488247048675</c:v>
                </c:pt>
                <c:pt idx="732">
                  <c:v>621.05488247048675</c:v>
                </c:pt>
                <c:pt idx="733">
                  <c:v>621.05488247048675</c:v>
                </c:pt>
                <c:pt idx="734">
                  <c:v>621.05488247048675</c:v>
                </c:pt>
                <c:pt idx="735">
                  <c:v>621.05488247048675</c:v>
                </c:pt>
                <c:pt idx="736">
                  <c:v>621.05488247048675</c:v>
                </c:pt>
                <c:pt idx="737">
                  <c:v>621.05488247048675</c:v>
                </c:pt>
                <c:pt idx="738">
                  <c:v>621.05488247048675</c:v>
                </c:pt>
                <c:pt idx="739">
                  <c:v>621.05488247048675</c:v>
                </c:pt>
                <c:pt idx="740">
                  <c:v>621.05488247048675</c:v>
                </c:pt>
                <c:pt idx="741">
                  <c:v>621.05488247048675</c:v>
                </c:pt>
                <c:pt idx="742">
                  <c:v>621.05488247048675</c:v>
                </c:pt>
                <c:pt idx="743">
                  <c:v>621.05488247048675</c:v>
                </c:pt>
                <c:pt idx="744">
                  <c:v>621.05488247048675</c:v>
                </c:pt>
                <c:pt idx="745">
                  <c:v>621.05488247048675</c:v>
                </c:pt>
                <c:pt idx="746">
                  <c:v>621.05488247048675</c:v>
                </c:pt>
                <c:pt idx="747">
                  <c:v>621.05488247048675</c:v>
                </c:pt>
                <c:pt idx="748">
                  <c:v>621.05488247048675</c:v>
                </c:pt>
                <c:pt idx="749">
                  <c:v>621.05488247048675</c:v>
                </c:pt>
                <c:pt idx="750">
                  <c:v>621.05488247048675</c:v>
                </c:pt>
                <c:pt idx="751">
                  <c:v>621.05488247048675</c:v>
                </c:pt>
                <c:pt idx="752">
                  <c:v>621.05488247048675</c:v>
                </c:pt>
                <c:pt idx="753">
                  <c:v>621.05488247048675</c:v>
                </c:pt>
                <c:pt idx="754">
                  <c:v>621.05488247048675</c:v>
                </c:pt>
                <c:pt idx="755">
                  <c:v>621.05488247048675</c:v>
                </c:pt>
                <c:pt idx="756">
                  <c:v>621.05488247048675</c:v>
                </c:pt>
                <c:pt idx="757">
                  <c:v>621.05488247048675</c:v>
                </c:pt>
                <c:pt idx="758">
                  <c:v>621.05488247048675</c:v>
                </c:pt>
                <c:pt idx="759">
                  <c:v>621.05488247048675</c:v>
                </c:pt>
                <c:pt idx="760">
                  <c:v>621.05488247048675</c:v>
                </c:pt>
                <c:pt idx="761">
                  <c:v>621.05488247048675</c:v>
                </c:pt>
                <c:pt idx="762">
                  <c:v>621.05488247048675</c:v>
                </c:pt>
                <c:pt idx="763">
                  <c:v>621.05488247048675</c:v>
                </c:pt>
                <c:pt idx="764">
                  <c:v>621.05488247048675</c:v>
                </c:pt>
                <c:pt idx="765">
                  <c:v>621.05488247048675</c:v>
                </c:pt>
                <c:pt idx="766">
                  <c:v>621.05488247048675</c:v>
                </c:pt>
                <c:pt idx="767">
                  <c:v>621.05488247048675</c:v>
                </c:pt>
                <c:pt idx="768">
                  <c:v>621.05488247048675</c:v>
                </c:pt>
                <c:pt idx="769">
                  <c:v>621.05488247048675</c:v>
                </c:pt>
                <c:pt idx="770">
                  <c:v>621.05488247048675</c:v>
                </c:pt>
                <c:pt idx="771">
                  <c:v>621.05488247048675</c:v>
                </c:pt>
                <c:pt idx="772">
                  <c:v>621.05488247048675</c:v>
                </c:pt>
                <c:pt idx="773">
                  <c:v>621.05488247048675</c:v>
                </c:pt>
                <c:pt idx="774">
                  <c:v>621.05488247048675</c:v>
                </c:pt>
                <c:pt idx="775">
                  <c:v>621.05488247048675</c:v>
                </c:pt>
                <c:pt idx="776">
                  <c:v>621.05488247048675</c:v>
                </c:pt>
                <c:pt idx="777">
                  <c:v>621.05488247048675</c:v>
                </c:pt>
                <c:pt idx="778">
                  <c:v>621.05488247048675</c:v>
                </c:pt>
                <c:pt idx="779">
                  <c:v>621.05488247048675</c:v>
                </c:pt>
                <c:pt idx="780">
                  <c:v>621.05488247048675</c:v>
                </c:pt>
                <c:pt idx="781">
                  <c:v>621.05488247048675</c:v>
                </c:pt>
                <c:pt idx="782">
                  <c:v>621.05488247048675</c:v>
                </c:pt>
                <c:pt idx="783">
                  <c:v>621.05488247048675</c:v>
                </c:pt>
                <c:pt idx="784">
                  <c:v>621.05488247048675</c:v>
                </c:pt>
                <c:pt idx="785">
                  <c:v>621.05488247048675</c:v>
                </c:pt>
                <c:pt idx="786">
                  <c:v>621.05488247048675</c:v>
                </c:pt>
                <c:pt idx="787">
                  <c:v>621.05488247048675</c:v>
                </c:pt>
                <c:pt idx="788">
                  <c:v>621.05488247048675</c:v>
                </c:pt>
                <c:pt idx="789">
                  <c:v>621.05488247048675</c:v>
                </c:pt>
                <c:pt idx="790">
                  <c:v>621.05488247048675</c:v>
                </c:pt>
                <c:pt idx="791">
                  <c:v>621.05488247048675</c:v>
                </c:pt>
                <c:pt idx="792">
                  <c:v>621.05488247048675</c:v>
                </c:pt>
                <c:pt idx="793">
                  <c:v>621.05488247048675</c:v>
                </c:pt>
                <c:pt idx="794">
                  <c:v>621.05488247048675</c:v>
                </c:pt>
                <c:pt idx="795">
                  <c:v>621.05488247048675</c:v>
                </c:pt>
                <c:pt idx="796">
                  <c:v>621.05488247048675</c:v>
                </c:pt>
                <c:pt idx="797">
                  <c:v>621.05488247048675</c:v>
                </c:pt>
                <c:pt idx="798">
                  <c:v>621.05488247048675</c:v>
                </c:pt>
                <c:pt idx="799">
                  <c:v>621.05488247048675</c:v>
                </c:pt>
                <c:pt idx="800">
                  <c:v>621.05488247048675</c:v>
                </c:pt>
                <c:pt idx="801">
                  <c:v>621.05488247048675</c:v>
                </c:pt>
                <c:pt idx="802">
                  <c:v>621.05488247048675</c:v>
                </c:pt>
                <c:pt idx="803">
                  <c:v>621.05488247048675</c:v>
                </c:pt>
                <c:pt idx="804">
                  <c:v>621.05488247048675</c:v>
                </c:pt>
                <c:pt idx="805">
                  <c:v>621.05488247048675</c:v>
                </c:pt>
                <c:pt idx="806">
                  <c:v>621.05488247048675</c:v>
                </c:pt>
                <c:pt idx="807">
                  <c:v>621.05488247048675</c:v>
                </c:pt>
                <c:pt idx="808">
                  <c:v>621.05488247048675</c:v>
                </c:pt>
                <c:pt idx="809">
                  <c:v>621.05488247048675</c:v>
                </c:pt>
                <c:pt idx="810">
                  <c:v>621.05488247048675</c:v>
                </c:pt>
                <c:pt idx="811">
                  <c:v>621.05488247048675</c:v>
                </c:pt>
                <c:pt idx="812">
                  <c:v>621.05488247048675</c:v>
                </c:pt>
                <c:pt idx="813">
                  <c:v>621.05488247048675</c:v>
                </c:pt>
                <c:pt idx="814">
                  <c:v>621.05488247048675</c:v>
                </c:pt>
                <c:pt idx="815">
                  <c:v>621.05488247048675</c:v>
                </c:pt>
                <c:pt idx="816">
                  <c:v>621.05488247048675</c:v>
                </c:pt>
                <c:pt idx="817">
                  <c:v>621.05488247048675</c:v>
                </c:pt>
                <c:pt idx="818">
                  <c:v>621.05488247048675</c:v>
                </c:pt>
                <c:pt idx="819">
                  <c:v>621.05488247048675</c:v>
                </c:pt>
                <c:pt idx="820">
                  <c:v>621.05488247048675</c:v>
                </c:pt>
                <c:pt idx="821">
                  <c:v>621.05488247048675</c:v>
                </c:pt>
                <c:pt idx="822">
                  <c:v>621.05488247048675</c:v>
                </c:pt>
                <c:pt idx="823">
                  <c:v>621.05488247048675</c:v>
                </c:pt>
                <c:pt idx="824">
                  <c:v>621.05488247048675</c:v>
                </c:pt>
                <c:pt idx="825">
                  <c:v>621.05488247048675</c:v>
                </c:pt>
                <c:pt idx="826">
                  <c:v>621.05488247048675</c:v>
                </c:pt>
                <c:pt idx="827">
                  <c:v>621.05488247048675</c:v>
                </c:pt>
                <c:pt idx="828">
                  <c:v>621.05488247048675</c:v>
                </c:pt>
                <c:pt idx="829">
                  <c:v>621.05488247048675</c:v>
                </c:pt>
                <c:pt idx="830">
                  <c:v>621.05488247048675</c:v>
                </c:pt>
                <c:pt idx="831">
                  <c:v>621.05488247048675</c:v>
                </c:pt>
                <c:pt idx="832">
                  <c:v>621.05488247048675</c:v>
                </c:pt>
                <c:pt idx="833">
                  <c:v>621.05488247048675</c:v>
                </c:pt>
                <c:pt idx="834">
                  <c:v>621.05488247048675</c:v>
                </c:pt>
                <c:pt idx="835">
                  <c:v>621.05488247048675</c:v>
                </c:pt>
                <c:pt idx="836">
                  <c:v>621.05488247048675</c:v>
                </c:pt>
                <c:pt idx="837">
                  <c:v>621.05488247048675</c:v>
                </c:pt>
                <c:pt idx="838">
                  <c:v>621.05488247048675</c:v>
                </c:pt>
                <c:pt idx="839">
                  <c:v>621.05488247048675</c:v>
                </c:pt>
                <c:pt idx="840">
                  <c:v>621.05488247048675</c:v>
                </c:pt>
                <c:pt idx="841">
                  <c:v>621.05488247048675</c:v>
                </c:pt>
                <c:pt idx="842">
                  <c:v>621.05488247048675</c:v>
                </c:pt>
                <c:pt idx="843">
                  <c:v>621.05488247048675</c:v>
                </c:pt>
                <c:pt idx="844">
                  <c:v>621.05488247048675</c:v>
                </c:pt>
                <c:pt idx="845">
                  <c:v>621.05488247048675</c:v>
                </c:pt>
                <c:pt idx="846">
                  <c:v>621.05488247048675</c:v>
                </c:pt>
                <c:pt idx="847">
                  <c:v>621.05488247048675</c:v>
                </c:pt>
                <c:pt idx="848">
                  <c:v>621.05488247048675</c:v>
                </c:pt>
                <c:pt idx="849">
                  <c:v>621.05488247048675</c:v>
                </c:pt>
                <c:pt idx="850">
                  <c:v>621.05488247048675</c:v>
                </c:pt>
                <c:pt idx="851">
                  <c:v>621.05488247048675</c:v>
                </c:pt>
                <c:pt idx="852">
                  <c:v>621.05488247048675</c:v>
                </c:pt>
                <c:pt idx="853">
                  <c:v>621.05488247048675</c:v>
                </c:pt>
                <c:pt idx="854">
                  <c:v>621.05488247048675</c:v>
                </c:pt>
                <c:pt idx="855">
                  <c:v>621.05488247048675</c:v>
                </c:pt>
                <c:pt idx="856">
                  <c:v>621.05488247048675</c:v>
                </c:pt>
                <c:pt idx="857">
                  <c:v>621.05488247048675</c:v>
                </c:pt>
                <c:pt idx="858">
                  <c:v>621.05488247048675</c:v>
                </c:pt>
                <c:pt idx="859">
                  <c:v>621.05488247048675</c:v>
                </c:pt>
                <c:pt idx="860">
                  <c:v>621.05488247048675</c:v>
                </c:pt>
                <c:pt idx="861">
                  <c:v>621.05488247048675</c:v>
                </c:pt>
                <c:pt idx="862">
                  <c:v>621.05488247048675</c:v>
                </c:pt>
                <c:pt idx="863">
                  <c:v>621.05488247048675</c:v>
                </c:pt>
                <c:pt idx="864">
                  <c:v>621.05488247048675</c:v>
                </c:pt>
                <c:pt idx="865">
                  <c:v>621.05488247048675</c:v>
                </c:pt>
                <c:pt idx="866">
                  <c:v>621.05488247048675</c:v>
                </c:pt>
                <c:pt idx="867">
                  <c:v>621.05488247048675</c:v>
                </c:pt>
                <c:pt idx="868">
                  <c:v>621.05488247048675</c:v>
                </c:pt>
                <c:pt idx="869">
                  <c:v>621.05488247048675</c:v>
                </c:pt>
                <c:pt idx="870">
                  <c:v>621.05488247048675</c:v>
                </c:pt>
                <c:pt idx="871">
                  <c:v>621.05488247048675</c:v>
                </c:pt>
                <c:pt idx="872">
                  <c:v>621.05488247048675</c:v>
                </c:pt>
                <c:pt idx="873">
                  <c:v>621.05488247048675</c:v>
                </c:pt>
                <c:pt idx="874">
                  <c:v>621.05488247048675</c:v>
                </c:pt>
                <c:pt idx="875">
                  <c:v>621.05488247048675</c:v>
                </c:pt>
                <c:pt idx="876">
                  <c:v>621.05488247048675</c:v>
                </c:pt>
                <c:pt idx="877">
                  <c:v>621.05488247048675</c:v>
                </c:pt>
                <c:pt idx="878">
                  <c:v>621.05488247048675</c:v>
                </c:pt>
                <c:pt idx="879">
                  <c:v>621.05488247048675</c:v>
                </c:pt>
                <c:pt idx="880">
                  <c:v>621.05488247048675</c:v>
                </c:pt>
                <c:pt idx="881">
                  <c:v>621.05488247048675</c:v>
                </c:pt>
                <c:pt idx="882">
                  <c:v>621.05488247048675</c:v>
                </c:pt>
                <c:pt idx="883">
                  <c:v>621.05488247048675</c:v>
                </c:pt>
                <c:pt idx="884">
                  <c:v>621.05488247048675</c:v>
                </c:pt>
                <c:pt idx="885">
                  <c:v>621.05488247048675</c:v>
                </c:pt>
                <c:pt idx="886">
                  <c:v>621.05488247048675</c:v>
                </c:pt>
                <c:pt idx="887">
                  <c:v>621.05488247048675</c:v>
                </c:pt>
                <c:pt idx="888">
                  <c:v>621.05488247048675</c:v>
                </c:pt>
                <c:pt idx="889">
                  <c:v>621.05488247048675</c:v>
                </c:pt>
                <c:pt idx="890">
                  <c:v>621.05488247048675</c:v>
                </c:pt>
                <c:pt idx="891">
                  <c:v>621.05488247048675</c:v>
                </c:pt>
                <c:pt idx="892">
                  <c:v>621.05488247048675</c:v>
                </c:pt>
                <c:pt idx="893">
                  <c:v>621.05488247048675</c:v>
                </c:pt>
                <c:pt idx="894">
                  <c:v>621.05488247048675</c:v>
                </c:pt>
                <c:pt idx="895">
                  <c:v>621.05488247048675</c:v>
                </c:pt>
                <c:pt idx="896">
                  <c:v>621.05488247048675</c:v>
                </c:pt>
                <c:pt idx="897">
                  <c:v>621.05488247048675</c:v>
                </c:pt>
                <c:pt idx="898">
                  <c:v>621.05488247048675</c:v>
                </c:pt>
                <c:pt idx="899">
                  <c:v>621.05488247048675</c:v>
                </c:pt>
                <c:pt idx="900">
                  <c:v>621.05488247048675</c:v>
                </c:pt>
                <c:pt idx="901">
                  <c:v>621.05488247048675</c:v>
                </c:pt>
                <c:pt idx="902">
                  <c:v>621.05488247048675</c:v>
                </c:pt>
                <c:pt idx="903">
                  <c:v>621.05488247048675</c:v>
                </c:pt>
                <c:pt idx="904">
                  <c:v>621.05488247048675</c:v>
                </c:pt>
                <c:pt idx="905">
                  <c:v>621.05488247048675</c:v>
                </c:pt>
                <c:pt idx="906">
                  <c:v>621.05488247048675</c:v>
                </c:pt>
                <c:pt idx="907">
                  <c:v>621.05488247048675</c:v>
                </c:pt>
                <c:pt idx="908">
                  <c:v>621.05488247048675</c:v>
                </c:pt>
                <c:pt idx="909">
                  <c:v>621.05488247048675</c:v>
                </c:pt>
                <c:pt idx="910">
                  <c:v>621.05488247048675</c:v>
                </c:pt>
                <c:pt idx="911">
                  <c:v>621.05488247048675</c:v>
                </c:pt>
                <c:pt idx="912">
                  <c:v>621.05488247048675</c:v>
                </c:pt>
                <c:pt idx="913">
                  <c:v>621.05488247048675</c:v>
                </c:pt>
                <c:pt idx="914">
                  <c:v>621.05488247048675</c:v>
                </c:pt>
                <c:pt idx="915">
                  <c:v>621.05488247048675</c:v>
                </c:pt>
                <c:pt idx="916">
                  <c:v>621.05488247048675</c:v>
                </c:pt>
                <c:pt idx="917">
                  <c:v>621.05488247048675</c:v>
                </c:pt>
                <c:pt idx="918">
                  <c:v>621.05488247048675</c:v>
                </c:pt>
                <c:pt idx="919">
                  <c:v>621.05488247048675</c:v>
                </c:pt>
                <c:pt idx="920">
                  <c:v>621.05488247048675</c:v>
                </c:pt>
                <c:pt idx="921">
                  <c:v>621.05488247048675</c:v>
                </c:pt>
                <c:pt idx="922">
                  <c:v>621.05488247048675</c:v>
                </c:pt>
                <c:pt idx="923">
                  <c:v>621.05488247048675</c:v>
                </c:pt>
                <c:pt idx="924">
                  <c:v>621.05488247048675</c:v>
                </c:pt>
                <c:pt idx="925">
                  <c:v>621.05488247048675</c:v>
                </c:pt>
                <c:pt idx="926">
                  <c:v>621.05488247048675</c:v>
                </c:pt>
                <c:pt idx="927">
                  <c:v>621.05488247048675</c:v>
                </c:pt>
                <c:pt idx="928">
                  <c:v>621.05488247048675</c:v>
                </c:pt>
                <c:pt idx="929">
                  <c:v>621.05488247048675</c:v>
                </c:pt>
                <c:pt idx="930">
                  <c:v>621.05488247048675</c:v>
                </c:pt>
                <c:pt idx="931">
                  <c:v>621.05488247048675</c:v>
                </c:pt>
                <c:pt idx="932">
                  <c:v>621.05488247048675</c:v>
                </c:pt>
                <c:pt idx="933">
                  <c:v>621.05488247048675</c:v>
                </c:pt>
                <c:pt idx="934">
                  <c:v>621.05488247048675</c:v>
                </c:pt>
                <c:pt idx="935">
                  <c:v>621.05488247048675</c:v>
                </c:pt>
                <c:pt idx="936">
                  <c:v>621.05488247048675</c:v>
                </c:pt>
                <c:pt idx="937">
                  <c:v>621.05488247048675</c:v>
                </c:pt>
                <c:pt idx="938">
                  <c:v>621.05488247048675</c:v>
                </c:pt>
                <c:pt idx="939">
                  <c:v>621.05488247048675</c:v>
                </c:pt>
                <c:pt idx="940">
                  <c:v>621.05488247048675</c:v>
                </c:pt>
                <c:pt idx="941">
                  <c:v>621.05488247048675</c:v>
                </c:pt>
                <c:pt idx="942">
                  <c:v>621.05488247048675</c:v>
                </c:pt>
                <c:pt idx="943">
                  <c:v>621.05488247048675</c:v>
                </c:pt>
                <c:pt idx="944">
                  <c:v>621.05488247048675</c:v>
                </c:pt>
                <c:pt idx="945">
                  <c:v>621.05488247048675</c:v>
                </c:pt>
                <c:pt idx="946">
                  <c:v>621.05488247048675</c:v>
                </c:pt>
                <c:pt idx="947">
                  <c:v>621.05488247048675</c:v>
                </c:pt>
                <c:pt idx="948">
                  <c:v>621.05488247048675</c:v>
                </c:pt>
                <c:pt idx="949">
                  <c:v>621.05488247048675</c:v>
                </c:pt>
                <c:pt idx="950">
                  <c:v>621.05488247048675</c:v>
                </c:pt>
                <c:pt idx="951">
                  <c:v>621.05488247048675</c:v>
                </c:pt>
                <c:pt idx="952">
                  <c:v>621.05488247048675</c:v>
                </c:pt>
                <c:pt idx="953">
                  <c:v>621.05488247048675</c:v>
                </c:pt>
                <c:pt idx="954">
                  <c:v>621.05488247048675</c:v>
                </c:pt>
                <c:pt idx="955">
                  <c:v>621.05488247048675</c:v>
                </c:pt>
                <c:pt idx="956">
                  <c:v>621.05488247048675</c:v>
                </c:pt>
                <c:pt idx="957">
                  <c:v>621.05488247048675</c:v>
                </c:pt>
                <c:pt idx="958">
                  <c:v>621.05488247048675</c:v>
                </c:pt>
                <c:pt idx="959">
                  <c:v>621.05488247048675</c:v>
                </c:pt>
                <c:pt idx="960">
                  <c:v>621.05488247048675</c:v>
                </c:pt>
                <c:pt idx="961">
                  <c:v>621.05488247048675</c:v>
                </c:pt>
                <c:pt idx="962">
                  <c:v>621.05488247048675</c:v>
                </c:pt>
                <c:pt idx="963">
                  <c:v>621.05488247048675</c:v>
                </c:pt>
                <c:pt idx="964">
                  <c:v>621.05488247048675</c:v>
                </c:pt>
                <c:pt idx="965">
                  <c:v>621.05488247048675</c:v>
                </c:pt>
                <c:pt idx="966">
                  <c:v>621.05488247048675</c:v>
                </c:pt>
                <c:pt idx="967">
                  <c:v>621.05488247048675</c:v>
                </c:pt>
                <c:pt idx="968">
                  <c:v>621.05488247048675</c:v>
                </c:pt>
                <c:pt idx="969">
                  <c:v>621.05488247048675</c:v>
                </c:pt>
                <c:pt idx="970">
                  <c:v>621.05488247048675</c:v>
                </c:pt>
                <c:pt idx="971">
                  <c:v>621.05488247048675</c:v>
                </c:pt>
                <c:pt idx="972">
                  <c:v>621.05488247048675</c:v>
                </c:pt>
                <c:pt idx="973">
                  <c:v>621.05488247048675</c:v>
                </c:pt>
                <c:pt idx="974">
                  <c:v>621.05488247048675</c:v>
                </c:pt>
                <c:pt idx="975">
                  <c:v>621.05488247048675</c:v>
                </c:pt>
                <c:pt idx="976">
                  <c:v>621.05488247048675</c:v>
                </c:pt>
                <c:pt idx="977">
                  <c:v>621.05488247048675</c:v>
                </c:pt>
                <c:pt idx="978">
                  <c:v>621.05488247048675</c:v>
                </c:pt>
                <c:pt idx="979">
                  <c:v>621.05488247048675</c:v>
                </c:pt>
                <c:pt idx="980">
                  <c:v>621.05488247048675</c:v>
                </c:pt>
                <c:pt idx="981">
                  <c:v>621.05488247048675</c:v>
                </c:pt>
                <c:pt idx="982">
                  <c:v>621.05488247048675</c:v>
                </c:pt>
                <c:pt idx="983">
                  <c:v>621.05488247048675</c:v>
                </c:pt>
                <c:pt idx="984">
                  <c:v>621.05488247048675</c:v>
                </c:pt>
                <c:pt idx="985">
                  <c:v>621.05488247048675</c:v>
                </c:pt>
                <c:pt idx="986">
                  <c:v>621.05488247048675</c:v>
                </c:pt>
                <c:pt idx="987">
                  <c:v>621.05488247048675</c:v>
                </c:pt>
                <c:pt idx="988">
                  <c:v>621.05488247048675</c:v>
                </c:pt>
                <c:pt idx="989">
                  <c:v>621.05488247048675</c:v>
                </c:pt>
                <c:pt idx="990">
                  <c:v>621.05488247048675</c:v>
                </c:pt>
                <c:pt idx="991">
                  <c:v>621.05488247048675</c:v>
                </c:pt>
                <c:pt idx="992">
                  <c:v>621.05488247048675</c:v>
                </c:pt>
                <c:pt idx="993">
                  <c:v>621.05488247048675</c:v>
                </c:pt>
                <c:pt idx="994">
                  <c:v>621.05488247048675</c:v>
                </c:pt>
                <c:pt idx="995">
                  <c:v>621.05488247048675</c:v>
                </c:pt>
                <c:pt idx="996">
                  <c:v>621.05488247048675</c:v>
                </c:pt>
                <c:pt idx="997">
                  <c:v>621.05488247048675</c:v>
                </c:pt>
                <c:pt idx="998">
                  <c:v>621.05488247048675</c:v>
                </c:pt>
                <c:pt idx="999">
                  <c:v>621.05488247048675</c:v>
                </c:pt>
                <c:pt idx="1000">
                  <c:v>621.05488247048675</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32.600000000000172</c:v>
                </c:pt>
                <c:pt idx="385">
                  <c:v>32.700000000000173</c:v>
                </c:pt>
                <c:pt idx="386">
                  <c:v>32.800000000000175</c:v>
                </c:pt>
                <c:pt idx="387">
                  <c:v>32.800100000000178</c:v>
                </c:pt>
                <c:pt idx="388">
                  <c:v>32.800200000000181</c:v>
                </c:pt>
                <c:pt idx="389">
                  <c:v>32.800300000000185</c:v>
                </c:pt>
                <c:pt idx="390">
                  <c:v>32.800400000000188</c:v>
                </c:pt>
                <c:pt idx="391">
                  <c:v>32.800500000000191</c:v>
                </c:pt>
                <c:pt idx="392">
                  <c:v>32.800600000000195</c:v>
                </c:pt>
                <c:pt idx="393">
                  <c:v>32.800700000000198</c:v>
                </c:pt>
                <c:pt idx="394">
                  <c:v>32.800800000000201</c:v>
                </c:pt>
                <c:pt idx="395">
                  <c:v>32.800900000000205</c:v>
                </c:pt>
                <c:pt idx="396">
                  <c:v>32.801000000000208</c:v>
                </c:pt>
                <c:pt idx="397">
                  <c:v>32.801100000000211</c:v>
                </c:pt>
                <c:pt idx="398">
                  <c:v>32.801200000000215</c:v>
                </c:pt>
                <c:pt idx="399">
                  <c:v>32.801300000000218</c:v>
                </c:pt>
                <c:pt idx="400">
                  <c:v>32.801400000000221</c:v>
                </c:pt>
                <c:pt idx="401">
                  <c:v>32.801500000000225</c:v>
                </c:pt>
                <c:pt idx="402">
                  <c:v>32.801600000000228</c:v>
                </c:pt>
                <c:pt idx="403">
                  <c:v>32.801700000000231</c:v>
                </c:pt>
                <c:pt idx="404">
                  <c:v>32.801800000000235</c:v>
                </c:pt>
                <c:pt idx="405">
                  <c:v>32.801900000000238</c:v>
                </c:pt>
                <c:pt idx="406">
                  <c:v>32.802000000000241</c:v>
                </c:pt>
                <c:pt idx="407">
                  <c:v>32.802100000000245</c:v>
                </c:pt>
                <c:pt idx="408">
                  <c:v>32.802200000000248</c:v>
                </c:pt>
                <c:pt idx="409">
                  <c:v>32.802300000000251</c:v>
                </c:pt>
                <c:pt idx="410">
                  <c:v>32.802400000000254</c:v>
                </c:pt>
                <c:pt idx="411">
                  <c:v>32.802500000000258</c:v>
                </c:pt>
                <c:pt idx="412">
                  <c:v>32.802600000000261</c:v>
                </c:pt>
                <c:pt idx="413">
                  <c:v>32.802700000000264</c:v>
                </c:pt>
                <c:pt idx="414">
                  <c:v>32.802800000000268</c:v>
                </c:pt>
                <c:pt idx="415">
                  <c:v>32.802900000000271</c:v>
                </c:pt>
                <c:pt idx="416">
                  <c:v>32.803000000000274</c:v>
                </c:pt>
                <c:pt idx="417">
                  <c:v>32.803100000000278</c:v>
                </c:pt>
                <c:pt idx="418">
                  <c:v>32.803200000000281</c:v>
                </c:pt>
                <c:pt idx="419">
                  <c:v>32.803300000000284</c:v>
                </c:pt>
                <c:pt idx="420">
                  <c:v>32.803400000000288</c:v>
                </c:pt>
                <c:pt idx="421">
                  <c:v>32.803500000000291</c:v>
                </c:pt>
                <c:pt idx="422">
                  <c:v>32.803600000000294</c:v>
                </c:pt>
                <c:pt idx="423">
                  <c:v>32.803700000000298</c:v>
                </c:pt>
                <c:pt idx="424">
                  <c:v>32.803800000000301</c:v>
                </c:pt>
                <c:pt idx="425">
                  <c:v>32.803900000000304</c:v>
                </c:pt>
                <c:pt idx="426">
                  <c:v>32.804000000000308</c:v>
                </c:pt>
                <c:pt idx="427">
                  <c:v>32.804100000000311</c:v>
                </c:pt>
                <c:pt idx="428">
                  <c:v>32.804200000000314</c:v>
                </c:pt>
                <c:pt idx="429">
                  <c:v>32.804300000000318</c:v>
                </c:pt>
                <c:pt idx="430">
                  <c:v>32.804400000000321</c:v>
                </c:pt>
                <c:pt idx="431">
                  <c:v>32.804500000000324</c:v>
                </c:pt>
                <c:pt idx="432">
                  <c:v>32.804600000000327</c:v>
                </c:pt>
                <c:pt idx="433">
                  <c:v>32.804700000000331</c:v>
                </c:pt>
                <c:pt idx="434">
                  <c:v>32.804800000000334</c:v>
                </c:pt>
                <c:pt idx="435">
                  <c:v>32.804900000000337</c:v>
                </c:pt>
                <c:pt idx="436">
                  <c:v>32.805000000000341</c:v>
                </c:pt>
                <c:pt idx="437">
                  <c:v>32.805100000000344</c:v>
                </c:pt>
                <c:pt idx="438">
                  <c:v>32.805200000000347</c:v>
                </c:pt>
                <c:pt idx="439">
                  <c:v>32.805300000000351</c:v>
                </c:pt>
                <c:pt idx="440">
                  <c:v>32.805400000000354</c:v>
                </c:pt>
                <c:pt idx="441">
                  <c:v>32.805500000000357</c:v>
                </c:pt>
                <c:pt idx="442">
                  <c:v>32.805600000000361</c:v>
                </c:pt>
                <c:pt idx="443">
                  <c:v>32.805700000000364</c:v>
                </c:pt>
                <c:pt idx="444">
                  <c:v>32.805800000000367</c:v>
                </c:pt>
                <c:pt idx="445">
                  <c:v>32.805900000000371</c:v>
                </c:pt>
                <c:pt idx="446">
                  <c:v>32.806000000000374</c:v>
                </c:pt>
                <c:pt idx="447">
                  <c:v>32.806100000000377</c:v>
                </c:pt>
                <c:pt idx="448">
                  <c:v>32.806200000000381</c:v>
                </c:pt>
                <c:pt idx="449">
                  <c:v>32.806300000000384</c:v>
                </c:pt>
                <c:pt idx="450">
                  <c:v>32.806400000000387</c:v>
                </c:pt>
                <c:pt idx="451">
                  <c:v>32.806500000000391</c:v>
                </c:pt>
                <c:pt idx="452">
                  <c:v>32.806600000000394</c:v>
                </c:pt>
                <c:pt idx="453">
                  <c:v>32.806700000000397</c:v>
                </c:pt>
                <c:pt idx="454">
                  <c:v>32.806800000000401</c:v>
                </c:pt>
                <c:pt idx="455">
                  <c:v>32.806900000000404</c:v>
                </c:pt>
                <c:pt idx="456">
                  <c:v>32.807000000000407</c:v>
                </c:pt>
                <c:pt idx="457">
                  <c:v>32.80710000000041</c:v>
                </c:pt>
                <c:pt idx="458">
                  <c:v>32.807200000000414</c:v>
                </c:pt>
                <c:pt idx="459">
                  <c:v>32.807300000000417</c:v>
                </c:pt>
                <c:pt idx="460">
                  <c:v>32.80740000000042</c:v>
                </c:pt>
                <c:pt idx="461">
                  <c:v>32.807500000000424</c:v>
                </c:pt>
                <c:pt idx="462">
                  <c:v>32.807600000000427</c:v>
                </c:pt>
                <c:pt idx="463">
                  <c:v>32.80770000000043</c:v>
                </c:pt>
                <c:pt idx="464">
                  <c:v>32.807800000000434</c:v>
                </c:pt>
                <c:pt idx="465">
                  <c:v>32.807900000000437</c:v>
                </c:pt>
                <c:pt idx="466">
                  <c:v>32.80800000000044</c:v>
                </c:pt>
                <c:pt idx="467">
                  <c:v>32.808100000000444</c:v>
                </c:pt>
                <c:pt idx="468">
                  <c:v>32.808200000000447</c:v>
                </c:pt>
                <c:pt idx="469">
                  <c:v>32.80830000000045</c:v>
                </c:pt>
                <c:pt idx="470">
                  <c:v>32.808400000000454</c:v>
                </c:pt>
                <c:pt idx="471">
                  <c:v>32.808500000000457</c:v>
                </c:pt>
                <c:pt idx="472">
                  <c:v>32.80860000000046</c:v>
                </c:pt>
                <c:pt idx="473">
                  <c:v>32.808700000000464</c:v>
                </c:pt>
                <c:pt idx="474">
                  <c:v>32.808800000000467</c:v>
                </c:pt>
                <c:pt idx="475">
                  <c:v>32.80890000000047</c:v>
                </c:pt>
                <c:pt idx="476">
                  <c:v>32.809000000000474</c:v>
                </c:pt>
                <c:pt idx="477">
                  <c:v>32.809100000000477</c:v>
                </c:pt>
                <c:pt idx="478">
                  <c:v>32.80920000000048</c:v>
                </c:pt>
                <c:pt idx="479">
                  <c:v>32.809300000000484</c:v>
                </c:pt>
                <c:pt idx="480">
                  <c:v>32.809400000000487</c:v>
                </c:pt>
                <c:pt idx="481">
                  <c:v>32.80950000000049</c:v>
                </c:pt>
                <c:pt idx="482">
                  <c:v>32.809600000000493</c:v>
                </c:pt>
                <c:pt idx="483">
                  <c:v>32.809700000000497</c:v>
                </c:pt>
                <c:pt idx="484">
                  <c:v>32.8098000000005</c:v>
                </c:pt>
                <c:pt idx="485">
                  <c:v>32.809900000000503</c:v>
                </c:pt>
                <c:pt idx="486">
                  <c:v>32.810000000000507</c:v>
                </c:pt>
                <c:pt idx="487">
                  <c:v>32.81010000000051</c:v>
                </c:pt>
                <c:pt idx="488">
                  <c:v>32.810200000000513</c:v>
                </c:pt>
                <c:pt idx="489">
                  <c:v>32.810300000000517</c:v>
                </c:pt>
                <c:pt idx="490">
                  <c:v>32.81040000000052</c:v>
                </c:pt>
                <c:pt idx="491">
                  <c:v>32.810500000000523</c:v>
                </c:pt>
                <c:pt idx="492">
                  <c:v>32.810600000000527</c:v>
                </c:pt>
                <c:pt idx="493">
                  <c:v>32.81070000000053</c:v>
                </c:pt>
                <c:pt idx="494">
                  <c:v>32.810800000000533</c:v>
                </c:pt>
                <c:pt idx="495">
                  <c:v>32.810900000000537</c:v>
                </c:pt>
                <c:pt idx="496">
                  <c:v>32.81100000000054</c:v>
                </c:pt>
                <c:pt idx="497">
                  <c:v>32.811100000000543</c:v>
                </c:pt>
                <c:pt idx="498">
                  <c:v>32.811200000000547</c:v>
                </c:pt>
                <c:pt idx="499">
                  <c:v>32.81130000000055</c:v>
                </c:pt>
                <c:pt idx="500">
                  <c:v>32.811400000000553</c:v>
                </c:pt>
                <c:pt idx="501">
                  <c:v>32.811500000000557</c:v>
                </c:pt>
                <c:pt idx="502">
                  <c:v>32.81160000000056</c:v>
                </c:pt>
                <c:pt idx="503">
                  <c:v>32.811700000000563</c:v>
                </c:pt>
                <c:pt idx="504">
                  <c:v>32.811800000000567</c:v>
                </c:pt>
                <c:pt idx="505">
                  <c:v>32.81190000000057</c:v>
                </c:pt>
                <c:pt idx="506">
                  <c:v>32.812000000000573</c:v>
                </c:pt>
                <c:pt idx="507">
                  <c:v>32.812100000000576</c:v>
                </c:pt>
                <c:pt idx="508">
                  <c:v>32.81220000000058</c:v>
                </c:pt>
                <c:pt idx="509">
                  <c:v>32.812300000000583</c:v>
                </c:pt>
                <c:pt idx="510">
                  <c:v>32.812400000000586</c:v>
                </c:pt>
                <c:pt idx="511">
                  <c:v>32.81250000000059</c:v>
                </c:pt>
                <c:pt idx="512">
                  <c:v>32.812600000000593</c:v>
                </c:pt>
                <c:pt idx="513">
                  <c:v>32.812700000000596</c:v>
                </c:pt>
                <c:pt idx="514">
                  <c:v>32.8128000000006</c:v>
                </c:pt>
                <c:pt idx="515">
                  <c:v>32.812900000000603</c:v>
                </c:pt>
                <c:pt idx="516">
                  <c:v>32.813000000000606</c:v>
                </c:pt>
                <c:pt idx="517">
                  <c:v>32.81310000000061</c:v>
                </c:pt>
                <c:pt idx="518">
                  <c:v>32.813200000000613</c:v>
                </c:pt>
                <c:pt idx="519">
                  <c:v>32.813300000000616</c:v>
                </c:pt>
                <c:pt idx="520">
                  <c:v>32.81340000000062</c:v>
                </c:pt>
                <c:pt idx="521">
                  <c:v>32.813500000000623</c:v>
                </c:pt>
                <c:pt idx="522">
                  <c:v>32.813600000000626</c:v>
                </c:pt>
                <c:pt idx="523">
                  <c:v>32.81370000000063</c:v>
                </c:pt>
                <c:pt idx="524">
                  <c:v>32.813800000000633</c:v>
                </c:pt>
                <c:pt idx="525">
                  <c:v>32.813900000000636</c:v>
                </c:pt>
                <c:pt idx="526">
                  <c:v>32.81400000000064</c:v>
                </c:pt>
                <c:pt idx="527">
                  <c:v>32.814100000000643</c:v>
                </c:pt>
                <c:pt idx="528">
                  <c:v>32.814200000000646</c:v>
                </c:pt>
                <c:pt idx="529">
                  <c:v>32.81430000000065</c:v>
                </c:pt>
                <c:pt idx="530">
                  <c:v>32.814400000000653</c:v>
                </c:pt>
                <c:pt idx="531">
                  <c:v>32.814500000000656</c:v>
                </c:pt>
                <c:pt idx="532">
                  <c:v>32.814600000000659</c:v>
                </c:pt>
                <c:pt idx="533">
                  <c:v>32.814700000000663</c:v>
                </c:pt>
                <c:pt idx="534">
                  <c:v>32.814800000000666</c:v>
                </c:pt>
                <c:pt idx="535">
                  <c:v>32.814900000000669</c:v>
                </c:pt>
                <c:pt idx="536">
                  <c:v>32.815000000000673</c:v>
                </c:pt>
                <c:pt idx="537">
                  <c:v>32.815100000000676</c:v>
                </c:pt>
                <c:pt idx="538">
                  <c:v>32.815200000000679</c:v>
                </c:pt>
                <c:pt idx="539">
                  <c:v>32.815300000000683</c:v>
                </c:pt>
                <c:pt idx="540">
                  <c:v>32.815400000000686</c:v>
                </c:pt>
                <c:pt idx="541">
                  <c:v>32.815500000000689</c:v>
                </c:pt>
                <c:pt idx="542">
                  <c:v>32.815600000000693</c:v>
                </c:pt>
                <c:pt idx="543">
                  <c:v>32.815700000000696</c:v>
                </c:pt>
                <c:pt idx="544">
                  <c:v>32.815800000000699</c:v>
                </c:pt>
                <c:pt idx="545">
                  <c:v>32.815900000000703</c:v>
                </c:pt>
                <c:pt idx="546">
                  <c:v>32.816000000000706</c:v>
                </c:pt>
                <c:pt idx="547">
                  <c:v>32.816100000000709</c:v>
                </c:pt>
                <c:pt idx="548">
                  <c:v>32.816200000000713</c:v>
                </c:pt>
                <c:pt idx="549">
                  <c:v>32.816300000000716</c:v>
                </c:pt>
                <c:pt idx="550">
                  <c:v>32.816400000000719</c:v>
                </c:pt>
                <c:pt idx="551">
                  <c:v>32.816500000000723</c:v>
                </c:pt>
                <c:pt idx="552">
                  <c:v>32.816600000000726</c:v>
                </c:pt>
                <c:pt idx="553">
                  <c:v>32.816700000000729</c:v>
                </c:pt>
                <c:pt idx="554">
                  <c:v>32.816800000000732</c:v>
                </c:pt>
                <c:pt idx="555">
                  <c:v>32.816900000000736</c:v>
                </c:pt>
                <c:pt idx="556">
                  <c:v>32.817000000000739</c:v>
                </c:pt>
                <c:pt idx="557">
                  <c:v>32.817100000000742</c:v>
                </c:pt>
                <c:pt idx="558">
                  <c:v>32.817200000000746</c:v>
                </c:pt>
                <c:pt idx="559">
                  <c:v>32.817300000000749</c:v>
                </c:pt>
                <c:pt idx="560">
                  <c:v>32.817400000000752</c:v>
                </c:pt>
                <c:pt idx="561">
                  <c:v>32.817500000000756</c:v>
                </c:pt>
                <c:pt idx="562">
                  <c:v>32.817600000000759</c:v>
                </c:pt>
                <c:pt idx="563">
                  <c:v>32.817700000000762</c:v>
                </c:pt>
                <c:pt idx="564">
                  <c:v>32.817800000000766</c:v>
                </c:pt>
                <c:pt idx="565">
                  <c:v>32.817900000000769</c:v>
                </c:pt>
                <c:pt idx="566">
                  <c:v>32.818000000000772</c:v>
                </c:pt>
                <c:pt idx="567">
                  <c:v>32.818100000000776</c:v>
                </c:pt>
                <c:pt idx="568">
                  <c:v>32.818200000000779</c:v>
                </c:pt>
                <c:pt idx="569">
                  <c:v>32.818300000000782</c:v>
                </c:pt>
                <c:pt idx="570">
                  <c:v>32.818400000000786</c:v>
                </c:pt>
                <c:pt idx="571">
                  <c:v>32.818500000000789</c:v>
                </c:pt>
                <c:pt idx="572">
                  <c:v>32.818600000000792</c:v>
                </c:pt>
                <c:pt idx="573">
                  <c:v>32.818700000000796</c:v>
                </c:pt>
                <c:pt idx="574">
                  <c:v>32.818800000000799</c:v>
                </c:pt>
                <c:pt idx="575">
                  <c:v>32.818900000000802</c:v>
                </c:pt>
                <c:pt idx="576">
                  <c:v>32.819000000000806</c:v>
                </c:pt>
                <c:pt idx="577">
                  <c:v>32.819100000000809</c:v>
                </c:pt>
                <c:pt idx="578">
                  <c:v>32.819200000000812</c:v>
                </c:pt>
                <c:pt idx="579">
                  <c:v>32.819300000000815</c:v>
                </c:pt>
                <c:pt idx="580">
                  <c:v>32.819400000000819</c:v>
                </c:pt>
                <c:pt idx="581">
                  <c:v>32.819500000000822</c:v>
                </c:pt>
                <c:pt idx="582">
                  <c:v>32.819600000000825</c:v>
                </c:pt>
                <c:pt idx="583">
                  <c:v>32.819700000000829</c:v>
                </c:pt>
                <c:pt idx="584">
                  <c:v>32.819800000000832</c:v>
                </c:pt>
                <c:pt idx="585">
                  <c:v>32.819900000000835</c:v>
                </c:pt>
                <c:pt idx="586">
                  <c:v>32.820000000000839</c:v>
                </c:pt>
                <c:pt idx="587">
                  <c:v>32.820100000000842</c:v>
                </c:pt>
                <c:pt idx="588">
                  <c:v>32.820200000000845</c:v>
                </c:pt>
                <c:pt idx="589">
                  <c:v>32.820300000000849</c:v>
                </c:pt>
                <c:pt idx="590">
                  <c:v>32.820400000000852</c:v>
                </c:pt>
                <c:pt idx="591">
                  <c:v>32.820500000000855</c:v>
                </c:pt>
                <c:pt idx="592">
                  <c:v>32.820600000000859</c:v>
                </c:pt>
                <c:pt idx="593">
                  <c:v>32.820700000000862</c:v>
                </c:pt>
                <c:pt idx="594">
                  <c:v>32.820800000000865</c:v>
                </c:pt>
                <c:pt idx="595">
                  <c:v>32.820900000000869</c:v>
                </c:pt>
                <c:pt idx="596">
                  <c:v>32.821000000000872</c:v>
                </c:pt>
                <c:pt idx="597">
                  <c:v>32.821100000000875</c:v>
                </c:pt>
                <c:pt idx="598">
                  <c:v>32.821200000000879</c:v>
                </c:pt>
                <c:pt idx="599">
                  <c:v>32.821300000000882</c:v>
                </c:pt>
                <c:pt idx="600">
                  <c:v>32.821400000000885</c:v>
                </c:pt>
                <c:pt idx="601">
                  <c:v>32.821500000000889</c:v>
                </c:pt>
                <c:pt idx="602">
                  <c:v>32.821600000000892</c:v>
                </c:pt>
                <c:pt idx="603">
                  <c:v>32.821700000000895</c:v>
                </c:pt>
                <c:pt idx="604">
                  <c:v>32.821800000000898</c:v>
                </c:pt>
                <c:pt idx="605">
                  <c:v>32.821900000000902</c:v>
                </c:pt>
                <c:pt idx="606">
                  <c:v>32.822000000000905</c:v>
                </c:pt>
                <c:pt idx="607">
                  <c:v>32.822100000000908</c:v>
                </c:pt>
                <c:pt idx="608">
                  <c:v>32.822200000000912</c:v>
                </c:pt>
                <c:pt idx="609">
                  <c:v>32.822300000000915</c:v>
                </c:pt>
                <c:pt idx="610">
                  <c:v>32.822400000000918</c:v>
                </c:pt>
                <c:pt idx="611">
                  <c:v>32.822500000000922</c:v>
                </c:pt>
                <c:pt idx="612">
                  <c:v>32.822600000000925</c:v>
                </c:pt>
                <c:pt idx="613">
                  <c:v>32.822700000000928</c:v>
                </c:pt>
                <c:pt idx="614">
                  <c:v>32.822800000000932</c:v>
                </c:pt>
                <c:pt idx="615">
                  <c:v>32.822900000000935</c:v>
                </c:pt>
                <c:pt idx="616">
                  <c:v>32.823000000000938</c:v>
                </c:pt>
                <c:pt idx="617">
                  <c:v>32.823100000000942</c:v>
                </c:pt>
                <c:pt idx="618">
                  <c:v>32.823200000000945</c:v>
                </c:pt>
                <c:pt idx="619">
                  <c:v>32.823300000000948</c:v>
                </c:pt>
                <c:pt idx="620">
                  <c:v>32.823400000000952</c:v>
                </c:pt>
                <c:pt idx="621">
                  <c:v>32.823500000000955</c:v>
                </c:pt>
                <c:pt idx="622">
                  <c:v>32.823600000000958</c:v>
                </c:pt>
                <c:pt idx="623">
                  <c:v>32.823700000000962</c:v>
                </c:pt>
                <c:pt idx="624">
                  <c:v>32.823800000000965</c:v>
                </c:pt>
                <c:pt idx="625">
                  <c:v>32.823900000000968</c:v>
                </c:pt>
                <c:pt idx="626">
                  <c:v>32.824000000000972</c:v>
                </c:pt>
                <c:pt idx="627">
                  <c:v>32.824100000000975</c:v>
                </c:pt>
                <c:pt idx="628">
                  <c:v>32.824200000000978</c:v>
                </c:pt>
                <c:pt idx="629">
                  <c:v>32.824300000000981</c:v>
                </c:pt>
                <c:pt idx="630">
                  <c:v>32.824400000000985</c:v>
                </c:pt>
                <c:pt idx="631">
                  <c:v>32.824500000000988</c:v>
                </c:pt>
                <c:pt idx="632">
                  <c:v>32.824600000000991</c:v>
                </c:pt>
                <c:pt idx="633">
                  <c:v>32.824700000000995</c:v>
                </c:pt>
                <c:pt idx="634">
                  <c:v>32.824800000000998</c:v>
                </c:pt>
                <c:pt idx="635">
                  <c:v>32.824900000001001</c:v>
                </c:pt>
                <c:pt idx="636">
                  <c:v>32.825000000001005</c:v>
                </c:pt>
                <c:pt idx="637">
                  <c:v>32.825100000001008</c:v>
                </c:pt>
                <c:pt idx="638">
                  <c:v>32.825200000001011</c:v>
                </c:pt>
                <c:pt idx="639">
                  <c:v>32.825300000001015</c:v>
                </c:pt>
                <c:pt idx="640">
                  <c:v>32.825400000001018</c:v>
                </c:pt>
                <c:pt idx="641">
                  <c:v>32.825500000001021</c:v>
                </c:pt>
                <c:pt idx="642">
                  <c:v>32.825600000001025</c:v>
                </c:pt>
                <c:pt idx="643">
                  <c:v>32.825700000001028</c:v>
                </c:pt>
                <c:pt idx="644">
                  <c:v>32.825800000001031</c:v>
                </c:pt>
                <c:pt idx="645">
                  <c:v>32.825900000001035</c:v>
                </c:pt>
                <c:pt idx="646">
                  <c:v>32.826000000001038</c:v>
                </c:pt>
                <c:pt idx="647">
                  <c:v>32.826100000001041</c:v>
                </c:pt>
                <c:pt idx="648">
                  <c:v>32.826200000001045</c:v>
                </c:pt>
                <c:pt idx="649">
                  <c:v>32.826300000001048</c:v>
                </c:pt>
                <c:pt idx="650">
                  <c:v>32.826400000001051</c:v>
                </c:pt>
                <c:pt idx="651">
                  <c:v>32.826500000001055</c:v>
                </c:pt>
                <c:pt idx="652">
                  <c:v>32.826600000001058</c:v>
                </c:pt>
                <c:pt idx="653">
                  <c:v>32.826700000001061</c:v>
                </c:pt>
                <c:pt idx="654">
                  <c:v>32.826800000001064</c:v>
                </c:pt>
                <c:pt idx="655">
                  <c:v>32.826900000001068</c:v>
                </c:pt>
                <c:pt idx="656">
                  <c:v>32.827000000001071</c:v>
                </c:pt>
                <c:pt idx="657">
                  <c:v>32.827100000001074</c:v>
                </c:pt>
                <c:pt idx="658">
                  <c:v>32.827200000001078</c:v>
                </c:pt>
                <c:pt idx="659">
                  <c:v>32.827300000001081</c:v>
                </c:pt>
                <c:pt idx="660">
                  <c:v>32.827400000001084</c:v>
                </c:pt>
                <c:pt idx="661">
                  <c:v>32.827500000001088</c:v>
                </c:pt>
                <c:pt idx="662">
                  <c:v>32.827600000001091</c:v>
                </c:pt>
                <c:pt idx="663">
                  <c:v>32.827700000001094</c:v>
                </c:pt>
                <c:pt idx="664">
                  <c:v>32.827800000001098</c:v>
                </c:pt>
                <c:pt idx="665">
                  <c:v>32.827900000001101</c:v>
                </c:pt>
                <c:pt idx="666">
                  <c:v>32.828000000001104</c:v>
                </c:pt>
                <c:pt idx="667">
                  <c:v>32.828100000001108</c:v>
                </c:pt>
                <c:pt idx="668">
                  <c:v>32.828200000001111</c:v>
                </c:pt>
                <c:pt idx="669">
                  <c:v>32.828300000001114</c:v>
                </c:pt>
                <c:pt idx="670">
                  <c:v>32.828400000001118</c:v>
                </c:pt>
                <c:pt idx="671">
                  <c:v>32.828500000001121</c:v>
                </c:pt>
                <c:pt idx="672">
                  <c:v>32.828600000001124</c:v>
                </c:pt>
                <c:pt idx="673">
                  <c:v>32.828700000001128</c:v>
                </c:pt>
                <c:pt idx="674">
                  <c:v>32.828800000001131</c:v>
                </c:pt>
                <c:pt idx="675">
                  <c:v>32.828900000001134</c:v>
                </c:pt>
                <c:pt idx="676">
                  <c:v>32.829000000001137</c:v>
                </c:pt>
                <c:pt idx="677">
                  <c:v>32.829100000001141</c:v>
                </c:pt>
                <c:pt idx="678">
                  <c:v>32.829200000001144</c:v>
                </c:pt>
                <c:pt idx="679">
                  <c:v>32.829300000001147</c:v>
                </c:pt>
                <c:pt idx="680">
                  <c:v>32.829400000001151</c:v>
                </c:pt>
                <c:pt idx="681">
                  <c:v>32.829500000001154</c:v>
                </c:pt>
                <c:pt idx="682">
                  <c:v>32.829600000001157</c:v>
                </c:pt>
                <c:pt idx="683">
                  <c:v>32.829700000001161</c:v>
                </c:pt>
                <c:pt idx="684">
                  <c:v>32.829800000001164</c:v>
                </c:pt>
                <c:pt idx="685">
                  <c:v>32.829900000001167</c:v>
                </c:pt>
                <c:pt idx="686">
                  <c:v>32.830000000001171</c:v>
                </c:pt>
                <c:pt idx="687">
                  <c:v>32.830100000001174</c:v>
                </c:pt>
                <c:pt idx="688">
                  <c:v>32.830200000001177</c:v>
                </c:pt>
                <c:pt idx="689">
                  <c:v>32.830300000001181</c:v>
                </c:pt>
                <c:pt idx="690">
                  <c:v>32.830400000001184</c:v>
                </c:pt>
                <c:pt idx="691">
                  <c:v>32.830500000001187</c:v>
                </c:pt>
                <c:pt idx="692">
                  <c:v>32.830600000001191</c:v>
                </c:pt>
                <c:pt idx="693">
                  <c:v>32.830700000001194</c:v>
                </c:pt>
                <c:pt idx="694">
                  <c:v>32.830800000001197</c:v>
                </c:pt>
                <c:pt idx="695">
                  <c:v>32.830900000001201</c:v>
                </c:pt>
                <c:pt idx="696">
                  <c:v>32.831000000001204</c:v>
                </c:pt>
                <c:pt idx="697">
                  <c:v>32.831100000001207</c:v>
                </c:pt>
                <c:pt idx="698">
                  <c:v>32.831200000001211</c:v>
                </c:pt>
                <c:pt idx="699">
                  <c:v>32.831300000001214</c:v>
                </c:pt>
                <c:pt idx="700">
                  <c:v>32.831400000001217</c:v>
                </c:pt>
                <c:pt idx="701">
                  <c:v>32.83150000000122</c:v>
                </c:pt>
                <c:pt idx="702">
                  <c:v>32.831600000001224</c:v>
                </c:pt>
                <c:pt idx="703">
                  <c:v>32.831700000001227</c:v>
                </c:pt>
                <c:pt idx="704">
                  <c:v>32.83180000000123</c:v>
                </c:pt>
                <c:pt idx="705">
                  <c:v>32.831900000001234</c:v>
                </c:pt>
                <c:pt idx="706">
                  <c:v>32.832000000001237</c:v>
                </c:pt>
                <c:pt idx="707">
                  <c:v>32.83210000000124</c:v>
                </c:pt>
                <c:pt idx="708">
                  <c:v>32.832200000001244</c:v>
                </c:pt>
                <c:pt idx="709">
                  <c:v>32.832300000001247</c:v>
                </c:pt>
                <c:pt idx="710">
                  <c:v>32.83240000000125</c:v>
                </c:pt>
                <c:pt idx="711">
                  <c:v>32.832500000001254</c:v>
                </c:pt>
                <c:pt idx="712">
                  <c:v>32.832600000001257</c:v>
                </c:pt>
                <c:pt idx="713">
                  <c:v>32.83270000000126</c:v>
                </c:pt>
                <c:pt idx="714">
                  <c:v>32.832800000001264</c:v>
                </c:pt>
                <c:pt idx="715">
                  <c:v>32.832900000001267</c:v>
                </c:pt>
                <c:pt idx="716">
                  <c:v>32.83300000000127</c:v>
                </c:pt>
                <c:pt idx="717">
                  <c:v>32.833100000001274</c:v>
                </c:pt>
                <c:pt idx="718">
                  <c:v>32.833200000001277</c:v>
                </c:pt>
                <c:pt idx="719">
                  <c:v>32.83330000000128</c:v>
                </c:pt>
                <c:pt idx="720">
                  <c:v>32.833400000001284</c:v>
                </c:pt>
                <c:pt idx="721">
                  <c:v>32.833500000001287</c:v>
                </c:pt>
                <c:pt idx="722">
                  <c:v>32.83360000000129</c:v>
                </c:pt>
                <c:pt idx="723">
                  <c:v>32.833700000001294</c:v>
                </c:pt>
                <c:pt idx="724">
                  <c:v>32.833800000001297</c:v>
                </c:pt>
                <c:pt idx="725">
                  <c:v>32.8339000000013</c:v>
                </c:pt>
                <c:pt idx="726">
                  <c:v>32.834000000001303</c:v>
                </c:pt>
                <c:pt idx="727">
                  <c:v>32.834100000001307</c:v>
                </c:pt>
                <c:pt idx="728">
                  <c:v>32.83420000000131</c:v>
                </c:pt>
                <c:pt idx="729">
                  <c:v>32.834300000001313</c:v>
                </c:pt>
                <c:pt idx="730">
                  <c:v>32.834400000001317</c:v>
                </c:pt>
                <c:pt idx="731">
                  <c:v>32.83450000000132</c:v>
                </c:pt>
                <c:pt idx="732">
                  <c:v>32.834600000001323</c:v>
                </c:pt>
                <c:pt idx="733">
                  <c:v>32.834700000001327</c:v>
                </c:pt>
                <c:pt idx="734">
                  <c:v>32.83480000000133</c:v>
                </c:pt>
                <c:pt idx="735">
                  <c:v>32.834900000001333</c:v>
                </c:pt>
                <c:pt idx="736">
                  <c:v>32.835000000001337</c:v>
                </c:pt>
                <c:pt idx="737">
                  <c:v>32.83510000000134</c:v>
                </c:pt>
                <c:pt idx="738">
                  <c:v>32.835200000001343</c:v>
                </c:pt>
                <c:pt idx="739">
                  <c:v>32.835300000001347</c:v>
                </c:pt>
                <c:pt idx="740">
                  <c:v>32.83540000000135</c:v>
                </c:pt>
                <c:pt idx="741">
                  <c:v>32.835500000001353</c:v>
                </c:pt>
                <c:pt idx="742">
                  <c:v>32.835600000001357</c:v>
                </c:pt>
                <c:pt idx="743">
                  <c:v>32.83570000000136</c:v>
                </c:pt>
                <c:pt idx="744">
                  <c:v>32.835800000001363</c:v>
                </c:pt>
                <c:pt idx="745">
                  <c:v>32.835900000001367</c:v>
                </c:pt>
                <c:pt idx="746">
                  <c:v>32.83600000000137</c:v>
                </c:pt>
                <c:pt idx="747">
                  <c:v>32.836100000001373</c:v>
                </c:pt>
                <c:pt idx="748">
                  <c:v>32.836200000001377</c:v>
                </c:pt>
                <c:pt idx="749">
                  <c:v>32.83630000000138</c:v>
                </c:pt>
                <c:pt idx="750">
                  <c:v>32.836400000001383</c:v>
                </c:pt>
                <c:pt idx="751">
                  <c:v>32.836500000001386</c:v>
                </c:pt>
                <c:pt idx="752">
                  <c:v>32.83660000000139</c:v>
                </c:pt>
                <c:pt idx="753">
                  <c:v>32.836700000001393</c:v>
                </c:pt>
                <c:pt idx="754">
                  <c:v>32.836800000001396</c:v>
                </c:pt>
                <c:pt idx="755">
                  <c:v>32.8369000000014</c:v>
                </c:pt>
                <c:pt idx="756">
                  <c:v>32.837000000001403</c:v>
                </c:pt>
                <c:pt idx="757">
                  <c:v>32.837100000001406</c:v>
                </c:pt>
                <c:pt idx="758">
                  <c:v>32.83720000000141</c:v>
                </c:pt>
                <c:pt idx="759">
                  <c:v>32.837300000001413</c:v>
                </c:pt>
                <c:pt idx="760">
                  <c:v>32.837400000001416</c:v>
                </c:pt>
                <c:pt idx="761">
                  <c:v>32.83750000000142</c:v>
                </c:pt>
                <c:pt idx="762">
                  <c:v>32.837600000001423</c:v>
                </c:pt>
                <c:pt idx="763">
                  <c:v>32.837700000001426</c:v>
                </c:pt>
                <c:pt idx="764">
                  <c:v>32.83780000000143</c:v>
                </c:pt>
                <c:pt idx="765">
                  <c:v>32.837900000001433</c:v>
                </c:pt>
                <c:pt idx="766">
                  <c:v>32.838000000001436</c:v>
                </c:pt>
                <c:pt idx="767">
                  <c:v>32.83810000000144</c:v>
                </c:pt>
                <c:pt idx="768">
                  <c:v>32.838200000001443</c:v>
                </c:pt>
                <c:pt idx="769">
                  <c:v>32.838300000001446</c:v>
                </c:pt>
                <c:pt idx="770">
                  <c:v>32.83840000000145</c:v>
                </c:pt>
                <c:pt idx="771">
                  <c:v>32.838500000001453</c:v>
                </c:pt>
                <c:pt idx="772">
                  <c:v>32.838600000001456</c:v>
                </c:pt>
                <c:pt idx="773">
                  <c:v>32.83870000000146</c:v>
                </c:pt>
                <c:pt idx="774">
                  <c:v>32.838800000001463</c:v>
                </c:pt>
                <c:pt idx="775">
                  <c:v>32.838900000001466</c:v>
                </c:pt>
                <c:pt idx="776">
                  <c:v>32.839000000001469</c:v>
                </c:pt>
                <c:pt idx="777">
                  <c:v>32.839100000001473</c:v>
                </c:pt>
                <c:pt idx="778">
                  <c:v>32.839200000001476</c:v>
                </c:pt>
                <c:pt idx="779">
                  <c:v>32.839300000001479</c:v>
                </c:pt>
                <c:pt idx="780">
                  <c:v>32.839400000001483</c:v>
                </c:pt>
                <c:pt idx="781">
                  <c:v>32.839500000001486</c:v>
                </c:pt>
                <c:pt idx="782">
                  <c:v>32.839600000001489</c:v>
                </c:pt>
                <c:pt idx="783">
                  <c:v>32.839700000001493</c:v>
                </c:pt>
                <c:pt idx="784">
                  <c:v>32.839800000001496</c:v>
                </c:pt>
                <c:pt idx="785">
                  <c:v>32.839900000001499</c:v>
                </c:pt>
                <c:pt idx="786">
                  <c:v>32.840000000001503</c:v>
                </c:pt>
                <c:pt idx="787">
                  <c:v>32.840100000001506</c:v>
                </c:pt>
                <c:pt idx="788">
                  <c:v>32.840200000001509</c:v>
                </c:pt>
                <c:pt idx="789">
                  <c:v>32.840300000001513</c:v>
                </c:pt>
                <c:pt idx="790">
                  <c:v>32.840400000001516</c:v>
                </c:pt>
                <c:pt idx="791">
                  <c:v>32.840500000001519</c:v>
                </c:pt>
                <c:pt idx="792">
                  <c:v>32.840600000001523</c:v>
                </c:pt>
                <c:pt idx="793">
                  <c:v>32.840700000001526</c:v>
                </c:pt>
                <c:pt idx="794">
                  <c:v>32.840800000001529</c:v>
                </c:pt>
                <c:pt idx="795">
                  <c:v>32.840900000001533</c:v>
                </c:pt>
                <c:pt idx="796">
                  <c:v>32.841000000001536</c:v>
                </c:pt>
                <c:pt idx="797">
                  <c:v>32.841100000001539</c:v>
                </c:pt>
                <c:pt idx="798">
                  <c:v>32.841200000001542</c:v>
                </c:pt>
                <c:pt idx="799">
                  <c:v>32.841300000001546</c:v>
                </c:pt>
                <c:pt idx="800">
                  <c:v>32.841400000001549</c:v>
                </c:pt>
                <c:pt idx="801">
                  <c:v>32.841500000001552</c:v>
                </c:pt>
                <c:pt idx="802">
                  <c:v>32.841600000001556</c:v>
                </c:pt>
                <c:pt idx="803">
                  <c:v>32.841700000001559</c:v>
                </c:pt>
                <c:pt idx="804">
                  <c:v>32.841800000001562</c:v>
                </c:pt>
                <c:pt idx="805">
                  <c:v>32.841900000001566</c:v>
                </c:pt>
                <c:pt idx="806">
                  <c:v>32.842000000001569</c:v>
                </c:pt>
                <c:pt idx="807">
                  <c:v>32.842100000001572</c:v>
                </c:pt>
                <c:pt idx="808">
                  <c:v>32.842200000001576</c:v>
                </c:pt>
                <c:pt idx="809">
                  <c:v>32.842300000001579</c:v>
                </c:pt>
                <c:pt idx="810">
                  <c:v>32.842400000001582</c:v>
                </c:pt>
                <c:pt idx="811">
                  <c:v>32.842500000001586</c:v>
                </c:pt>
                <c:pt idx="812">
                  <c:v>32.842600000001589</c:v>
                </c:pt>
                <c:pt idx="813">
                  <c:v>32.842700000001592</c:v>
                </c:pt>
                <c:pt idx="814">
                  <c:v>32.842800000001596</c:v>
                </c:pt>
                <c:pt idx="815">
                  <c:v>32.842900000001599</c:v>
                </c:pt>
                <c:pt idx="816">
                  <c:v>32.843000000001602</c:v>
                </c:pt>
                <c:pt idx="817">
                  <c:v>32.843100000001606</c:v>
                </c:pt>
                <c:pt idx="818">
                  <c:v>32.843200000001609</c:v>
                </c:pt>
                <c:pt idx="819">
                  <c:v>32.843300000001612</c:v>
                </c:pt>
                <c:pt idx="820">
                  <c:v>32.843400000001616</c:v>
                </c:pt>
                <c:pt idx="821">
                  <c:v>32.843500000001619</c:v>
                </c:pt>
                <c:pt idx="822">
                  <c:v>32.843600000001622</c:v>
                </c:pt>
                <c:pt idx="823">
                  <c:v>32.843700000001625</c:v>
                </c:pt>
                <c:pt idx="824">
                  <c:v>32.843800000001629</c:v>
                </c:pt>
                <c:pt idx="825">
                  <c:v>32.843900000001632</c:v>
                </c:pt>
                <c:pt idx="826">
                  <c:v>32.844000000001635</c:v>
                </c:pt>
                <c:pt idx="827">
                  <c:v>32.844100000001639</c:v>
                </c:pt>
                <c:pt idx="828">
                  <c:v>32.844200000001642</c:v>
                </c:pt>
                <c:pt idx="829">
                  <c:v>32.844300000001645</c:v>
                </c:pt>
                <c:pt idx="830">
                  <c:v>32.844400000001649</c:v>
                </c:pt>
                <c:pt idx="831">
                  <c:v>32.844500000001652</c:v>
                </c:pt>
                <c:pt idx="832">
                  <c:v>32.844600000001655</c:v>
                </c:pt>
                <c:pt idx="833">
                  <c:v>32.844700000001659</c:v>
                </c:pt>
                <c:pt idx="834">
                  <c:v>32.844800000001662</c:v>
                </c:pt>
                <c:pt idx="835">
                  <c:v>32.844900000001665</c:v>
                </c:pt>
                <c:pt idx="836">
                  <c:v>32.845000000001669</c:v>
                </c:pt>
                <c:pt idx="837">
                  <c:v>32.845100000001672</c:v>
                </c:pt>
                <c:pt idx="838">
                  <c:v>32.845200000001675</c:v>
                </c:pt>
                <c:pt idx="839">
                  <c:v>32.845300000001679</c:v>
                </c:pt>
                <c:pt idx="840">
                  <c:v>32.845400000001682</c:v>
                </c:pt>
                <c:pt idx="841">
                  <c:v>32.845500000001685</c:v>
                </c:pt>
                <c:pt idx="842">
                  <c:v>32.845600000001689</c:v>
                </c:pt>
                <c:pt idx="843">
                  <c:v>32.845700000001692</c:v>
                </c:pt>
                <c:pt idx="844">
                  <c:v>32.845800000001695</c:v>
                </c:pt>
                <c:pt idx="845">
                  <c:v>32.845900000001699</c:v>
                </c:pt>
                <c:pt idx="846">
                  <c:v>32.846000000001702</c:v>
                </c:pt>
                <c:pt idx="847">
                  <c:v>32.846100000001705</c:v>
                </c:pt>
                <c:pt idx="848">
                  <c:v>32.846200000001708</c:v>
                </c:pt>
                <c:pt idx="849">
                  <c:v>32.846300000001712</c:v>
                </c:pt>
                <c:pt idx="850">
                  <c:v>32.846400000001715</c:v>
                </c:pt>
                <c:pt idx="851">
                  <c:v>32.846500000001718</c:v>
                </c:pt>
                <c:pt idx="852">
                  <c:v>32.846600000001722</c:v>
                </c:pt>
                <c:pt idx="853">
                  <c:v>32.846700000001725</c:v>
                </c:pt>
                <c:pt idx="854">
                  <c:v>32.846800000001728</c:v>
                </c:pt>
                <c:pt idx="855">
                  <c:v>32.846900000001732</c:v>
                </c:pt>
                <c:pt idx="856">
                  <c:v>32.847000000001735</c:v>
                </c:pt>
                <c:pt idx="857">
                  <c:v>32.847100000001738</c:v>
                </c:pt>
                <c:pt idx="858">
                  <c:v>32.847200000001742</c:v>
                </c:pt>
                <c:pt idx="859">
                  <c:v>32.847300000001745</c:v>
                </c:pt>
                <c:pt idx="860">
                  <c:v>32.847400000001748</c:v>
                </c:pt>
                <c:pt idx="861">
                  <c:v>32.847500000001752</c:v>
                </c:pt>
                <c:pt idx="862">
                  <c:v>32.847600000001755</c:v>
                </c:pt>
                <c:pt idx="863">
                  <c:v>32.847700000001758</c:v>
                </c:pt>
                <c:pt idx="864">
                  <c:v>32.847800000001762</c:v>
                </c:pt>
                <c:pt idx="865">
                  <c:v>32.847900000001765</c:v>
                </c:pt>
                <c:pt idx="866">
                  <c:v>32.848000000001768</c:v>
                </c:pt>
                <c:pt idx="867">
                  <c:v>32.848100000001772</c:v>
                </c:pt>
                <c:pt idx="868">
                  <c:v>32.848200000001775</c:v>
                </c:pt>
                <c:pt idx="869">
                  <c:v>32.848300000001778</c:v>
                </c:pt>
                <c:pt idx="870">
                  <c:v>32.848400000001782</c:v>
                </c:pt>
                <c:pt idx="871">
                  <c:v>32.848500000001785</c:v>
                </c:pt>
                <c:pt idx="872">
                  <c:v>32.848600000001788</c:v>
                </c:pt>
                <c:pt idx="873">
                  <c:v>32.848700000001791</c:v>
                </c:pt>
                <c:pt idx="874">
                  <c:v>32.848800000001795</c:v>
                </c:pt>
                <c:pt idx="875">
                  <c:v>32.848900000001798</c:v>
                </c:pt>
                <c:pt idx="876">
                  <c:v>32.849000000001801</c:v>
                </c:pt>
                <c:pt idx="877">
                  <c:v>32.849100000001805</c:v>
                </c:pt>
                <c:pt idx="878">
                  <c:v>32.849200000001808</c:v>
                </c:pt>
                <c:pt idx="879">
                  <c:v>32.849300000001811</c:v>
                </c:pt>
                <c:pt idx="880">
                  <c:v>32.849400000001815</c:v>
                </c:pt>
                <c:pt idx="881">
                  <c:v>32.849500000001818</c:v>
                </c:pt>
                <c:pt idx="882">
                  <c:v>32.849600000001821</c:v>
                </c:pt>
                <c:pt idx="883">
                  <c:v>32.849700000001825</c:v>
                </c:pt>
                <c:pt idx="884">
                  <c:v>32.849800000001828</c:v>
                </c:pt>
                <c:pt idx="885">
                  <c:v>32.849900000001831</c:v>
                </c:pt>
                <c:pt idx="886">
                  <c:v>32.850000000001835</c:v>
                </c:pt>
                <c:pt idx="887">
                  <c:v>32.850100000001838</c:v>
                </c:pt>
                <c:pt idx="888">
                  <c:v>32.850200000001841</c:v>
                </c:pt>
                <c:pt idx="889">
                  <c:v>32.850300000001845</c:v>
                </c:pt>
                <c:pt idx="890">
                  <c:v>32.850400000001848</c:v>
                </c:pt>
                <c:pt idx="891">
                  <c:v>32.850500000001851</c:v>
                </c:pt>
                <c:pt idx="892">
                  <c:v>32.850600000001855</c:v>
                </c:pt>
                <c:pt idx="893">
                  <c:v>32.850700000001858</c:v>
                </c:pt>
                <c:pt idx="894">
                  <c:v>32.850800000001861</c:v>
                </c:pt>
                <c:pt idx="895">
                  <c:v>32.850900000001864</c:v>
                </c:pt>
                <c:pt idx="896">
                  <c:v>32.851000000001868</c:v>
                </c:pt>
                <c:pt idx="897">
                  <c:v>32.851100000001871</c:v>
                </c:pt>
                <c:pt idx="898">
                  <c:v>32.851200000001874</c:v>
                </c:pt>
                <c:pt idx="899">
                  <c:v>32.851300000001878</c:v>
                </c:pt>
                <c:pt idx="900">
                  <c:v>32.851400000001881</c:v>
                </c:pt>
                <c:pt idx="901">
                  <c:v>32.851500000001884</c:v>
                </c:pt>
                <c:pt idx="902">
                  <c:v>32.851600000001888</c:v>
                </c:pt>
                <c:pt idx="903">
                  <c:v>32.851700000001891</c:v>
                </c:pt>
                <c:pt idx="904">
                  <c:v>32.851800000001894</c:v>
                </c:pt>
                <c:pt idx="905">
                  <c:v>32.851900000001898</c:v>
                </c:pt>
                <c:pt idx="906">
                  <c:v>32.852000000001901</c:v>
                </c:pt>
                <c:pt idx="907">
                  <c:v>32.852100000001904</c:v>
                </c:pt>
                <c:pt idx="908">
                  <c:v>32.852200000001908</c:v>
                </c:pt>
                <c:pt idx="909">
                  <c:v>32.852300000001911</c:v>
                </c:pt>
                <c:pt idx="910">
                  <c:v>32.852400000001914</c:v>
                </c:pt>
                <c:pt idx="911">
                  <c:v>32.852500000001918</c:v>
                </c:pt>
                <c:pt idx="912">
                  <c:v>32.852600000001921</c:v>
                </c:pt>
                <c:pt idx="913">
                  <c:v>32.852700000001924</c:v>
                </c:pt>
                <c:pt idx="914">
                  <c:v>32.852800000001928</c:v>
                </c:pt>
                <c:pt idx="915">
                  <c:v>32.852900000001931</c:v>
                </c:pt>
                <c:pt idx="916">
                  <c:v>32.853000000001934</c:v>
                </c:pt>
                <c:pt idx="917">
                  <c:v>32.853100000001938</c:v>
                </c:pt>
                <c:pt idx="918">
                  <c:v>32.853200000001941</c:v>
                </c:pt>
                <c:pt idx="919">
                  <c:v>32.853300000001944</c:v>
                </c:pt>
                <c:pt idx="920">
                  <c:v>32.853400000001947</c:v>
                </c:pt>
                <c:pt idx="921">
                  <c:v>32.853500000001951</c:v>
                </c:pt>
                <c:pt idx="922">
                  <c:v>32.853600000001954</c:v>
                </c:pt>
                <c:pt idx="923">
                  <c:v>32.853700000001957</c:v>
                </c:pt>
                <c:pt idx="924">
                  <c:v>32.853800000001961</c:v>
                </c:pt>
                <c:pt idx="925">
                  <c:v>32.853900000001964</c:v>
                </c:pt>
                <c:pt idx="926">
                  <c:v>32.854000000001967</c:v>
                </c:pt>
                <c:pt idx="927">
                  <c:v>32.854100000001971</c:v>
                </c:pt>
                <c:pt idx="928">
                  <c:v>32.854200000001974</c:v>
                </c:pt>
                <c:pt idx="929">
                  <c:v>32.854300000001977</c:v>
                </c:pt>
                <c:pt idx="930">
                  <c:v>32.854400000001981</c:v>
                </c:pt>
                <c:pt idx="931">
                  <c:v>32.854500000001984</c:v>
                </c:pt>
                <c:pt idx="932">
                  <c:v>32.854600000001987</c:v>
                </c:pt>
                <c:pt idx="933">
                  <c:v>32.854700000001991</c:v>
                </c:pt>
                <c:pt idx="934">
                  <c:v>32.854800000001994</c:v>
                </c:pt>
                <c:pt idx="935">
                  <c:v>32.854900000001997</c:v>
                </c:pt>
                <c:pt idx="936">
                  <c:v>32.855000000002001</c:v>
                </c:pt>
                <c:pt idx="937">
                  <c:v>32.855100000002004</c:v>
                </c:pt>
                <c:pt idx="938">
                  <c:v>32.855200000002007</c:v>
                </c:pt>
                <c:pt idx="939">
                  <c:v>32.855300000002011</c:v>
                </c:pt>
                <c:pt idx="940">
                  <c:v>32.855400000002014</c:v>
                </c:pt>
                <c:pt idx="941">
                  <c:v>32.855500000002017</c:v>
                </c:pt>
                <c:pt idx="942">
                  <c:v>32.855600000002021</c:v>
                </c:pt>
                <c:pt idx="943">
                  <c:v>32.855700000002024</c:v>
                </c:pt>
                <c:pt idx="944">
                  <c:v>32.855800000002027</c:v>
                </c:pt>
                <c:pt idx="945">
                  <c:v>32.85590000000203</c:v>
                </c:pt>
                <c:pt idx="946">
                  <c:v>32.856000000002034</c:v>
                </c:pt>
                <c:pt idx="947">
                  <c:v>32.856100000002037</c:v>
                </c:pt>
                <c:pt idx="948">
                  <c:v>32.85620000000204</c:v>
                </c:pt>
                <c:pt idx="949">
                  <c:v>32.856300000002044</c:v>
                </c:pt>
                <c:pt idx="950">
                  <c:v>32.856400000002047</c:v>
                </c:pt>
                <c:pt idx="951">
                  <c:v>32.85650000000205</c:v>
                </c:pt>
                <c:pt idx="952">
                  <c:v>32.856600000002054</c:v>
                </c:pt>
                <c:pt idx="953">
                  <c:v>32.856700000002057</c:v>
                </c:pt>
                <c:pt idx="954">
                  <c:v>32.85680000000206</c:v>
                </c:pt>
                <c:pt idx="955">
                  <c:v>32.856900000002064</c:v>
                </c:pt>
                <c:pt idx="956">
                  <c:v>32.857000000002067</c:v>
                </c:pt>
                <c:pt idx="957">
                  <c:v>32.85710000000207</c:v>
                </c:pt>
                <c:pt idx="958">
                  <c:v>32.857200000002074</c:v>
                </c:pt>
                <c:pt idx="959">
                  <c:v>32.857300000002077</c:v>
                </c:pt>
                <c:pt idx="960">
                  <c:v>32.85740000000208</c:v>
                </c:pt>
                <c:pt idx="961">
                  <c:v>32.857500000002084</c:v>
                </c:pt>
                <c:pt idx="962">
                  <c:v>32.857600000002087</c:v>
                </c:pt>
                <c:pt idx="963">
                  <c:v>32.85770000000209</c:v>
                </c:pt>
                <c:pt idx="964">
                  <c:v>32.857800000002094</c:v>
                </c:pt>
                <c:pt idx="965">
                  <c:v>32.857900000002097</c:v>
                </c:pt>
                <c:pt idx="966">
                  <c:v>32.8580000000021</c:v>
                </c:pt>
                <c:pt idx="967">
                  <c:v>32.858100000002104</c:v>
                </c:pt>
                <c:pt idx="968">
                  <c:v>32.858200000002107</c:v>
                </c:pt>
                <c:pt idx="969">
                  <c:v>32.85830000000211</c:v>
                </c:pt>
                <c:pt idx="970">
                  <c:v>32.858400000002113</c:v>
                </c:pt>
                <c:pt idx="971">
                  <c:v>32.858500000002117</c:v>
                </c:pt>
                <c:pt idx="972">
                  <c:v>32.85860000000212</c:v>
                </c:pt>
                <c:pt idx="973">
                  <c:v>32.858700000002123</c:v>
                </c:pt>
                <c:pt idx="974">
                  <c:v>32.858800000002127</c:v>
                </c:pt>
                <c:pt idx="975">
                  <c:v>32.85890000000213</c:v>
                </c:pt>
                <c:pt idx="976">
                  <c:v>32.859000000002133</c:v>
                </c:pt>
                <c:pt idx="977">
                  <c:v>32.859100000002137</c:v>
                </c:pt>
                <c:pt idx="978">
                  <c:v>32.85920000000214</c:v>
                </c:pt>
                <c:pt idx="979">
                  <c:v>32.859300000002143</c:v>
                </c:pt>
                <c:pt idx="980">
                  <c:v>32.859400000002147</c:v>
                </c:pt>
                <c:pt idx="981">
                  <c:v>32.85950000000215</c:v>
                </c:pt>
                <c:pt idx="982">
                  <c:v>32.859600000002153</c:v>
                </c:pt>
                <c:pt idx="983">
                  <c:v>32.859700000002157</c:v>
                </c:pt>
                <c:pt idx="984">
                  <c:v>32.85980000000216</c:v>
                </c:pt>
                <c:pt idx="985">
                  <c:v>32.859900000002163</c:v>
                </c:pt>
                <c:pt idx="986">
                  <c:v>32.860000000002167</c:v>
                </c:pt>
                <c:pt idx="987">
                  <c:v>32.86010000000217</c:v>
                </c:pt>
                <c:pt idx="988">
                  <c:v>32.860200000002173</c:v>
                </c:pt>
                <c:pt idx="989">
                  <c:v>32.860300000002177</c:v>
                </c:pt>
                <c:pt idx="990">
                  <c:v>32.86040000000218</c:v>
                </c:pt>
                <c:pt idx="991">
                  <c:v>32.860500000002183</c:v>
                </c:pt>
                <c:pt idx="992">
                  <c:v>32.860600000002187</c:v>
                </c:pt>
                <c:pt idx="993">
                  <c:v>32.86070000000219</c:v>
                </c:pt>
                <c:pt idx="994">
                  <c:v>32.860800000002193</c:v>
                </c:pt>
                <c:pt idx="995">
                  <c:v>32.860900000002196</c:v>
                </c:pt>
                <c:pt idx="996">
                  <c:v>32.8610000000022</c:v>
                </c:pt>
                <c:pt idx="997">
                  <c:v>32.861100000002203</c:v>
                </c:pt>
                <c:pt idx="998">
                  <c:v>32.861200000002206</c:v>
                </c:pt>
                <c:pt idx="999">
                  <c:v>32.86130000000221</c:v>
                </c:pt>
                <c:pt idx="1000">
                  <c:v>32.861400000002213</c:v>
                </c:pt>
              </c:numCache>
            </c:numRef>
          </c:xVal>
          <c:yVal>
            <c:numRef>
              <c:f>Calculs!$K$4:$K$1004</c:f>
              <c:numCache>
                <c:formatCode>0.00</c:formatCode>
                <c:ptCount val="1001"/>
                <c:pt idx="0">
                  <c:v>487.84771914632313</c:v>
                </c:pt>
                <c:pt idx="1">
                  <c:v>489.54732190650287</c:v>
                </c:pt>
                <c:pt idx="2">
                  <c:v>491.24350442757247</c:v>
                </c:pt>
                <c:pt idx="3">
                  <c:v>492.9362768983674</c:v>
                </c:pt>
                <c:pt idx="4">
                  <c:v>494.62564945413732</c:v>
                </c:pt>
                <c:pt idx="5">
                  <c:v>496.31163217692148</c:v>
                </c:pt>
                <c:pt idx="6">
                  <c:v>497.99423509592071</c:v>
                </c:pt>
                <c:pt idx="7">
                  <c:v>499.67346818786632</c:v>
                </c:pt>
                <c:pt idx="8">
                  <c:v>501.34934137738554</c:v>
                </c:pt>
                <c:pt idx="9">
                  <c:v>503.02186453736397</c:v>
                </c:pt>
                <c:pt idx="10">
                  <c:v>504.69104748930471</c:v>
                </c:pt>
                <c:pt idx="11">
                  <c:v>506.35689998721779</c:v>
                </c:pt>
                <c:pt idx="12">
                  <c:v>508.01943170195199</c:v>
                </c:pt>
                <c:pt idx="13">
                  <c:v>509.67865223889714</c:v>
                </c:pt>
                <c:pt idx="14">
                  <c:v>511.33457115522481</c:v>
                </c:pt>
                <c:pt idx="15">
                  <c:v>512.98719796020657</c:v>
                </c:pt>
                <c:pt idx="16">
                  <c:v>514.63654211552978</c:v>
                </c:pt>
                <c:pt idx="17">
                  <c:v>516.28261303561032</c:v>
                </c:pt>
                <c:pt idx="18">
                  <c:v>517.92542008790315</c:v>
                </c:pt>
                <c:pt idx="19">
                  <c:v>519.56497259321031</c:v>
                </c:pt>
                <c:pt idx="20">
                  <c:v>521.20127982598581</c:v>
                </c:pt>
                <c:pt idx="21">
                  <c:v>522.83435102287797</c:v>
                </c:pt>
                <c:pt idx="22">
                  <c:v>524.46419539105443</c:v>
                </c:pt>
                <c:pt idx="23">
                  <c:v>526.09082209983433</c:v>
                </c:pt>
                <c:pt idx="24">
                  <c:v>527.71424027253886</c:v>
                </c:pt>
                <c:pt idx="25">
                  <c:v>529.33445898679622</c:v>
                </c:pt>
                <c:pt idx="26">
                  <c:v>530.95148727484423</c:v>
                </c:pt>
                <c:pt idx="27">
                  <c:v>532.5653341238301</c:v>
                </c:pt>
                <c:pt idx="28">
                  <c:v>534.17600847610834</c:v>
                </c:pt>
                <c:pt idx="29">
                  <c:v>535.78351922953539</c:v>
                </c:pt>
                <c:pt idx="30">
                  <c:v>537.3878752377625</c:v>
                </c:pt>
                <c:pt idx="31">
                  <c:v>538.98908531052564</c:v>
                </c:pt>
                <c:pt idx="32">
                  <c:v>540.58715821393355</c:v>
                </c:pt>
                <c:pt idx="33">
                  <c:v>542.1821026707529</c:v>
                </c:pt>
                <c:pt idx="34">
                  <c:v>543.77392736069135</c:v>
                </c:pt>
                <c:pt idx="35">
                  <c:v>545.36264092067859</c:v>
                </c:pt>
                <c:pt idx="36">
                  <c:v>546.94825194514419</c:v>
                </c:pt>
                <c:pt idx="37">
                  <c:v>548.53076898629422</c:v>
                </c:pt>
                <c:pt idx="38">
                  <c:v>550.11020055438485</c:v>
                </c:pt>
                <c:pt idx="39">
                  <c:v>551.68655511799398</c:v>
                </c:pt>
                <c:pt idx="40">
                  <c:v>553.2598411042909</c:v>
                </c:pt>
                <c:pt idx="41">
                  <c:v>554.83006689930323</c:v>
                </c:pt>
                <c:pt idx="42">
                  <c:v>556.39724084818215</c:v>
                </c:pt>
                <c:pt idx="43">
                  <c:v>557.96137125546511</c:v>
                </c:pt>
                <c:pt idx="44">
                  <c:v>559.52246638533688</c:v>
                </c:pt>
                <c:pt idx="45">
                  <c:v>561.08053446188785</c:v>
                </c:pt>
                <c:pt idx="46">
                  <c:v>562.63558366937104</c:v>
                </c:pt>
                <c:pt idx="47">
                  <c:v>564.18762215245613</c:v>
                </c:pt>
                <c:pt idx="48">
                  <c:v>565.73665801648224</c:v>
                </c:pt>
                <c:pt idx="49">
                  <c:v>567.28269932770831</c:v>
                </c:pt>
                <c:pt idx="50">
                  <c:v>568.82575411356129</c:v>
                </c:pt>
                <c:pt idx="51">
                  <c:v>570.36583036288289</c:v>
                </c:pt>
                <c:pt idx="52">
                  <c:v>571.90293602617396</c:v>
                </c:pt>
                <c:pt idx="53">
                  <c:v>573.43707901583662</c:v>
                </c:pt>
                <c:pt idx="54">
                  <c:v>574.96826720641548</c:v>
                </c:pt>
                <c:pt idx="55">
                  <c:v>576.49650843483562</c:v>
                </c:pt>
                <c:pt idx="56">
                  <c:v>578.02181050063984</c:v>
                </c:pt>
                <c:pt idx="57">
                  <c:v>579.54418116622332</c:v>
                </c:pt>
                <c:pt idx="58">
                  <c:v>581.06362815706677</c:v>
                </c:pt>
                <c:pt idx="59">
                  <c:v>582.58015916196746</c:v>
                </c:pt>
                <c:pt idx="60">
                  <c:v>584.09378183326862</c:v>
                </c:pt>
                <c:pt idx="61">
                  <c:v>585.60450378708708</c:v>
                </c:pt>
                <c:pt idx="62">
                  <c:v>587.1123326035389</c:v>
                </c:pt>
                <c:pt idx="63">
                  <c:v>588.61727582696346</c:v>
                </c:pt>
                <c:pt idx="64">
                  <c:v>590.11934096614561</c:v>
                </c:pt>
                <c:pt idx="65">
                  <c:v>591.6185354945361</c:v>
                </c:pt>
                <c:pt idx="66">
                  <c:v>593.11486685047055</c:v>
                </c:pt>
                <c:pt idx="67">
                  <c:v>594.60834243738623</c:v>
                </c:pt>
                <c:pt idx="68">
                  <c:v>596.09896962403764</c:v>
                </c:pt>
                <c:pt idx="69">
                  <c:v>597.5867557447101</c:v>
                </c:pt>
                <c:pt idx="70">
                  <c:v>599.07170809943182</c:v>
                </c:pt>
                <c:pt idx="71">
                  <c:v>600.55383395418414</c:v>
                </c:pt>
                <c:pt idx="72">
                  <c:v>602.03314054111058</c:v>
                </c:pt>
                <c:pt idx="73">
                  <c:v>603.50963505872346</c:v>
                </c:pt>
                <c:pt idx="74">
                  <c:v>604.98332467211014</c:v>
                </c:pt>
                <c:pt idx="75">
                  <c:v>606.4542165131362</c:v>
                </c:pt>
                <c:pt idx="76">
                  <c:v>607.92231768064858</c:v>
                </c:pt>
                <c:pt idx="77">
                  <c:v>609.38763524067576</c:v>
                </c:pt>
                <c:pt idx="78">
                  <c:v>610.85017622662735</c:v>
                </c:pt>
                <c:pt idx="79">
                  <c:v>612.30994763949195</c:v>
                </c:pt>
                <c:pt idx="80">
                  <c:v>613.76695644803317</c:v>
                </c:pt>
                <c:pt idx="81">
                  <c:v>615.22120958898449</c:v>
                </c:pt>
                <c:pt idx="82">
                  <c:v>616.67271396724243</c:v>
                </c:pt>
                <c:pt idx="83">
                  <c:v>618.12147645605842</c:v>
                </c:pt>
                <c:pt idx="84">
                  <c:v>619.56750389722924</c:v>
                </c:pt>
                <c:pt idx="85">
                  <c:v>621.01080310128566</c:v>
                </c:pt>
                <c:pt idx="86">
                  <c:v>622.45138084768007</c:v>
                </c:pt>
                <c:pt idx="87">
                  <c:v>623.88924388497253</c:v>
                </c:pt>
                <c:pt idx="88">
                  <c:v>625.32439893101514</c:v>
                </c:pt>
                <c:pt idx="89">
                  <c:v>626.75685267313554</c:v>
                </c:pt>
                <c:pt idx="90">
                  <c:v>628.18661176831893</c:v>
                </c:pt>
                <c:pt idx="91">
                  <c:v>629.61368284338801</c:v>
                </c:pt>
                <c:pt idx="92">
                  <c:v>631.03807249518252</c:v>
                </c:pt>
                <c:pt idx="93">
                  <c:v>632.45978729073704</c:v>
                </c:pt>
                <c:pt idx="94">
                  <c:v>633.87883376745731</c:v>
                </c:pt>
                <c:pt idx="95">
                  <c:v>635.2952184332953</c:v>
                </c:pt>
                <c:pt idx="96">
                  <c:v>636.70894776692342</c:v>
                </c:pt>
                <c:pt idx="97">
                  <c:v>638.12002821790645</c:v>
                </c:pt>
                <c:pt idx="98">
                  <c:v>639.5284662068733</c:v>
                </c:pt>
                <c:pt idx="99">
                  <c:v>640.93426812568691</c:v>
                </c:pt>
                <c:pt idx="100">
                  <c:v>642.33744033761275</c:v>
                </c:pt>
                <c:pt idx="101">
                  <c:v>656.22501920890636</c:v>
                </c:pt>
                <c:pt idx="102">
                  <c:v>669.85369299606509</c:v>
                </c:pt>
                <c:pt idx="103">
                  <c:v>683.22955753335214</c:v>
                </c:pt>
                <c:pt idx="104">
                  <c:v>696.35844368903986</c:v>
                </c:pt>
                <c:pt idx="105">
                  <c:v>709.24593225372757</c:v>
                </c:pt>
                <c:pt idx="106">
                  <c:v>721.89736778189797</c:v>
                </c:pt>
                <c:pt idx="107">
                  <c:v>734.31787147406544</c:v>
                </c:pt>
                <c:pt idx="108">
                  <c:v>746.5123531784451</c:v>
                </c:pt>
                <c:pt idx="109">
                  <c:v>758.48552258356926</c:v>
                </c:pt>
                <c:pt idx="110">
                  <c:v>770.24189966657718</c:v>
                </c:pt>
                <c:pt idx="111">
                  <c:v>781.78582445591894</c:v>
                </c:pt>
                <c:pt idx="112">
                  <c:v>793.12146616185214</c:v>
                </c:pt>
                <c:pt idx="113">
                  <c:v>804.25283172330239</c:v>
                </c:pt>
                <c:pt idx="114">
                  <c:v>815.18377381534003</c:v>
                </c:pt>
                <c:pt idx="115">
                  <c:v>825.91799835764436</c:v>
                </c:pt>
                <c:pt idx="116">
                  <c:v>836.45907156082603</c:v>
                </c:pt>
                <c:pt idx="117">
                  <c:v>846.81042654432497</c:v>
                </c:pt>
                <c:pt idx="118">
                  <c:v>856.9753695567523</c:v>
                </c:pt>
                <c:pt idx="119">
                  <c:v>866.95708582696636</c:v>
                </c:pt>
                <c:pt idx="120">
                  <c:v>876.75864507184144</c:v>
                </c:pt>
                <c:pt idx="121">
                  <c:v>886.38300668457066</c:v>
                </c:pt>
                <c:pt idx="122">
                  <c:v>895.83302462542702</c:v>
                </c:pt>
                <c:pt idx="123">
                  <c:v>905.11145203515821</c:v>
                </c:pt>
                <c:pt idx="124">
                  <c:v>914.22094558960623</c:v>
                </c:pt>
                <c:pt idx="125">
                  <c:v>923.16406961269445</c:v>
                </c:pt>
                <c:pt idx="126">
                  <c:v>931.94329996360796</c:v>
                </c:pt>
                <c:pt idx="127">
                  <c:v>940.56102771278699</c:v>
                </c:pt>
                <c:pt idx="128">
                  <c:v>949.01956262025567</c:v>
                </c:pt>
                <c:pt idx="129">
                  <c:v>957.32113642880074</c:v>
                </c:pt>
                <c:pt idx="130">
                  <c:v>965.46790598359325</c:v>
                </c:pt>
                <c:pt idx="131">
                  <c:v>973.46195618900344</c:v>
                </c:pt>
                <c:pt idx="132">
                  <c:v>981.3053028125828</c:v>
                </c:pt>
                <c:pt idx="133">
                  <c:v>988.99989514547678</c:v>
                </c:pt>
                <c:pt idx="134">
                  <c:v>996.54761852787829</c:v>
                </c:pt>
                <c:pt idx="135">
                  <c:v>1003.9502967475291</c:v>
                </c:pt>
                <c:pt idx="136">
                  <c:v>1011.2096943187261</c:v>
                </c:pt>
                <c:pt idx="137">
                  <c:v>1018.327518648774</c:v>
                </c:pt>
                <c:pt idx="138">
                  <c:v>1025.3054220983631</c:v>
                </c:pt>
                <c:pt idx="139">
                  <c:v>1032.145003941908</c:v>
                </c:pt>
                <c:pt idx="140">
                  <c:v>1038.8478122334909</c:v>
                </c:pt>
                <c:pt idx="141">
                  <c:v>1045.4153455836763</c:v>
                </c:pt>
                <c:pt idx="142">
                  <c:v>1051.8490548521247</c:v>
                </c:pt>
                <c:pt idx="143">
                  <c:v>1058.1503447606165</c:v>
                </c:pt>
                <c:pt idx="144">
                  <c:v>1064.3205754307996</c:v>
                </c:pt>
                <c:pt idx="145">
                  <c:v>1070.3610638507107</c:v>
                </c:pt>
                <c:pt idx="146">
                  <c:v>1076.273085273858</c:v>
                </c:pt>
                <c:pt idx="147">
                  <c:v>1082.0578745544283</c:v>
                </c:pt>
                <c:pt idx="148">
                  <c:v>1087.7166274219628</c:v>
                </c:pt>
                <c:pt idx="149">
                  <c:v>1093.2505016986418</c:v>
                </c:pt>
                <c:pt idx="150">
                  <c:v>1098.6606184621355</c:v>
                </c:pt>
                <c:pt idx="151">
                  <c:v>1103.9480631568088</c:v>
                </c:pt>
                <c:pt idx="152">
                  <c:v>1109.113886655899</c:v>
                </c:pt>
                <c:pt idx="153">
                  <c:v>1114.1591062771474</c:v>
                </c:pt>
                <c:pt idx="154">
                  <c:v>1119.0847067542211</c:v>
                </c:pt>
                <c:pt idx="155">
                  <c:v>1123.8916411661407</c:v>
                </c:pt>
                <c:pt idx="156">
                  <c:v>1128.5808318268073</c:v>
                </c:pt>
                <c:pt idx="157">
                  <c:v>1133.1531711366181</c:v>
                </c:pt>
                <c:pt idx="158">
                  <c:v>1137.6095223980633</c:v>
                </c:pt>
                <c:pt idx="159">
                  <c:v>1141.9507205971008</c:v>
                </c:pt>
                <c:pt idx="160">
                  <c:v>1146.1775731520299</c:v>
                </c:pt>
                <c:pt idx="161">
                  <c:v>1150.2908606315093</c:v>
                </c:pt>
                <c:pt idx="162">
                  <c:v>1154.2913374432981</c:v>
                </c:pt>
                <c:pt idx="163">
                  <c:v>1158.1797324952447</c:v>
                </c:pt>
                <c:pt idx="164">
                  <c:v>1161.956749829995</c:v>
                </c:pt>
                <c:pt idx="165">
                  <c:v>1165.623069234854</c:v>
                </c:pt>
                <c:pt idx="166">
                  <c:v>1169.1793468282008</c:v>
                </c:pt>
                <c:pt idx="167">
                  <c:v>1172.6262156238342</c:v>
                </c:pt>
                <c:pt idx="168">
                  <c:v>1175.9642860746126</c:v>
                </c:pt>
                <c:pt idx="169">
                  <c:v>1179.194146596745</c:v>
                </c:pt>
                <c:pt idx="170">
                  <c:v>1182.3163640761052</c:v>
                </c:pt>
                <c:pt idx="171">
                  <c:v>1185.3314843579496</c:v>
                </c:pt>
                <c:pt idx="172">
                  <c:v>1188.2400327214602</c:v>
                </c:pt>
                <c:pt idx="173">
                  <c:v>1191.0425143405755</c:v>
                </c:pt>
                <c:pt idx="174">
                  <c:v>1193.7394147326381</c:v>
                </c:pt>
                <c:pt idx="175">
                  <c:v>1196.3312001964646</c:v>
                </c:pt>
                <c:pt idx="176">
                  <c:v>1198.8183182415432</c:v>
                </c:pt>
                <c:pt idx="177">
                  <c:v>1201.2011980101861</c:v>
                </c:pt>
                <c:pt idx="178">
                  <c:v>1203.4802506946032</c:v>
                </c:pt>
                <c:pt idx="179">
                  <c:v>1205.6558699510349</c:v>
                </c:pt>
                <c:pt idx="180">
                  <c:v>1207.7284323132706</c:v>
                </c:pt>
                <c:pt idx="181">
                  <c:v>1209.6982976081031</c:v>
                </c:pt>
                <c:pt idx="182">
                  <c:v>1211.5658093755105</c:v>
                </c:pt>
                <c:pt idx="183">
                  <c:v>1213.3312952966328</c:v>
                </c:pt>
                <c:pt idx="184">
                  <c:v>1214.9950676328936</c:v>
                </c:pt>
                <c:pt idx="185">
                  <c:v>1216.557423679928</c:v>
                </c:pt>
                <c:pt idx="186">
                  <c:v>1218.0186462402798</c:v>
                </c:pt>
                <c:pt idx="187">
                  <c:v>1219.3790041191219</c:v>
                </c:pt>
                <c:pt idx="188">
                  <c:v>1220.6387526475135</c:v>
                </c:pt>
                <c:pt idx="189">
                  <c:v>1221.7981342378964</c:v>
                </c:pt>
                <c:pt idx="190">
                  <c:v>1222.8573789766181</c:v>
                </c:pt>
                <c:pt idx="191">
                  <c:v>1223.8167052582141</c:v>
                </c:pt>
                <c:pt idx="192">
                  <c:v>1224.6763204659267</c:v>
                </c:pt>
                <c:pt idx="193">
                  <c:v>1225.4364217024279</c:v>
                </c:pt>
                <c:pt idx="194">
                  <c:v>1226.0971965739193</c:v>
                </c:pt>
                <c:pt idx="195">
                  <c:v>1226.6588240296385</c:v>
                </c:pt>
                <c:pt idx="196">
                  <c:v>1227.1214752573133</c:v>
                </c:pt>
                <c:pt idx="197">
                  <c:v>1227.4853146332819</c:v>
                </c:pt>
                <c:pt idx="198">
                  <c:v>1227.750500723886</c:v>
                </c:pt>
                <c:pt idx="199">
                  <c:v>1227.9171873324642</c:v>
                </c:pt>
                <c:pt idx="200">
                  <c:v>1227.9855245839581</c:v>
                </c:pt>
                <c:pt idx="201">
                  <c:v>1227.9556600369833</c:v>
                </c:pt>
                <c:pt idx="202">
                  <c:v>1227.8277398114001</c:v>
                </c:pt>
                <c:pt idx="203">
                  <c:v>1227.6019097181263</c:v>
                </c:pt>
                <c:pt idx="204">
                  <c:v>1227.2783163773106</c:v>
                </c:pt>
                <c:pt idx="205">
                  <c:v>1226.8571083110821</c:v>
                </c:pt>
                <c:pt idx="206">
                  <c:v>1226.3384369979228</c:v>
                </c:pt>
                <c:pt idx="207">
                  <c:v>1225.7224578771666</c:v>
                </c:pt>
                <c:pt idx="208">
                  <c:v>1225.0093312940735</c:v>
                </c:pt>
                <c:pt idx="209">
                  <c:v>1224.199223378163</c:v>
                </c:pt>
                <c:pt idx="210">
                  <c:v>1223.2923068498314</c:v>
                </c:pt>
                <c:pt idx="211">
                  <c:v>1222.2887617525403</c:v>
                </c:pt>
                <c:pt idx="212">
                  <c:v>1221.1887761099074</c:v>
                </c:pt>
                <c:pt idx="213">
                  <c:v>1219.9925465087806</c:v>
                </c:pt>
                <c:pt idx="214">
                  <c:v>1218.7002786107525</c:v>
                </c:pt>
                <c:pt idx="215">
                  <c:v>1217.3121875956169</c:v>
                </c:pt>
                <c:pt idx="216">
                  <c:v>1215.8284985409532</c:v>
                </c:pt>
                <c:pt idx="217">
                  <c:v>1214.2494467424394</c:v>
                </c:pt>
                <c:pt idx="218">
                  <c:v>1212.5752779796569</c:v>
                </c:pt>
                <c:pt idx="219">
                  <c:v>1210.806248732129</c:v>
                </c:pt>
                <c:pt idx="220">
                  <c:v>1208.9426263501884</c:v>
                </c:pt>
                <c:pt idx="221">
                  <c:v>1206.984689185015</c:v>
                </c:pt>
                <c:pt idx="222">
                  <c:v>1204.9327266818877</c:v>
                </c:pt>
                <c:pt idx="223">
                  <c:v>1202.7870394403624</c:v>
                </c:pt>
                <c:pt idx="224">
                  <c:v>1200.547939244746</c:v>
                </c:pt>
                <c:pt idx="225">
                  <c:v>1198.2157490679117</c:v>
                </c:pt>
                <c:pt idx="226">
                  <c:v>1195.7908030511753</c:v>
                </c:pt>
                <c:pt idx="227">
                  <c:v>1193.2734464626678</c:v>
                </c:pt>
                <c:pt idx="228">
                  <c:v>1190.6640356363639</c:v>
                </c:pt>
                <c:pt idx="229">
                  <c:v>1187.9629378936888</c:v>
                </c:pt>
                <c:pt idx="230">
                  <c:v>1185.1705314494091</c:v>
                </c:pt>
                <c:pt idx="231">
                  <c:v>1182.287205303317</c:v>
                </c:pt>
                <c:pt idx="232">
                  <c:v>1179.3133591190578</c:v>
                </c:pt>
                <c:pt idx="233">
                  <c:v>1176.2494030912919</c:v>
                </c:pt>
                <c:pt idx="234">
                  <c:v>1173.0957578022646</c:v>
                </c:pt>
                <c:pt idx="235">
                  <c:v>1169.8528540687362</c:v>
                </c:pt>
                <c:pt idx="236">
                  <c:v>1166.5211327801321</c:v>
                </c:pt>
                <c:pt idx="237">
                  <c:v>1163.1010447286876</c:v>
                </c:pt>
                <c:pt idx="238">
                  <c:v>1159.5930504322866</c:v>
                </c:pt>
                <c:pt idx="239">
                  <c:v>1155.997619950633</c:v>
                </c:pt>
                <c:pt idx="240">
                  <c:v>1152.3152326953348</c:v>
                </c:pt>
                <c:pt idx="241">
                  <c:v>1148.5463772344385</c:v>
                </c:pt>
                <c:pt idx="242">
                  <c:v>1144.6915510919025</c:v>
                </c:pt>
                <c:pt idx="243">
                  <c:v>1140.7512605424677</c:v>
                </c:pt>
                <c:pt idx="244">
                  <c:v>1136.7260204023496</c:v>
                </c:pt>
                <c:pt idx="245">
                  <c:v>1132.6163538161493</c:v>
                </c:pt>
                <c:pt idx="246">
                  <c:v>1128.4227920403544</c:v>
                </c:pt>
                <c:pt idx="247">
                  <c:v>1124.145874223781</c:v>
                </c:pt>
                <c:pt idx="248">
                  <c:v>1119.7861471852893</c:v>
                </c:pt>
                <c:pt idx="249">
                  <c:v>1115.3441651890864</c:v>
                </c:pt>
                <c:pt idx="250">
                  <c:v>1110.8204897179151</c:v>
                </c:pt>
                <c:pt idx="251">
                  <c:v>1106.2156892444161</c:v>
                </c:pt>
                <c:pt idx="252">
                  <c:v>1101.5303390009353</c:v>
                </c:pt>
                <c:pt idx="253">
                  <c:v>1096.7650207480365</c:v>
                </c:pt>
                <c:pt idx="254">
                  <c:v>1091.920322541974</c:v>
                </c:pt>
                <c:pt idx="255">
                  <c:v>1086.9968385013631</c:v>
                </c:pt>
                <c:pt idx="256">
                  <c:v>1081.9951685732829</c:v>
                </c:pt>
                <c:pt idx="257">
                  <c:v>1076.9159182990336</c:v>
                </c:pt>
                <c:pt idx="258">
                  <c:v>1071.7596985797668</c:v>
                </c:pt>
                <c:pt idx="259">
                  <c:v>1066.5271254421928</c:v>
                </c:pt>
                <c:pt idx="260">
                  <c:v>1061.2188198045699</c:v>
                </c:pt>
                <c:pt idx="261">
                  <c:v>1055.8354072431673</c:v>
                </c:pt>
                <c:pt idx="262">
                  <c:v>1050.3775177593889</c:v>
                </c:pt>
                <c:pt idx="263">
                  <c:v>1044.8457855477386</c:v>
                </c:pt>
                <c:pt idx="264">
                  <c:v>1039.2408487648022</c:v>
                </c:pt>
                <c:pt idx="265">
                  <c:v>1033.563349299412</c:v>
                </c:pt>
                <c:pt idx="266">
                  <c:v>1027.8139325441575</c:v>
                </c:pt>
                <c:pt idx="267">
                  <c:v>1021.993247168396</c:v>
                </c:pt>
                <c:pt idx="268">
                  <c:v>1016.1019448929151</c:v>
                </c:pt>
                <c:pt idx="269">
                  <c:v>1010.140680266389</c:v>
                </c:pt>
                <c:pt idx="270">
                  <c:v>1004.1101104437681</c:v>
                </c:pt>
                <c:pt idx="271">
                  <c:v>998.01089496673296</c:v>
                </c:pt>
                <c:pt idx="272">
                  <c:v>991.84369554634065</c:v>
                </c:pt>
                <c:pt idx="273">
                  <c:v>985.60917584798403</c:v>
                </c:pt>
                <c:pt idx="274">
                  <c:v>979.30800127877876</c:v>
                </c:pt>
                <c:pt idx="275">
                  <c:v>972.94083877748994</c:v>
                </c:pt>
                <c:pt idx="276">
                  <c:v>966.50835660710118</c:v>
                </c:pt>
                <c:pt idx="277">
                  <c:v>960.01122415012617</c:v>
                </c:pt>
                <c:pt idx="278">
                  <c:v>953.45011170675753</c:v>
                </c:pt>
                <c:pt idx="279">
                  <c:v>946.82569029593958</c:v>
                </c:pt>
                <c:pt idx="280">
                  <c:v>940.13863145945061</c:v>
                </c:pt>
                <c:pt idx="281">
                  <c:v>933.38960706907176</c:v>
                </c:pt>
                <c:pt idx="282">
                  <c:v>926.57928913691603</c:v>
                </c:pt>
                <c:pt idx="283">
                  <c:v>919.70834962898607</c:v>
                </c:pt>
                <c:pt idx="284">
                  <c:v>912.77746028202353</c:v>
                </c:pt>
                <c:pt idx="285">
                  <c:v>905.78729242370912</c:v>
                </c:pt>
                <c:pt idx="286">
                  <c:v>898.73851679626637</c:v>
                </c:pt>
                <c:pt idx="287">
                  <c:v>891.63180338351867</c:v>
                </c:pt>
                <c:pt idx="288">
                  <c:v>884.46782124144397</c:v>
                </c:pt>
                <c:pt idx="289">
                  <c:v>877.2472383322671</c:v>
                </c:pt>
                <c:pt idx="290">
                  <c:v>869.97072136212455</c:v>
                </c:pt>
                <c:pt idx="291">
                  <c:v>862.63893562233397</c:v>
                </c:pt>
                <c:pt idx="292">
                  <c:v>855.25254483429433</c:v>
                </c:pt>
                <c:pt idx="293">
                  <c:v>847.81221099804031</c:v>
                </c:pt>
                <c:pt idx="294">
                  <c:v>840.31859424446952</c:v>
                </c:pt>
                <c:pt idx="295">
                  <c:v>832.77235269125674</c:v>
                </c:pt>
                <c:pt idx="296">
                  <c:v>825.1741423024672</c:v>
                </c:pt>
                <c:pt idx="297">
                  <c:v>817.52461675187556</c:v>
                </c:pt>
                <c:pt idx="298">
                  <c:v>809.82442728999467</c:v>
                </c:pt>
                <c:pt idx="299">
                  <c:v>802.07422261481406</c:v>
                </c:pt>
                <c:pt idx="300">
                  <c:v>794.27464874624525</c:v>
                </c:pt>
                <c:pt idx="301">
                  <c:v>786.42634890426712</c:v>
                </c:pt>
                <c:pt idx="302">
                  <c:v>778.52996339076208</c:v>
                </c:pt>
                <c:pt idx="303">
                  <c:v>770.58612947503036</c:v>
                </c:pt>
                <c:pt idx="304">
                  <c:v>762.59548128296672</c:v>
                </c:pt>
                <c:pt idx="305">
                  <c:v>754.55864968988089</c:v>
                </c:pt>
                <c:pt idx="306">
                  <c:v>746.47626221694179</c:v>
                </c:pt>
                <c:pt idx="307">
                  <c:v>738.34894293122034</c:v>
                </c:pt>
                <c:pt idx="308">
                  <c:v>730.17731234930568</c:v>
                </c:pt>
                <c:pt idx="309">
                  <c:v>721.96198734446614</c:v>
                </c:pt>
                <c:pt idx="310">
                  <c:v>713.70358105732385</c:v>
                </c:pt>
                <c:pt idx="311">
                  <c:v>705.4027028100104</c:v>
                </c:pt>
                <c:pt idx="312">
                  <c:v>697.05995802376833</c:v>
                </c:pt>
                <c:pt idx="313">
                  <c:v>688.67594813996209</c:v>
                </c:pt>
                <c:pt idx="314">
                  <c:v>680.25127054445852</c:v>
                </c:pt>
                <c:pt idx="315">
                  <c:v>671.78651849533799</c:v>
                </c:pt>
                <c:pt idx="316">
                  <c:v>663.28228105389326</c:v>
                </c:pt>
                <c:pt idx="317">
                  <c:v>654.73914301887214</c:v>
                </c:pt>
                <c:pt idx="318">
                  <c:v>646.15768486392028</c:v>
                </c:pt>
                <c:pt idx="319">
                  <c:v>637.53848267817625</c:v>
                </c:pt>
                <c:pt idx="320">
                  <c:v>628.88210810997293</c:v>
                </c:pt>
                <c:pt idx="321">
                  <c:v>620.18912831359512</c:v>
                </c:pt>
                <c:pt idx="322">
                  <c:v>611.46010589904483</c:v>
                </c:pt>
                <c:pt idx="323">
                  <c:v>602.6955988847634</c:v>
                </c:pt>
                <c:pt idx="324">
                  <c:v>593.89616065325845</c:v>
                </c:pt>
                <c:pt idx="325">
                  <c:v>585.06233990958424</c:v>
                </c:pt>
                <c:pt idx="326">
                  <c:v>576.19468064262219</c:v>
                </c:pt>
                <c:pt idx="327">
                  <c:v>567.29372208910763</c:v>
                </c:pt>
                <c:pt idx="328">
                  <c:v>558.35999870034971</c:v>
                </c:pt>
                <c:pt idx="329">
                  <c:v>549.39404011158911</c:v>
                </c:pt>
                <c:pt idx="330">
                  <c:v>540.39637111393915</c:v>
                </c:pt>
                <c:pt idx="331">
                  <c:v>531.36751162885503</c:v>
                </c:pt>
                <c:pt idx="332">
                  <c:v>522.30797668507569</c:v>
                </c:pt>
                <c:pt idx="333">
                  <c:v>513.21827639798335</c:v>
                </c:pt>
                <c:pt idx="334">
                  <c:v>504.09891595132376</c:v>
                </c:pt>
                <c:pt idx="335">
                  <c:v>494.95039558123278</c:v>
                </c:pt>
                <c:pt idx="336">
                  <c:v>485.77321056251293</c:v>
                </c:pt>
                <c:pt idx="337">
                  <c:v>476.56785119710423</c:v>
                </c:pt>
                <c:pt idx="338">
                  <c:v>467.33480280469411</c:v>
                </c:pt>
                <c:pt idx="339">
                  <c:v>458.07454571541069</c:v>
                </c:pt>
                <c:pt idx="340">
                  <c:v>448.78755526454461</c:v>
                </c:pt>
                <c:pt idx="341">
                  <c:v>439.47430178924458</c:v>
                </c:pt>
                <c:pt idx="342">
                  <c:v>430.1352506271316</c:v>
                </c:pt>
                <c:pt idx="343">
                  <c:v>420.7708621167784</c:v>
                </c:pt>
                <c:pt idx="344">
                  <c:v>411.38159159999969</c:v>
                </c:pt>
                <c:pt idx="345">
                  <c:v>401.96788942590035</c:v>
                </c:pt>
                <c:pt idx="346">
                  <c:v>392.53020095662816</c:v>
                </c:pt>
                <c:pt idx="347">
                  <c:v>383.06896657477938</c:v>
                </c:pt>
                <c:pt idx="348">
                  <c:v>373.58462169240448</c:v>
                </c:pt>
                <c:pt idx="349">
                  <c:v>364.07759676156348</c:v>
                </c:pt>
                <c:pt idx="350">
                  <c:v>354.54831728637998</c:v>
                </c:pt>
                <c:pt idx="351">
                  <c:v>344.99720383654346</c:v>
                </c:pt>
                <c:pt idx="352">
                  <c:v>335.42467206221096</c:v>
                </c:pt>
                <c:pt idx="353">
                  <c:v>325.83113271025911</c:v>
                </c:pt>
                <c:pt idx="354">
                  <c:v>316.21699164183843</c:v>
                </c:pt>
                <c:pt idx="355">
                  <c:v>306.58264985118245</c:v>
                </c:pt>
                <c:pt idx="356">
                  <c:v>296.92850348562519</c:v>
                </c:pt>
                <c:pt idx="357">
                  <c:v>287.25494386678116</c:v>
                </c:pt>
                <c:pt idx="358">
                  <c:v>277.5623575128422</c:v>
                </c:pt>
                <c:pt idx="359">
                  <c:v>267.85112616194738</c:v>
                </c:pt>
                <c:pt idx="360">
                  <c:v>258.12162679658195</c:v>
                </c:pt>
                <c:pt idx="361">
                  <c:v>248.37423166896264</c:v>
                </c:pt>
                <c:pt idx="362">
                  <c:v>238.60930832736699</c:v>
                </c:pt>
                <c:pt idx="363">
                  <c:v>228.82721964336608</c:v>
                </c:pt>
                <c:pt idx="364">
                  <c:v>219.02832383991947</c:v>
                </c:pt>
                <c:pt idx="365">
                  <c:v>209.2129745202931</c:v>
                </c:pt>
                <c:pt idx="366">
                  <c:v>199.38152069776143</c:v>
                </c:pt>
                <c:pt idx="367">
                  <c:v>189.53430682605534</c:v>
                </c:pt>
                <c:pt idx="368">
                  <c:v>179.67167283051924</c:v>
                </c:pt>
                <c:pt idx="369">
                  <c:v>169.7939541399403</c:v>
                </c:pt>
                <c:pt idx="370">
                  <c:v>159.90148171901492</c:v>
                </c:pt>
                <c:pt idx="371">
                  <c:v>149.99458210141717</c:v>
                </c:pt>
                <c:pt idx="372">
                  <c:v>140.07357742343547</c:v>
                </c:pt>
                <c:pt idx="373">
                  <c:v>130.13878545814458</c:v>
                </c:pt>
                <c:pt idx="374">
                  <c:v>120.19051965008018</c:v>
                </c:pt>
                <c:pt idx="375">
                  <c:v>110.22908915038481</c:v>
                </c:pt>
                <c:pt idx="376">
                  <c:v>100.25479885239449</c:v>
                </c:pt>
                <c:pt idx="377">
                  <c:v>90.267949427635813</c:v>
                </c:pt>
                <c:pt idx="378">
                  <c:v>80.268837362204749</c:v>
                </c:pt>
                <c:pt idx="379">
                  <c:v>70.257754993498494</c:v>
                </c:pt>
                <c:pt idx="380">
                  <c:v>60.234990547272922</c:v>
                </c:pt>
                <c:pt idx="381">
                  <c:v>50.20082817499879</c:v>
                </c:pt>
                <c:pt idx="382">
                  <c:v>40.15554799149065</c:v>
                </c:pt>
                <c:pt idx="383">
                  <c:v>30.099426112783135</c:v>
                </c:pt>
                <c:pt idx="384">
                  <c:v>20.03273469422998</c:v>
                </c:pt>
                <c:pt idx="385">
                  <c:v>9.9557419688020143</c:v>
                </c:pt>
                <c:pt idx="386">
                  <c:v>-0.13128771443906828</c:v>
                </c:pt>
                <c:pt idx="387">
                  <c:v>-0.14137970182060872</c:v>
                </c:pt>
                <c:pt idx="388">
                  <c:v>-0.15147169884918055</c:v>
                </c:pt>
                <c:pt idx="389">
                  <c:v>-0.16156370552452931</c:v>
                </c:pt>
                <c:pt idx="390">
                  <c:v>-0.1716557218464006</c:v>
                </c:pt>
                <c:pt idx="391">
                  <c:v>-0.18174774781453992</c:v>
                </c:pt>
                <c:pt idx="392">
                  <c:v>-0.19183978342869287</c:v>
                </c:pt>
                <c:pt idx="393">
                  <c:v>-0.20193182868860501</c:v>
                </c:pt>
                <c:pt idx="394">
                  <c:v>-0.21202388359402188</c:v>
                </c:pt>
                <c:pt idx="395">
                  <c:v>-0.22211594814468907</c:v>
                </c:pt>
                <c:pt idx="396">
                  <c:v>-0.23220802234035215</c:v>
                </c:pt>
                <c:pt idx="397">
                  <c:v>-0.2423001061807567</c:v>
                </c:pt>
                <c:pt idx="398">
                  <c:v>-0.2523921996656483</c:v>
                </c:pt>
                <c:pt idx="399">
                  <c:v>-0.26248430279477253</c:v>
                </c:pt>
                <c:pt idx="400">
                  <c:v>-0.27257641556787504</c:v>
                </c:pt>
                <c:pt idx="401">
                  <c:v>-0.28266853798470137</c:v>
                </c:pt>
                <c:pt idx="402">
                  <c:v>-0.29276067004499712</c:v>
                </c:pt>
                <c:pt idx="403">
                  <c:v>-0.30285281174850787</c:v>
                </c:pt>
                <c:pt idx="404">
                  <c:v>-0.31294496309497921</c:v>
                </c:pt>
                <c:pt idx="405">
                  <c:v>-0.3230371240841568</c:v>
                </c:pt>
                <c:pt idx="406">
                  <c:v>-0.33312929471578623</c:v>
                </c:pt>
                <c:pt idx="407">
                  <c:v>-0.34322147498961314</c:v>
                </c:pt>
                <c:pt idx="408">
                  <c:v>-0.35331366490538313</c:v>
                </c:pt>
                <c:pt idx="409">
                  <c:v>-0.36340586446284184</c:v>
                </c:pt>
                <c:pt idx="410">
                  <c:v>-0.37349807366173488</c:v>
                </c:pt>
                <c:pt idx="411">
                  <c:v>-0.38359029250180787</c:v>
                </c:pt>
                <c:pt idx="412">
                  <c:v>-0.39368252098280643</c:v>
                </c:pt>
                <c:pt idx="413">
                  <c:v>-0.40377475910447624</c:v>
                </c:pt>
                <c:pt idx="414">
                  <c:v>-0.41386700686656291</c:v>
                </c:pt>
                <c:pt idx="415">
                  <c:v>-0.42395926426881214</c:v>
                </c:pt>
                <c:pt idx="416">
                  <c:v>-0.43405153131096952</c:v>
                </c:pt>
                <c:pt idx="417">
                  <c:v>-0.44414380799278069</c:v>
                </c:pt>
                <c:pt idx="418">
                  <c:v>-0.45423609431399137</c:v>
                </c:pt>
                <c:pt idx="419">
                  <c:v>-0.46432839027434719</c:v>
                </c:pt>
                <c:pt idx="420">
                  <c:v>-0.47442069587359381</c:v>
                </c:pt>
                <c:pt idx="421">
                  <c:v>-0.48451301111147688</c:v>
                </c:pt>
                <c:pt idx="422">
                  <c:v>-0.49460533598774209</c:v>
                </c:pt>
                <c:pt idx="423">
                  <c:v>-0.5046976705021351</c:v>
                </c:pt>
                <c:pt idx="424">
                  <c:v>-0.51479001465440166</c:v>
                </c:pt>
                <c:pt idx="425">
                  <c:v>-0.52488236844428737</c:v>
                </c:pt>
                <c:pt idx="426">
                  <c:v>-0.53497473187153799</c:v>
                </c:pt>
                <c:pt idx="427">
                  <c:v>-0.54506710493589916</c:v>
                </c:pt>
                <c:pt idx="428">
                  <c:v>-0.55515948763711653</c:v>
                </c:pt>
                <c:pt idx="429">
                  <c:v>-0.56525187997493587</c:v>
                </c:pt>
                <c:pt idx="430">
                  <c:v>-0.57534428194910281</c:v>
                </c:pt>
                <c:pt idx="431">
                  <c:v>-0.58543669355936312</c:v>
                </c:pt>
                <c:pt idx="432">
                  <c:v>-0.59552911480546256</c:v>
                </c:pt>
                <c:pt idx="433">
                  <c:v>-0.60562154568714677</c:v>
                </c:pt>
                <c:pt idx="434">
                  <c:v>-0.6157139862041614</c:v>
                </c:pt>
                <c:pt idx="435">
                  <c:v>-0.62580643635625233</c:v>
                </c:pt>
                <c:pt idx="436">
                  <c:v>-0.63589889614316519</c:v>
                </c:pt>
                <c:pt idx="437">
                  <c:v>-0.64599136556464565</c:v>
                </c:pt>
                <c:pt idx="438">
                  <c:v>-0.65608384462043956</c:v>
                </c:pt>
                <c:pt idx="439">
                  <c:v>-0.66617633331029258</c:v>
                </c:pt>
                <c:pt idx="440">
                  <c:v>-0.67626883163395046</c:v>
                </c:pt>
                <c:pt idx="441">
                  <c:v>-0.68636133959115897</c:v>
                </c:pt>
                <c:pt idx="442">
                  <c:v>-0.69645385718166375</c:v>
                </c:pt>
                <c:pt idx="443">
                  <c:v>-0.70654638440521067</c:v>
                </c:pt>
                <c:pt idx="444">
                  <c:v>-0.71663892126154549</c:v>
                </c:pt>
                <c:pt idx="445">
                  <c:v>-0.72673146775041386</c:v>
                </c:pt>
                <c:pt idx="446">
                  <c:v>-0.73682402387156165</c:v>
                </c:pt>
                <c:pt idx="447">
                  <c:v>-0.74691658962473462</c:v>
                </c:pt>
                <c:pt idx="448">
                  <c:v>-0.75700916500967841</c:v>
                </c:pt>
                <c:pt idx="449">
                  <c:v>-0.7671017500261389</c:v>
                </c:pt>
                <c:pt idx="450">
                  <c:v>-0.77719434467386184</c:v>
                </c:pt>
                <c:pt idx="451">
                  <c:v>-0.78728694895259299</c:v>
                </c:pt>
                <c:pt idx="452">
                  <c:v>-0.79737956286207823</c:v>
                </c:pt>
                <c:pt idx="453">
                  <c:v>-0.80747218640206331</c:v>
                </c:pt>
                <c:pt idx="454">
                  <c:v>-0.81756481957229399</c:v>
                </c:pt>
                <c:pt idx="455">
                  <c:v>-0.82765746237251603</c:v>
                </c:pt>
                <c:pt idx="456">
                  <c:v>-0.83775011480247519</c:v>
                </c:pt>
                <c:pt idx="457">
                  <c:v>-0.84784277686191734</c:v>
                </c:pt>
                <c:pt idx="458">
                  <c:v>-0.85793544855058834</c:v>
                </c:pt>
                <c:pt idx="459">
                  <c:v>-0.86802812986823397</c:v>
                </c:pt>
                <c:pt idx="460">
                  <c:v>-0.87812082081459997</c:v>
                </c:pt>
                <c:pt idx="461">
                  <c:v>-0.88821352138943221</c:v>
                </c:pt>
                <c:pt idx="462">
                  <c:v>-0.89830623159247658</c:v>
                </c:pt>
                <c:pt idx="463">
                  <c:v>-0.90839895142347882</c:v>
                </c:pt>
                <c:pt idx="464">
                  <c:v>-0.91849168088218469</c:v>
                </c:pt>
                <c:pt idx="465">
                  <c:v>-0.92858441996834018</c:v>
                </c:pt>
                <c:pt idx="466">
                  <c:v>-0.93867716868169104</c:v>
                </c:pt>
                <c:pt idx="467">
                  <c:v>-0.94876992702198304</c:v>
                </c:pt>
                <c:pt idx="468">
                  <c:v>-0.95886269498896215</c:v>
                </c:pt>
                <c:pt idx="469">
                  <c:v>-0.96895547258237413</c:v>
                </c:pt>
                <c:pt idx="470">
                  <c:v>-0.97904825980196486</c:v>
                </c:pt>
                <c:pt idx="471">
                  <c:v>-0.9891410566474802</c:v>
                </c:pt>
                <c:pt idx="472">
                  <c:v>-0.99923386311866602</c:v>
                </c:pt>
                <c:pt idx="473">
                  <c:v>-1.0093266792152682</c:v>
                </c:pt>
                <c:pt idx="474">
                  <c:v>-1.0194195049370325</c:v>
                </c:pt>
                <c:pt idx="475">
                  <c:v>-1.029512340283705</c:v>
                </c:pt>
                <c:pt idx="476">
                  <c:v>-1.0396051852550312</c:v>
                </c:pt>
                <c:pt idx="477">
                  <c:v>-1.0496980398507574</c:v>
                </c:pt>
                <c:pt idx="478">
                  <c:v>-1.0597909040706293</c:v>
                </c:pt>
                <c:pt idx="479">
                  <c:v>-1.0698837779143926</c:v>
                </c:pt>
                <c:pt idx="480">
                  <c:v>-1.0799766613817934</c:v>
                </c:pt>
                <c:pt idx="481">
                  <c:v>-1.0900695544725776</c:v>
                </c:pt>
                <c:pt idx="482">
                  <c:v>-1.100162457186491</c:v>
                </c:pt>
                <c:pt idx="483">
                  <c:v>-1.1102553695232795</c:v>
                </c:pt>
                <c:pt idx="484">
                  <c:v>-1.1203482914826892</c:v>
                </c:pt>
                <c:pt idx="485">
                  <c:v>-1.1304412230644658</c:v>
                </c:pt>
                <c:pt idx="486">
                  <c:v>-1.1405341642683553</c:v>
                </c:pt>
                <c:pt idx="487">
                  <c:v>-1.1506271150941036</c:v>
                </c:pt>
                <c:pt idx="488">
                  <c:v>-1.1607200755414566</c:v>
                </c:pt>
                <c:pt idx="489">
                  <c:v>-1.1708130456101602</c:v>
                </c:pt>
                <c:pt idx="490">
                  <c:v>-1.1809060252999604</c:v>
                </c:pt>
                <c:pt idx="491">
                  <c:v>-1.1909990146106029</c:v>
                </c:pt>
                <c:pt idx="492">
                  <c:v>-1.2010920135418339</c:v>
                </c:pt>
                <c:pt idx="493">
                  <c:v>-1.2111850220933993</c:v>
                </c:pt>
                <c:pt idx="494">
                  <c:v>-1.2212780402650449</c:v>
                </c:pt>
                <c:pt idx="495">
                  <c:v>-1.2313710680565166</c:v>
                </c:pt>
                <c:pt idx="496">
                  <c:v>-1.2414641054675606</c:v>
                </c:pt>
                <c:pt idx="497">
                  <c:v>-1.2515571524979228</c:v>
                </c:pt>
                <c:pt idx="498">
                  <c:v>-1.2616502091473489</c:v>
                </c:pt>
                <c:pt idx="499">
                  <c:v>-1.2717432754155851</c:v>
                </c:pt>
                <c:pt idx="500">
                  <c:v>-1.2818363513023772</c:v>
                </c:pt>
                <c:pt idx="501">
                  <c:v>-1.2919294368074712</c:v>
                </c:pt>
                <c:pt idx="502">
                  <c:v>-1.3020225319306133</c:v>
                </c:pt>
                <c:pt idx="503">
                  <c:v>-1.3121156366715494</c:v>
                </c:pt>
                <c:pt idx="504">
                  <c:v>-1.3222087510300253</c:v>
                </c:pt>
                <c:pt idx="505">
                  <c:v>-1.3323018750057871</c:v>
                </c:pt>
                <c:pt idx="506">
                  <c:v>-1.3423950085985807</c:v>
                </c:pt>
                <c:pt idx="507">
                  <c:v>-1.3524881518081522</c:v>
                </c:pt>
                <c:pt idx="508">
                  <c:v>-1.3625813046342474</c:v>
                </c:pt>
                <c:pt idx="509">
                  <c:v>-1.3726744670766124</c:v>
                </c:pt>
                <c:pt idx="510">
                  <c:v>-1.3827676391349932</c:v>
                </c:pt>
                <c:pt idx="511">
                  <c:v>-1.3928608208091358</c:v>
                </c:pt>
                <c:pt idx="512">
                  <c:v>-1.4029540120987862</c:v>
                </c:pt>
                <c:pt idx="513">
                  <c:v>-1.4130472130036904</c:v>
                </c:pt>
                <c:pt idx="514">
                  <c:v>-1.4231404235235945</c:v>
                </c:pt>
                <c:pt idx="515">
                  <c:v>-1.4332336436582445</c:v>
                </c:pt>
                <c:pt idx="516">
                  <c:v>-1.4433268734073863</c:v>
                </c:pt>
                <c:pt idx="517">
                  <c:v>-1.453420112770766</c:v>
                </c:pt>
                <c:pt idx="518">
                  <c:v>-1.4635133617481297</c:v>
                </c:pt>
                <c:pt idx="519">
                  <c:v>-1.4736066203392235</c:v>
                </c:pt>
                <c:pt idx="520">
                  <c:v>-1.4836998885437933</c:v>
                </c:pt>
                <c:pt idx="521">
                  <c:v>-1.4937931663615851</c:v>
                </c:pt>
                <c:pt idx="522">
                  <c:v>-1.5038864537923449</c:v>
                </c:pt>
                <c:pt idx="523">
                  <c:v>-1.5139797508358188</c:v>
                </c:pt>
                <c:pt idx="524">
                  <c:v>-1.5240730574917529</c:v>
                </c:pt>
                <c:pt idx="525">
                  <c:v>-1.5341663737598934</c:v>
                </c:pt>
                <c:pt idx="526">
                  <c:v>-1.5442596996399862</c:v>
                </c:pt>
                <c:pt idx="527">
                  <c:v>-1.5543530351317774</c:v>
                </c:pt>
                <c:pt idx="528">
                  <c:v>-1.5644463802350128</c:v>
                </c:pt>
                <c:pt idx="529">
                  <c:v>-1.5745397349494388</c:v>
                </c:pt>
                <c:pt idx="530">
                  <c:v>-1.5846330992748014</c:v>
                </c:pt>
                <c:pt idx="531">
                  <c:v>-1.5947264732108468</c:v>
                </c:pt>
                <c:pt idx="532">
                  <c:v>-1.6048198567573209</c:v>
                </c:pt>
                <c:pt idx="533">
                  <c:v>-1.6149132499139698</c:v>
                </c:pt>
                <c:pt idx="534">
                  <c:v>-1.6250066526805396</c:v>
                </c:pt>
                <c:pt idx="535">
                  <c:v>-1.6351000650567762</c:v>
                </c:pt>
                <c:pt idx="536">
                  <c:v>-1.6451934870424261</c:v>
                </c:pt>
                <c:pt idx="537">
                  <c:v>-1.655286918637235</c:v>
                </c:pt>
                <c:pt idx="538">
                  <c:v>-1.6653803598409493</c:v>
                </c:pt>
                <c:pt idx="539">
                  <c:v>-1.6754738106533151</c:v>
                </c:pt>
                <c:pt idx="540">
                  <c:v>-1.6855672710740783</c:v>
                </c:pt>
                <c:pt idx="541">
                  <c:v>-1.6956607411029851</c:v>
                </c:pt>
                <c:pt idx="542">
                  <c:v>-1.7057542207397818</c:v>
                </c:pt>
                <c:pt idx="543">
                  <c:v>-1.7158477099842142</c:v>
                </c:pt>
                <c:pt idx="544">
                  <c:v>-1.7259412088360286</c:v>
                </c:pt>
                <c:pt idx="545">
                  <c:v>-1.7360347172949713</c:v>
                </c:pt>
                <c:pt idx="546">
                  <c:v>-1.7461282353607881</c:v>
                </c:pt>
                <c:pt idx="547">
                  <c:v>-1.7562217630332253</c:v>
                </c:pt>
                <c:pt idx="548">
                  <c:v>-1.7663153003120291</c:v>
                </c:pt>
                <c:pt idx="549">
                  <c:v>-1.7764088471969455</c:v>
                </c:pt>
                <c:pt idx="550">
                  <c:v>-1.7865024036877208</c:v>
                </c:pt>
                <c:pt idx="551">
                  <c:v>-1.7965959697841012</c:v>
                </c:pt>
                <c:pt idx="552">
                  <c:v>-1.8066895454858325</c:v>
                </c:pt>
                <c:pt idx="553">
                  <c:v>-1.8167831307926612</c:v>
                </c:pt>
                <c:pt idx="554">
                  <c:v>-1.8268767257043332</c:v>
                </c:pt>
                <c:pt idx="555">
                  <c:v>-1.8369703302205951</c:v>
                </c:pt>
                <c:pt idx="556">
                  <c:v>-1.8470639443411927</c:v>
                </c:pt>
                <c:pt idx="557">
                  <c:v>-1.8571575680658723</c:v>
                </c:pt>
                <c:pt idx="558">
                  <c:v>-1.8672512013943801</c:v>
                </c:pt>
                <c:pt idx="559">
                  <c:v>-1.877344844326462</c:v>
                </c:pt>
                <c:pt idx="560">
                  <c:v>-1.8874384968618645</c:v>
                </c:pt>
                <c:pt idx="561">
                  <c:v>-1.8975321590003338</c:v>
                </c:pt>
                <c:pt idx="562">
                  <c:v>-1.9076258307416158</c:v>
                </c:pt>
                <c:pt idx="563">
                  <c:v>-1.9177195120854571</c:v>
                </c:pt>
                <c:pt idx="564">
                  <c:v>-1.9278132030316035</c:v>
                </c:pt>
                <c:pt idx="565">
                  <c:v>-1.9379069035798016</c:v>
                </c:pt>
                <c:pt idx="566">
                  <c:v>-1.9480006137297972</c:v>
                </c:pt>
                <c:pt idx="567">
                  <c:v>-1.9580943334813368</c:v>
                </c:pt>
                <c:pt idx="568">
                  <c:v>-1.9681880628341666</c:v>
                </c:pt>
                <c:pt idx="569">
                  <c:v>-1.9782818017880326</c:v>
                </c:pt>
                <c:pt idx="570">
                  <c:v>-1.9883755503426812</c:v>
                </c:pt>
                <c:pt idx="571">
                  <c:v>-1.9984693084978586</c:v>
                </c:pt>
                <c:pt idx="572">
                  <c:v>-2.0085630762533109</c:v>
                </c:pt>
                <c:pt idx="573">
                  <c:v>-2.0186568536087846</c:v>
                </c:pt>
                <c:pt idx="574">
                  <c:v>-2.0287506405640259</c:v>
                </c:pt>
                <c:pt idx="575">
                  <c:v>-2.0388444371187808</c:v>
                </c:pt>
                <c:pt idx="576">
                  <c:v>-2.0489382432727958</c:v>
                </c:pt>
                <c:pt idx="577">
                  <c:v>-2.0590320590258169</c:v>
                </c:pt>
                <c:pt idx="578">
                  <c:v>-2.0691258843775904</c:v>
                </c:pt>
                <c:pt idx="579">
                  <c:v>-2.0792197193278628</c:v>
                </c:pt>
                <c:pt idx="580">
                  <c:v>-2.08931356387638</c:v>
                </c:pt>
                <c:pt idx="581">
                  <c:v>-2.0994074180228885</c:v>
                </c:pt>
                <c:pt idx="582">
                  <c:v>-2.1095012817671348</c:v>
                </c:pt>
                <c:pt idx="583">
                  <c:v>-2.1195951551088648</c:v>
                </c:pt>
                <c:pt idx="584">
                  <c:v>-2.1296890380478248</c:v>
                </c:pt>
                <c:pt idx="585">
                  <c:v>-2.139782930583761</c:v>
                </c:pt>
                <c:pt idx="586">
                  <c:v>-2.1498768327164197</c:v>
                </c:pt>
                <c:pt idx="587">
                  <c:v>-2.1599707444455474</c:v>
                </c:pt>
                <c:pt idx="588">
                  <c:v>-2.1700646657708904</c:v>
                </c:pt>
                <c:pt idx="589">
                  <c:v>-2.1801585966921948</c:v>
                </c:pt>
                <c:pt idx="590">
                  <c:v>-2.190252537209207</c:v>
                </c:pt>
                <c:pt idx="591">
                  <c:v>-2.2003464873216734</c:v>
                </c:pt>
                <c:pt idx="592">
                  <c:v>-2.2104404470293404</c:v>
                </c:pt>
                <c:pt idx="593">
                  <c:v>-2.220534416331954</c:v>
                </c:pt>
                <c:pt idx="594">
                  <c:v>-2.2306283952292607</c:v>
                </c:pt>
                <c:pt idx="595">
                  <c:v>-2.2407223837210064</c:v>
                </c:pt>
                <c:pt idx="596">
                  <c:v>-2.250816381806938</c:v>
                </c:pt>
                <c:pt idx="597">
                  <c:v>-2.2609103894868015</c:v>
                </c:pt>
                <c:pt idx="598">
                  <c:v>-2.2710044067603432</c:v>
                </c:pt>
                <c:pt idx="599">
                  <c:v>-2.2810984336273097</c:v>
                </c:pt>
                <c:pt idx="600">
                  <c:v>-2.2911924700874469</c:v>
                </c:pt>
                <c:pt idx="601">
                  <c:v>-2.3012865161405016</c:v>
                </c:pt>
                <c:pt idx="602">
                  <c:v>-2.3113805717862199</c:v>
                </c:pt>
                <c:pt idx="603">
                  <c:v>-2.3214746370243482</c:v>
                </c:pt>
                <c:pt idx="604">
                  <c:v>-2.3315687118546329</c:v>
                </c:pt>
                <c:pt idx="605">
                  <c:v>-2.3416627962768204</c:v>
                </c:pt>
                <c:pt idx="606">
                  <c:v>-2.3517568902906567</c:v>
                </c:pt>
                <c:pt idx="607">
                  <c:v>-2.3618509938958883</c:v>
                </c:pt>
                <c:pt idx="608">
                  <c:v>-2.3719451070922619</c:v>
                </c:pt>
                <c:pt idx="609">
                  <c:v>-2.3820392298795237</c:v>
                </c:pt>
                <c:pt idx="610">
                  <c:v>-2.3921333622574199</c:v>
                </c:pt>
                <c:pt idx="611">
                  <c:v>-2.4022275042256971</c:v>
                </c:pt>
                <c:pt idx="612">
                  <c:v>-2.4123216557841012</c:v>
                </c:pt>
                <c:pt idx="613">
                  <c:v>-2.4224158169323791</c:v>
                </c:pt>
                <c:pt idx="614">
                  <c:v>-2.4325099876702772</c:v>
                </c:pt>
                <c:pt idx="615">
                  <c:v>-2.4426041679975414</c:v>
                </c:pt>
                <c:pt idx="616">
                  <c:v>-2.4526983579139188</c:v>
                </c:pt>
                <c:pt idx="617">
                  <c:v>-2.4627925574191551</c:v>
                </c:pt>
                <c:pt idx="618">
                  <c:v>-2.472886766512997</c:v>
                </c:pt>
                <c:pt idx="619">
                  <c:v>-2.4829809851951912</c:v>
                </c:pt>
                <c:pt idx="620">
                  <c:v>-2.4930752134654837</c:v>
                </c:pt>
                <c:pt idx="621">
                  <c:v>-2.5031694513236209</c:v>
                </c:pt>
                <c:pt idx="622">
                  <c:v>-2.5132636987693493</c:v>
                </c:pt>
                <c:pt idx="623">
                  <c:v>-2.5233579558024153</c:v>
                </c:pt>
                <c:pt idx="624">
                  <c:v>-2.5334522224225653</c:v>
                </c:pt>
                <c:pt idx="625">
                  <c:v>-2.5435464986295462</c:v>
                </c:pt>
                <c:pt idx="626">
                  <c:v>-2.5536407844231039</c:v>
                </c:pt>
                <c:pt idx="627">
                  <c:v>-2.563735079802985</c:v>
                </c:pt>
                <c:pt idx="628">
                  <c:v>-2.5738293847689357</c:v>
                </c:pt>
                <c:pt idx="629">
                  <c:v>-2.5839236993207026</c:v>
                </c:pt>
                <c:pt idx="630">
                  <c:v>-2.5940180234580326</c:v>
                </c:pt>
                <c:pt idx="631">
                  <c:v>-2.6041123571806715</c:v>
                </c:pt>
                <c:pt idx="632">
                  <c:v>-2.6142067004883662</c:v>
                </c:pt>
                <c:pt idx="633">
                  <c:v>-2.6243010533808628</c:v>
                </c:pt>
                <c:pt idx="634">
                  <c:v>-2.6343954158579082</c:v>
                </c:pt>
                <c:pt idx="635">
                  <c:v>-2.6444897879192482</c:v>
                </c:pt>
                <c:pt idx="636">
                  <c:v>-2.6545841695646297</c:v>
                </c:pt>
                <c:pt idx="637">
                  <c:v>-2.6646785607937993</c:v>
                </c:pt>
                <c:pt idx="638">
                  <c:v>-2.6747729616065032</c:v>
                </c:pt>
                <c:pt idx="639">
                  <c:v>-2.684867372002488</c:v>
                </c:pt>
                <c:pt idx="640">
                  <c:v>-2.6949617919815001</c:v>
                </c:pt>
                <c:pt idx="641">
                  <c:v>-2.7050562215432863</c:v>
                </c:pt>
                <c:pt idx="642">
                  <c:v>-2.7151506606875926</c:v>
                </c:pt>
                <c:pt idx="643">
                  <c:v>-2.7252451094141659</c:v>
                </c:pt>
                <c:pt idx="644">
                  <c:v>-2.7353395677227521</c:v>
                </c:pt>
                <c:pt idx="645">
                  <c:v>-2.7454340356130982</c:v>
                </c:pt>
                <c:pt idx="646">
                  <c:v>-2.7555285130849509</c:v>
                </c:pt>
                <c:pt idx="647">
                  <c:v>-2.7656230001380564</c:v>
                </c:pt>
                <c:pt idx="648">
                  <c:v>-2.7757174967721614</c:v>
                </c:pt>
                <c:pt idx="649">
                  <c:v>-2.7858120029870119</c:v>
                </c:pt>
                <c:pt idx="650">
                  <c:v>-2.7959065187823549</c:v>
                </c:pt>
                <c:pt idx="651">
                  <c:v>-2.8060010441579371</c:v>
                </c:pt>
                <c:pt idx="652">
                  <c:v>-2.8160955791135045</c:v>
                </c:pt>
                <c:pt idx="653">
                  <c:v>-2.8261901236488041</c:v>
                </c:pt>
                <c:pt idx="654">
                  <c:v>-2.8362846777635817</c:v>
                </c:pt>
                <c:pt idx="655">
                  <c:v>-2.8463792414575848</c:v>
                </c:pt>
                <c:pt idx="656">
                  <c:v>-2.8564738147305593</c:v>
                </c:pt>
                <c:pt idx="657">
                  <c:v>-2.866568397582252</c:v>
                </c:pt>
                <c:pt idx="658">
                  <c:v>-2.8766629900124094</c:v>
                </c:pt>
                <c:pt idx="659">
                  <c:v>-2.886757592020778</c:v>
                </c:pt>
                <c:pt idx="660">
                  <c:v>-2.8968522036071045</c:v>
                </c:pt>
                <c:pt idx="661">
                  <c:v>-2.906946824771135</c:v>
                </c:pt>
                <c:pt idx="662">
                  <c:v>-2.9170414555126167</c:v>
                </c:pt>
                <c:pt idx="663">
                  <c:v>-2.9271360958312957</c:v>
                </c:pt>
                <c:pt idx="664">
                  <c:v>-2.9372307457269189</c:v>
                </c:pt>
                <c:pt idx="665">
                  <c:v>-2.9473254051992326</c:v>
                </c:pt>
                <c:pt idx="666">
                  <c:v>-2.9574200742479837</c:v>
                </c:pt>
                <c:pt idx="667">
                  <c:v>-2.9675147528729182</c:v>
                </c:pt>
                <c:pt idx="668">
                  <c:v>-2.9776094410737834</c:v>
                </c:pt>
                <c:pt idx="669">
                  <c:v>-2.9877041388503254</c:v>
                </c:pt>
                <c:pt idx="670">
                  <c:v>-2.9977988462022909</c:v>
                </c:pt>
                <c:pt idx="671">
                  <c:v>-3.0078935631294268</c:v>
                </c:pt>
                <c:pt idx="672">
                  <c:v>-3.0179882896314791</c:v>
                </c:pt>
                <c:pt idx="673">
                  <c:v>-3.0280830257081952</c:v>
                </c:pt>
                <c:pt idx="674">
                  <c:v>-3.038177771359321</c:v>
                </c:pt>
                <c:pt idx="675">
                  <c:v>-3.0482725265846033</c:v>
                </c:pt>
                <c:pt idx="676">
                  <c:v>-3.0583672913837892</c:v>
                </c:pt>
                <c:pt idx="677">
                  <c:v>-3.0684620657566248</c:v>
                </c:pt>
                <c:pt idx="678">
                  <c:v>-3.0785568497028568</c:v>
                </c:pt>
                <c:pt idx="679">
                  <c:v>-3.088651643222232</c:v>
                </c:pt>
                <c:pt idx="680">
                  <c:v>-3.0987464463144967</c:v>
                </c:pt>
                <c:pt idx="681">
                  <c:v>-3.1088412589793979</c:v>
                </c:pt>
                <c:pt idx="682">
                  <c:v>-3.118936081216682</c:v>
                </c:pt>
                <c:pt idx="683">
                  <c:v>-3.1290309130260958</c:v>
                </c:pt>
                <c:pt idx="684">
                  <c:v>-3.1391257544073858</c:v>
                </c:pt>
                <c:pt idx="685">
                  <c:v>-3.1492206053602985</c:v>
                </c:pt>
                <c:pt idx="686">
                  <c:v>-3.159315465884581</c:v>
                </c:pt>
                <c:pt idx="687">
                  <c:v>-3.1694103359799795</c:v>
                </c:pt>
                <c:pt idx="688">
                  <c:v>-3.1795052156462411</c:v>
                </c:pt>
                <c:pt idx="689">
                  <c:v>-3.189600104883112</c:v>
                </c:pt>
                <c:pt idx="690">
                  <c:v>-3.1996950036903393</c:v>
                </c:pt>
                <c:pt idx="691">
                  <c:v>-3.2097899120676696</c:v>
                </c:pt>
                <c:pt idx="692">
                  <c:v>-3.2198848300148493</c:v>
                </c:pt>
                <c:pt idx="693">
                  <c:v>-3.2299797575316251</c:v>
                </c:pt>
                <c:pt idx="694">
                  <c:v>-3.2400746946177441</c:v>
                </c:pt>
                <c:pt idx="695">
                  <c:v>-3.2501696412729526</c:v>
                </c:pt>
                <c:pt idx="696">
                  <c:v>-3.2602645974969975</c:v>
                </c:pt>
                <c:pt idx="697">
                  <c:v>-3.2703595632896252</c:v>
                </c:pt>
                <c:pt idx="698">
                  <c:v>-3.2804545386505826</c:v>
                </c:pt>
                <c:pt idx="699">
                  <c:v>-3.2905495235796165</c:v>
                </c:pt>
                <c:pt idx="700">
                  <c:v>-3.3006445180764734</c:v>
                </c:pt>
                <c:pt idx="701">
                  <c:v>-3.3107395221409002</c:v>
                </c:pt>
                <c:pt idx="702">
                  <c:v>-3.3208345357726436</c:v>
                </c:pt>
                <c:pt idx="703">
                  <c:v>-3.3309295589714503</c:v>
                </c:pt>
                <c:pt idx="704">
                  <c:v>-3.3410245917370669</c:v>
                </c:pt>
                <c:pt idx="705">
                  <c:v>-3.35111963406924</c:v>
                </c:pt>
                <c:pt idx="706">
                  <c:v>-3.3612146859677163</c:v>
                </c:pt>
                <c:pt idx="707">
                  <c:v>-3.3713097474322429</c:v>
                </c:pt>
                <c:pt idx="708">
                  <c:v>-3.3814048184625665</c:v>
                </c:pt>
                <c:pt idx="709">
                  <c:v>-3.3914998990584335</c:v>
                </c:pt>
                <c:pt idx="710">
                  <c:v>-3.4015949892195909</c:v>
                </c:pt>
                <c:pt idx="711">
                  <c:v>-3.4116900889457855</c:v>
                </c:pt>
                <c:pt idx="712">
                  <c:v>-3.4217851982367642</c:v>
                </c:pt>
                <c:pt idx="713">
                  <c:v>-3.4318803170922734</c:v>
                </c:pt>
                <c:pt idx="714">
                  <c:v>-3.4419754455120599</c:v>
                </c:pt>
                <c:pt idx="715">
                  <c:v>-3.4520705834958707</c:v>
                </c:pt>
                <c:pt idx="716">
                  <c:v>-3.4621657310434522</c:v>
                </c:pt>
                <c:pt idx="717">
                  <c:v>-3.4722608881545511</c:v>
                </c:pt>
                <c:pt idx="718">
                  <c:v>-3.482356054828915</c:v>
                </c:pt>
                <c:pt idx="719">
                  <c:v>-3.4924512310662896</c:v>
                </c:pt>
                <c:pt idx="720">
                  <c:v>-3.5025464168664224</c:v>
                </c:pt>
                <c:pt idx="721">
                  <c:v>-3.5126416122290598</c:v>
                </c:pt>
                <c:pt idx="722">
                  <c:v>-3.522736817153949</c:v>
                </c:pt>
                <c:pt idx="723">
                  <c:v>-3.5328320316408366</c:v>
                </c:pt>
                <c:pt idx="724">
                  <c:v>-3.5429272556894693</c:v>
                </c:pt>
                <c:pt idx="725">
                  <c:v>-3.5530224892995941</c:v>
                </c:pt>
                <c:pt idx="726">
                  <c:v>-3.5631177324709573</c:v>
                </c:pt>
                <c:pt idx="727">
                  <c:v>-3.5732129852033063</c:v>
                </c:pt>
                <c:pt idx="728">
                  <c:v>-3.5833082474963875</c:v>
                </c:pt>
                <c:pt idx="729">
                  <c:v>-3.5934035193499478</c:v>
                </c:pt>
                <c:pt idx="730">
                  <c:v>-3.6034988007637341</c:v>
                </c:pt>
                <c:pt idx="731">
                  <c:v>-3.6135940917374931</c:v>
                </c:pt>
                <c:pt idx="732">
                  <c:v>-3.6236893922709719</c:v>
                </c:pt>
                <c:pt idx="733">
                  <c:v>-3.6337847023639172</c:v>
                </c:pt>
                <c:pt idx="734">
                  <c:v>-3.6438800220160759</c:v>
                </c:pt>
                <c:pt idx="735">
                  <c:v>-3.6539753512271944</c:v>
                </c:pt>
                <c:pt idx="736">
                  <c:v>-3.6640706899970201</c:v>
                </c:pt>
                <c:pt idx="737">
                  <c:v>-3.6741660383252994</c:v>
                </c:pt>
                <c:pt idx="738">
                  <c:v>-3.6842613962117796</c:v>
                </c:pt>
                <c:pt idx="739">
                  <c:v>-3.6943567636562071</c:v>
                </c:pt>
                <c:pt idx="740">
                  <c:v>-3.7044521406583293</c:v>
                </c:pt>
                <c:pt idx="741">
                  <c:v>-3.7145475272178925</c:v>
                </c:pt>
                <c:pt idx="742">
                  <c:v>-3.7246429233346436</c:v>
                </c:pt>
                <c:pt idx="743">
                  <c:v>-3.73473832900833</c:v>
                </c:pt>
                <c:pt idx="744">
                  <c:v>-3.7448337442386981</c:v>
                </c:pt>
                <c:pt idx="745">
                  <c:v>-3.7549291690254947</c:v>
                </c:pt>
                <c:pt idx="746">
                  <c:v>-3.7650246033684671</c:v>
                </c:pt>
                <c:pt idx="747">
                  <c:v>-3.7751200472673618</c:v>
                </c:pt>
                <c:pt idx="748">
                  <c:v>-3.7852155007219257</c:v>
                </c:pt>
                <c:pt idx="749">
                  <c:v>-3.795310963731906</c:v>
                </c:pt>
                <c:pt idx="750">
                  <c:v>-3.8054064362970492</c:v>
                </c:pt>
                <c:pt idx="751">
                  <c:v>-3.8155019184171026</c:v>
                </c:pt>
                <c:pt idx="752">
                  <c:v>-3.8255974100918126</c:v>
                </c:pt>
                <c:pt idx="753">
                  <c:v>-3.8356929113209266</c:v>
                </c:pt>
                <c:pt idx="754">
                  <c:v>-3.8457884221041914</c:v>
                </c:pt>
                <c:pt idx="755">
                  <c:v>-3.8558839424413538</c:v>
                </c:pt>
                <c:pt idx="756">
                  <c:v>-3.8659794723321608</c:v>
                </c:pt>
                <c:pt idx="757">
                  <c:v>-3.8760750117763592</c:v>
                </c:pt>
                <c:pt idx="758">
                  <c:v>-3.8861705607736958</c:v>
                </c:pt>
                <c:pt idx="759">
                  <c:v>-3.8962661193239176</c:v>
                </c:pt>
                <c:pt idx="760">
                  <c:v>-3.9063616874267719</c:v>
                </c:pt>
                <c:pt idx="761">
                  <c:v>-3.9164572650820051</c:v>
                </c:pt>
                <c:pt idx="762">
                  <c:v>-3.9265528522893645</c:v>
                </c:pt>
                <c:pt idx="763">
                  <c:v>-3.9366484490485969</c:v>
                </c:pt>
                <c:pt idx="764">
                  <c:v>-3.9467440553594493</c:v>
                </c:pt>
                <c:pt idx="765">
                  <c:v>-3.9568396712216685</c:v>
                </c:pt>
                <c:pt idx="766">
                  <c:v>-3.9669352966350013</c:v>
                </c:pt>
                <c:pt idx="767">
                  <c:v>-3.9770309315991952</c:v>
                </c:pt>
                <c:pt idx="768">
                  <c:v>-3.9871265761139969</c:v>
                </c:pt>
                <c:pt idx="769">
                  <c:v>-3.9972222301791533</c:v>
                </c:pt>
                <c:pt idx="770">
                  <c:v>-4.0073178937944114</c:v>
                </c:pt>
                <c:pt idx="771">
                  <c:v>-4.0174135669595179</c:v>
                </c:pt>
                <c:pt idx="772">
                  <c:v>-4.0275092496742202</c:v>
                </c:pt>
                <c:pt idx="773">
                  <c:v>-4.0376049419382651</c:v>
                </c:pt>
                <c:pt idx="774">
                  <c:v>-4.0477006437513996</c:v>
                </c:pt>
                <c:pt idx="775">
                  <c:v>-4.0577963551133704</c:v>
                </c:pt>
                <c:pt idx="776">
                  <c:v>-4.0678920760239254</c:v>
                </c:pt>
                <c:pt idx="777">
                  <c:v>-4.0779878064828106</c:v>
                </c:pt>
                <c:pt idx="778">
                  <c:v>-4.0880835464897736</c:v>
                </c:pt>
                <c:pt idx="779">
                  <c:v>-4.0981792960445613</c:v>
                </c:pt>
                <c:pt idx="780">
                  <c:v>-4.1082750551469198</c:v>
                </c:pt>
                <c:pt idx="781">
                  <c:v>-4.1183708237965977</c:v>
                </c:pt>
                <c:pt idx="782">
                  <c:v>-4.1284666019933409</c:v>
                </c:pt>
                <c:pt idx="783">
                  <c:v>-4.1385623897368964</c:v>
                </c:pt>
                <c:pt idx="784">
                  <c:v>-4.1486581870270118</c:v>
                </c:pt>
                <c:pt idx="785">
                  <c:v>-4.1587539938634333</c:v>
                </c:pt>
                <c:pt idx="786">
                  <c:v>-4.1688498102459084</c:v>
                </c:pt>
                <c:pt idx="787">
                  <c:v>-4.1789456361741841</c:v>
                </c:pt>
                <c:pt idx="788">
                  <c:v>-4.1890414716480082</c:v>
                </c:pt>
                <c:pt idx="789">
                  <c:v>-4.1991373166671266</c:v>
                </c:pt>
                <c:pt idx="790">
                  <c:v>-4.2092331712312872</c:v>
                </c:pt>
                <c:pt idx="791">
                  <c:v>-4.2193290353402366</c:v>
                </c:pt>
                <c:pt idx="792">
                  <c:v>-4.2294249089937219</c:v>
                </c:pt>
                <c:pt idx="793">
                  <c:v>-4.2395207921914899</c:v>
                </c:pt>
                <c:pt idx="794">
                  <c:v>-4.2496166849332875</c:v>
                </c:pt>
                <c:pt idx="795">
                  <c:v>-4.2597125872188624</c:v>
                </c:pt>
                <c:pt idx="796">
                  <c:v>-4.2698084990479614</c:v>
                </c:pt>
                <c:pt idx="797">
                  <c:v>-4.2799044204203316</c:v>
                </c:pt>
                <c:pt idx="798">
                  <c:v>-4.2900003513357197</c:v>
                </c:pt>
                <c:pt idx="799">
                  <c:v>-4.3000962917938734</c:v>
                </c:pt>
                <c:pt idx="800">
                  <c:v>-4.3101922417945397</c:v>
                </c:pt>
                <c:pt idx="801">
                  <c:v>-4.3202882013374655</c:v>
                </c:pt>
                <c:pt idx="802">
                  <c:v>-4.3303841704223975</c:v>
                </c:pt>
                <c:pt idx="803">
                  <c:v>-4.3404801490490836</c:v>
                </c:pt>
                <c:pt idx="804">
                  <c:v>-4.3505761372172698</c:v>
                </c:pt>
                <c:pt idx="805">
                  <c:v>-4.3606721349267037</c:v>
                </c:pt>
                <c:pt idx="806">
                  <c:v>-4.3707681421771332</c:v>
                </c:pt>
                <c:pt idx="807">
                  <c:v>-4.3808641589683042</c:v>
                </c:pt>
                <c:pt idx="808">
                  <c:v>-4.3909601852999645</c:v>
                </c:pt>
                <c:pt idx="809">
                  <c:v>-4.4010562211718609</c:v>
                </c:pt>
                <c:pt idx="810">
                  <c:v>-4.4111522665837404</c:v>
                </c:pt>
                <c:pt idx="811">
                  <c:v>-4.4212483215353506</c:v>
                </c:pt>
                <c:pt idx="812">
                  <c:v>-4.4313443860264385</c:v>
                </c:pt>
                <c:pt idx="813">
                  <c:v>-4.441440460056751</c:v>
                </c:pt>
                <c:pt idx="814">
                  <c:v>-4.4515365436260357</c:v>
                </c:pt>
                <c:pt idx="815">
                  <c:v>-4.4616326367340395</c:v>
                </c:pt>
                <c:pt idx="816">
                  <c:v>-4.4717287393805094</c:v>
                </c:pt>
                <c:pt idx="817">
                  <c:v>-4.4818248515651922</c:v>
                </c:pt>
                <c:pt idx="818">
                  <c:v>-4.4919209732878356</c:v>
                </c:pt>
                <c:pt idx="819">
                  <c:v>-4.5020171045481865</c:v>
                </c:pt>
                <c:pt idx="820">
                  <c:v>-4.5121132453459918</c:v>
                </c:pt>
                <c:pt idx="821">
                  <c:v>-4.5222093956809992</c:v>
                </c:pt>
                <c:pt idx="822">
                  <c:v>-4.5323055555529557</c:v>
                </c:pt>
                <c:pt idx="823">
                  <c:v>-4.542401724961608</c:v>
                </c:pt>
                <c:pt idx="824">
                  <c:v>-4.5524979039067039</c:v>
                </c:pt>
                <c:pt idx="825">
                  <c:v>-4.5625940923879904</c:v>
                </c:pt>
                <c:pt idx="826">
                  <c:v>-4.5726902904052142</c:v>
                </c:pt>
                <c:pt idx="827">
                  <c:v>-4.5827864979581232</c:v>
                </c:pt>
                <c:pt idx="828">
                  <c:v>-4.5928827150464642</c:v>
                </c:pt>
                <c:pt idx="829">
                  <c:v>-4.602978941669984</c:v>
                </c:pt>
                <c:pt idx="830">
                  <c:v>-4.6130751778284305</c:v>
                </c:pt>
                <c:pt idx="831">
                  <c:v>-4.6231714235215504</c:v>
                </c:pt>
                <c:pt idx="832">
                  <c:v>-4.6332676787490907</c:v>
                </c:pt>
                <c:pt idx="833">
                  <c:v>-4.6433639435107992</c:v>
                </c:pt>
                <c:pt idx="834">
                  <c:v>-4.6534602178064226</c:v>
                </c:pt>
                <c:pt idx="835">
                  <c:v>-4.6635565016357088</c:v>
                </c:pt>
                <c:pt idx="836">
                  <c:v>-4.6736527949984046</c:v>
                </c:pt>
                <c:pt idx="837">
                  <c:v>-4.6837490978942569</c:v>
                </c:pt>
                <c:pt idx="838">
                  <c:v>-4.6938454103230134</c:v>
                </c:pt>
                <c:pt idx="839">
                  <c:v>-4.703941732284421</c:v>
                </c:pt>
                <c:pt idx="840">
                  <c:v>-4.7140380637782275</c:v>
                </c:pt>
                <c:pt idx="841">
                  <c:v>-4.7241344048041798</c:v>
                </c:pt>
                <c:pt idx="842">
                  <c:v>-4.7342307553620246</c:v>
                </c:pt>
                <c:pt idx="843">
                  <c:v>-4.7443271154515099</c:v>
                </c:pt>
                <c:pt idx="844">
                  <c:v>-4.7544234850723823</c:v>
                </c:pt>
                <c:pt idx="845">
                  <c:v>-4.7645198642243898</c:v>
                </c:pt>
                <c:pt idx="846">
                  <c:v>-4.7746162529072791</c:v>
                </c:pt>
                <c:pt idx="847">
                  <c:v>-4.7847126511207971</c:v>
                </c:pt>
                <c:pt idx="848">
                  <c:v>-4.7948090588646917</c:v>
                </c:pt>
                <c:pt idx="849">
                  <c:v>-4.8049054761387096</c:v>
                </c:pt>
                <c:pt idx="850">
                  <c:v>-4.8150019029425986</c:v>
                </c:pt>
                <c:pt idx="851">
                  <c:v>-4.8250983392761064</c:v>
                </c:pt>
                <c:pt idx="852">
                  <c:v>-4.8351947851389792</c:v>
                </c:pt>
                <c:pt idx="853">
                  <c:v>-4.8452912405309645</c:v>
                </c:pt>
                <c:pt idx="854">
                  <c:v>-4.8553877054518102</c:v>
                </c:pt>
                <c:pt idx="855">
                  <c:v>-4.8654841799012631</c:v>
                </c:pt>
                <c:pt idx="856">
                  <c:v>-4.8755806638790711</c:v>
                </c:pt>
                <c:pt idx="857">
                  <c:v>-4.88567715738498</c:v>
                </c:pt>
                <c:pt idx="858">
                  <c:v>-4.8957736604187385</c:v>
                </c:pt>
                <c:pt idx="859">
                  <c:v>-4.9058701729800935</c:v>
                </c:pt>
                <c:pt idx="860">
                  <c:v>-4.9159666950687919</c:v>
                </c:pt>
                <c:pt idx="861">
                  <c:v>-4.9260632266845814</c:v>
                </c:pt>
                <c:pt idx="862">
                  <c:v>-4.9361597678272098</c:v>
                </c:pt>
                <c:pt idx="863">
                  <c:v>-4.9462563184964239</c:v>
                </c:pt>
                <c:pt idx="864">
                  <c:v>-4.9563528786919706</c:v>
                </c:pt>
                <c:pt idx="865">
                  <c:v>-4.9664494484135977</c:v>
                </c:pt>
                <c:pt idx="866">
                  <c:v>-4.976546027661052</c:v>
                </c:pt>
                <c:pt idx="867">
                  <c:v>-4.9866426164340814</c:v>
                </c:pt>
                <c:pt idx="868">
                  <c:v>-4.9967392147324334</c:v>
                </c:pt>
                <c:pt idx="869">
                  <c:v>-5.0068358225558551</c:v>
                </c:pt>
                <c:pt idx="870">
                  <c:v>-5.0169324399040933</c:v>
                </c:pt>
                <c:pt idx="871">
                  <c:v>-5.0270290667768958</c:v>
                </c:pt>
                <c:pt idx="872">
                  <c:v>-5.0371257031740102</c:v>
                </c:pt>
                <c:pt idx="873">
                  <c:v>-5.0472223490951835</c:v>
                </c:pt>
                <c:pt idx="874">
                  <c:v>-5.0573190045401635</c:v>
                </c:pt>
                <c:pt idx="875">
                  <c:v>-5.0674156695086969</c:v>
                </c:pt>
                <c:pt idx="876">
                  <c:v>-5.0775123440005316</c:v>
                </c:pt>
                <c:pt idx="877">
                  <c:v>-5.0876090280154145</c:v>
                </c:pt>
                <c:pt idx="878">
                  <c:v>-5.0977057215530932</c:v>
                </c:pt>
                <c:pt idx="879">
                  <c:v>-5.1078024246133147</c:v>
                </c:pt>
                <c:pt idx="880">
                  <c:v>-5.1178991371958267</c:v>
                </c:pt>
                <c:pt idx="881">
                  <c:v>-5.1279958593003769</c:v>
                </c:pt>
                <c:pt idx="882">
                  <c:v>-5.1380925909267123</c:v>
                </c:pt>
                <c:pt idx="883">
                  <c:v>-5.1481893320745806</c:v>
                </c:pt>
                <c:pt idx="884">
                  <c:v>-5.1582860827437287</c:v>
                </c:pt>
                <c:pt idx="885">
                  <c:v>-5.1683828429339043</c:v>
                </c:pt>
                <c:pt idx="886">
                  <c:v>-5.1784796126448542</c:v>
                </c:pt>
                <c:pt idx="887">
                  <c:v>-5.1885763918763264</c:v>
                </c:pt>
                <c:pt idx="888">
                  <c:v>-5.1986731806280684</c:v>
                </c:pt>
                <c:pt idx="889">
                  <c:v>-5.2087699788998272</c:v>
                </c:pt>
                <c:pt idx="890">
                  <c:v>-5.2188667866913505</c:v>
                </c:pt>
                <c:pt idx="891">
                  <c:v>-5.2289636040023861</c:v>
                </c:pt>
                <c:pt idx="892">
                  <c:v>-5.2390604308326809</c:v>
                </c:pt>
                <c:pt idx="893">
                  <c:v>-5.2491572671819826</c:v>
                </c:pt>
                <c:pt idx="894">
                  <c:v>-5.2592541130500381</c:v>
                </c:pt>
                <c:pt idx="895">
                  <c:v>-5.2693509684365951</c:v>
                </c:pt>
                <c:pt idx="896">
                  <c:v>-5.2794478333414014</c:v>
                </c:pt>
                <c:pt idx="897">
                  <c:v>-5.2895447077642039</c:v>
                </c:pt>
                <c:pt idx="898">
                  <c:v>-5.2996415917047504</c:v>
                </c:pt>
                <c:pt idx="899">
                  <c:v>-5.3097384851627876</c:v>
                </c:pt>
                <c:pt idx="900">
                  <c:v>-5.3198353881380633</c:v>
                </c:pt>
                <c:pt idx="901">
                  <c:v>-5.3299323006303254</c:v>
                </c:pt>
                <c:pt idx="902">
                  <c:v>-5.3400292226393216</c:v>
                </c:pt>
                <c:pt idx="903">
                  <c:v>-5.3501261541647986</c:v>
                </c:pt>
                <c:pt idx="904">
                  <c:v>-5.3602230952065044</c:v>
                </c:pt>
                <c:pt idx="905">
                  <c:v>-5.3703200457641858</c:v>
                </c:pt>
                <c:pt idx="906">
                  <c:v>-5.3804170058375913</c:v>
                </c:pt>
                <c:pt idx="907">
                  <c:v>-5.3905139754264679</c:v>
                </c:pt>
                <c:pt idx="908">
                  <c:v>-5.4006109545305625</c:v>
                </c:pt>
                <c:pt idx="909">
                  <c:v>-5.4107079431496228</c:v>
                </c:pt>
                <c:pt idx="910">
                  <c:v>-5.4208049412833965</c:v>
                </c:pt>
                <c:pt idx="911">
                  <c:v>-5.4309019489316315</c:v>
                </c:pt>
                <c:pt idx="912">
                  <c:v>-5.4409989660940745</c:v>
                </c:pt>
                <c:pt idx="913">
                  <c:v>-5.4510959927704734</c:v>
                </c:pt>
                <c:pt idx="914">
                  <c:v>-5.4611930289605759</c:v>
                </c:pt>
                <c:pt idx="915">
                  <c:v>-5.4712900746641298</c:v>
                </c:pt>
                <c:pt idx="916">
                  <c:v>-5.4813871298808818</c:v>
                </c:pt>
                <c:pt idx="917">
                  <c:v>-5.4914841946105799</c:v>
                </c:pt>
                <c:pt idx="918">
                  <c:v>-5.5015812688529708</c:v>
                </c:pt>
                <c:pt idx="919">
                  <c:v>-5.5116783526078033</c:v>
                </c:pt>
                <c:pt idx="920">
                  <c:v>-5.5217754458748241</c:v>
                </c:pt>
                <c:pt idx="921">
                  <c:v>-5.531872548653781</c:v>
                </c:pt>
                <c:pt idx="922">
                  <c:v>-5.5419696609444209</c:v>
                </c:pt>
                <c:pt idx="923">
                  <c:v>-5.5520667827464925</c:v>
                </c:pt>
                <c:pt idx="924">
                  <c:v>-5.5621639140597425</c:v>
                </c:pt>
                <c:pt idx="925">
                  <c:v>-5.5722610548839189</c:v>
                </c:pt>
                <c:pt idx="926">
                  <c:v>-5.5823582052187684</c:v>
                </c:pt>
                <c:pt idx="927">
                  <c:v>-5.5924553650640387</c:v>
                </c:pt>
                <c:pt idx="928">
                  <c:v>-5.6025525344194786</c:v>
                </c:pt>
                <c:pt idx="929">
                  <c:v>-5.6126497132848341</c:v>
                </c:pt>
                <c:pt idx="930">
                  <c:v>-5.6227469016598537</c:v>
                </c:pt>
                <c:pt idx="931">
                  <c:v>-5.6328440995442852</c:v>
                </c:pt>
                <c:pt idx="932">
                  <c:v>-5.6429413069378755</c:v>
                </c:pt>
                <c:pt idx="933">
                  <c:v>-5.6530385238403724</c:v>
                </c:pt>
                <c:pt idx="934">
                  <c:v>-5.6631357502515236</c:v>
                </c:pt>
                <c:pt idx="935">
                  <c:v>-5.673232986171076</c:v>
                </c:pt>
                <c:pt idx="936">
                  <c:v>-5.6833302315987781</c:v>
                </c:pt>
                <c:pt idx="937">
                  <c:v>-5.693427486534377</c:v>
                </c:pt>
                <c:pt idx="938">
                  <c:v>-5.7035247509776204</c:v>
                </c:pt>
                <c:pt idx="939">
                  <c:v>-5.7136220249282559</c:v>
                </c:pt>
                <c:pt idx="940">
                  <c:v>-5.7237193083860314</c:v>
                </c:pt>
                <c:pt idx="941">
                  <c:v>-5.7338166013506937</c:v>
                </c:pt>
                <c:pt idx="942">
                  <c:v>-5.7439139038219906</c:v>
                </c:pt>
                <c:pt idx="943">
                  <c:v>-5.7540112157996699</c:v>
                </c:pt>
                <c:pt idx="944">
                  <c:v>-5.7641085372834793</c:v>
                </c:pt>
                <c:pt idx="945">
                  <c:v>-5.7742058682731665</c:v>
                </c:pt>
                <c:pt idx="946">
                  <c:v>-5.7843032087684794</c:v>
                </c:pt>
                <c:pt idx="947">
                  <c:v>-5.7944005587691647</c:v>
                </c:pt>
                <c:pt idx="948">
                  <c:v>-5.8044979182749712</c:v>
                </c:pt>
                <c:pt idx="949">
                  <c:v>-5.8145952872856457</c:v>
                </c:pt>
                <c:pt idx="950">
                  <c:v>-5.8246926658009359</c:v>
                </c:pt>
                <c:pt idx="951">
                  <c:v>-5.8347900538205897</c:v>
                </c:pt>
                <c:pt idx="952">
                  <c:v>-5.8448874513443547</c:v>
                </c:pt>
                <c:pt idx="953">
                  <c:v>-5.8549848583719779</c:v>
                </c:pt>
                <c:pt idx="954">
                  <c:v>-5.8650822749032079</c:v>
                </c:pt>
                <c:pt idx="955">
                  <c:v>-5.8751797009377915</c:v>
                </c:pt>
                <c:pt idx="956">
                  <c:v>-5.8852771364754775</c:v>
                </c:pt>
                <c:pt idx="957">
                  <c:v>-5.8953745815160126</c:v>
                </c:pt>
                <c:pt idx="958">
                  <c:v>-5.9054720360591446</c:v>
                </c:pt>
                <c:pt idx="959">
                  <c:v>-5.9155695001046213</c:v>
                </c:pt>
                <c:pt idx="960">
                  <c:v>-5.9256669736521905</c:v>
                </c:pt>
                <c:pt idx="961">
                  <c:v>-5.9357644567015999</c:v>
                </c:pt>
                <c:pt idx="962">
                  <c:v>-5.9458619492525964</c:v>
                </c:pt>
                <c:pt idx="963">
                  <c:v>-5.9559594513049285</c:v>
                </c:pt>
                <c:pt idx="964">
                  <c:v>-5.9660569628583442</c:v>
                </c:pt>
                <c:pt idx="965">
                  <c:v>-5.9761544839125902</c:v>
                </c:pt>
                <c:pt idx="966">
                  <c:v>-5.9862520144674143</c:v>
                </c:pt>
                <c:pt idx="967">
                  <c:v>-5.9963495545225651</c:v>
                </c:pt>
                <c:pt idx="968">
                  <c:v>-6.0064471040777896</c:v>
                </c:pt>
                <c:pt idx="969">
                  <c:v>-6.0165446631328354</c:v>
                </c:pt>
                <c:pt idx="970">
                  <c:v>-6.0266422316874504</c:v>
                </c:pt>
                <c:pt idx="971">
                  <c:v>-6.0367398097413822</c:v>
                </c:pt>
                <c:pt idx="972">
                  <c:v>-6.0468373972943787</c:v>
                </c:pt>
                <c:pt idx="973">
                  <c:v>-6.0569349943461877</c:v>
                </c:pt>
                <c:pt idx="974">
                  <c:v>-6.0670326008965567</c:v>
                </c:pt>
                <c:pt idx="975">
                  <c:v>-6.0771302169452337</c:v>
                </c:pt>
                <c:pt idx="976">
                  <c:v>-6.0872278424919664</c:v>
                </c:pt>
                <c:pt idx="977">
                  <c:v>-6.0973254775365024</c:v>
                </c:pt>
                <c:pt idx="978">
                  <c:v>-6.1074231220785897</c:v>
                </c:pt>
                <c:pt idx="979">
                  <c:v>-6.117520776117976</c:v>
                </c:pt>
                <c:pt idx="980">
                  <c:v>-6.127618439654408</c:v>
                </c:pt>
                <c:pt idx="981">
                  <c:v>-6.1377161126876345</c:v>
                </c:pt>
                <c:pt idx="982">
                  <c:v>-6.1478137952174032</c:v>
                </c:pt>
                <c:pt idx="983">
                  <c:v>-6.1579114872434619</c:v>
                </c:pt>
                <c:pt idx="984">
                  <c:v>-6.1680091887655584</c:v>
                </c:pt>
                <c:pt idx="985">
                  <c:v>-6.1781068997834394</c:v>
                </c:pt>
                <c:pt idx="986">
                  <c:v>-6.1882046202968537</c:v>
                </c:pt>
                <c:pt idx="987">
                  <c:v>-6.198302350305549</c:v>
                </c:pt>
                <c:pt idx="988">
                  <c:v>-6.208400089809273</c:v>
                </c:pt>
                <c:pt idx="989">
                  <c:v>-6.2184978388077736</c:v>
                </c:pt>
                <c:pt idx="990">
                  <c:v>-6.2285955973007976</c:v>
                </c:pt>
                <c:pt idx="991">
                  <c:v>-6.2386933652880936</c:v>
                </c:pt>
                <c:pt idx="992">
                  <c:v>-6.2487911427694094</c:v>
                </c:pt>
                <c:pt idx="993">
                  <c:v>-6.2588889297444927</c:v>
                </c:pt>
                <c:pt idx="994">
                  <c:v>-6.2689867262130914</c:v>
                </c:pt>
                <c:pt idx="995">
                  <c:v>-6.2790845321749531</c:v>
                </c:pt>
                <c:pt idx="996">
                  <c:v>-6.2891823476298256</c:v>
                </c:pt>
                <c:pt idx="997">
                  <c:v>-6.2992801725774576</c:v>
                </c:pt>
                <c:pt idx="998">
                  <c:v>-6.309378007017596</c:v>
                </c:pt>
                <c:pt idx="999">
                  <c:v>-6.3194758509499884</c:v>
                </c:pt>
                <c:pt idx="1000">
                  <c:v>-6.3295737043743827</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Aucun (2e ét. inerte)</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0.1</c:v>
                </c:pt>
                <c:pt idx="2">
                  <c:v>0.2</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numCache>
            </c:numRef>
          </c:xVal>
          <c:yVal>
            <c:numRef>
              <c:f>Propu!$B$4:$X$4</c:f>
              <c:numCache>
                <c:formatCode>General</c:formatCode>
                <c:ptCount val="23"/>
                <c:pt idx="0">
                  <c:v>0</c:v>
                </c:pt>
                <c:pt idx="1">
                  <c:v>0.01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val="252"/>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992"/>
</file>

<file path=xl/ctrlProps/ctrlProp12.xml><?xml version="1.0" encoding="utf-8"?>
<formControlPr xmlns="http://schemas.microsoft.com/office/spreadsheetml/2009/9/main" objectType="Spin" dx="15" fmlaLink="$C$12" inc="100" max="30000" noThreeD="1" page="10" val="2895"/>
</file>

<file path=xl/ctrlProps/ctrlProp13.xml><?xml version="1.0" encoding="utf-8"?>
<formControlPr xmlns="http://schemas.microsoft.com/office/spreadsheetml/2009/9/main" objectType="Spin" dx="15" fmlaLink="$C$12" inc="100" max="30000" noThreeD="1" page="10" val="2895"/>
</file>

<file path=xl/ctrlProps/ctrlProp14.xml><?xml version="1.0" encoding="utf-8"?>
<formControlPr xmlns="http://schemas.microsoft.com/office/spreadsheetml/2009/9/main" objectType="Spin" dx="15" fmlaLink="Stabilito!C12" inc="100" max="30000" noThreeD="1" page="10" val="2895"/>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2895"/>
</file>

<file path=xl/ctrlProps/ctrlProp2.xml><?xml version="1.0" encoding="utf-8"?>
<formControlPr xmlns="http://schemas.microsoft.com/office/spreadsheetml/2009/9/main" objectType="Spin" dx="15" fmlaLink="$C$12" inc="100" max="30000" noThreeD="1" page="10" val="2895"/>
</file>

<file path=xl/ctrlProps/ctrlProp20.xml><?xml version="1.0" encoding="utf-8"?>
<formControlPr xmlns="http://schemas.microsoft.com/office/spreadsheetml/2009/9/main" objectType="Spin" dx="15" fmlaLink="Stabilito!C12" inc="100" max="30000" noThreeD="1" page="10" val="2895"/>
</file>

<file path=xl/ctrlProps/ctrlProp3.xml><?xml version="1.0" encoding="utf-8"?>
<formControlPr xmlns="http://schemas.microsoft.com/office/spreadsheetml/2009/9/main" objectType="Spin" dx="15" fmlaLink="$C$13" inc="50" max="30000" noThreeD="1" page="10" val="530"/>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170"/>
</file>

<file path=xl/ctrlProps/ctrlProp6.xml><?xml version="1.0" encoding="utf-8"?>
<formControlPr xmlns="http://schemas.microsoft.com/office/spreadsheetml/2009/9/main" objectType="Spin" dx="15" fmlaLink="$C$29" inc="10" max="30000" noThreeD="1" page="10" val="80"/>
</file>

<file path=xl/ctrlProps/ctrlProp7.xml><?xml version="1.0" encoding="utf-8"?>
<formControlPr xmlns="http://schemas.microsoft.com/office/spreadsheetml/2009/9/main" objectType="Spin" dx="15" fmlaLink="$C$30" inc="10" max="30000" noThreeD="1" page="10" val="120"/>
</file>

<file path=xl/ctrlProps/ctrlProp8.xml><?xml version="1.0" encoding="utf-8"?>
<formControlPr xmlns="http://schemas.microsoft.com/office/spreadsheetml/2009/9/main" objectType="Spin" dx="15" fmlaLink="$C$31" inc="10" max="30000" noThreeD="1" page="10" val="107"/>
</file>

<file path=xl/ctrlProps/ctrlProp9.xml><?xml version="1.0" encoding="utf-8"?>
<formControlPr xmlns="http://schemas.microsoft.com/office/spreadsheetml/2009/9/main" objectType="Spin" dx="15" fmlaLink="$C$32" max="30000" noThreeD="1" page="10" val="3"/>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72074" y="191052"/>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zoomScale="115" zoomScaleNormal="115" zoomScaleSheetLayoutView="100" workbookViewId="0">
      <selection activeCell="J35" sqref="J35"/>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58" t="s">
        <v>53</v>
      </c>
      <c r="D2" s="558"/>
      <c r="L2" s="147" t="str">
        <f>"Language/Langue"</f>
        <v>Language/Langue</v>
      </c>
      <c r="M2" s="583" t="s">
        <v>1</v>
      </c>
      <c r="N2" s="583"/>
      <c r="O2" s="583"/>
      <c r="P2" s="584"/>
      <c r="Q2" s="27"/>
    </row>
    <row r="3" spans="1:20" ht="12.75" customHeight="1" x14ac:dyDescent="0.2">
      <c r="A3" s="25"/>
      <c r="C3" s="558"/>
      <c r="D3" s="558"/>
      <c r="L3" s="591"/>
      <c r="M3" s="591"/>
      <c r="N3" s="45"/>
      <c r="Q3" s="27"/>
    </row>
    <row r="4" spans="1:20" ht="12.75" customHeight="1" x14ac:dyDescent="0.2">
      <c r="A4" s="25"/>
      <c r="C4" s="559" t="str">
        <f>IF(Lang="Français","Stabilité de fusée à ailerons",IF(Lang="English","Stability for rocket with fins",""))</f>
        <v>Stabilité de fusée à ailerons</v>
      </c>
      <c r="D4" s="559"/>
      <c r="L4" s="33"/>
      <c r="M4" s="583" t="s">
        <v>570</v>
      </c>
      <c r="N4" s="583"/>
      <c r="O4" s="583"/>
      <c r="P4" s="584"/>
      <c r="Q4" s="27"/>
    </row>
    <row r="5" spans="1:20" ht="12.75" customHeight="1" x14ac:dyDescent="0.25">
      <c r="A5" s="25"/>
      <c r="B5" s="28"/>
      <c r="C5" s="540"/>
      <c r="D5" s="540"/>
      <c r="L5" s="33"/>
      <c r="M5" s="565" t="s">
        <v>156</v>
      </c>
      <c r="N5" s="566"/>
      <c r="O5" s="594" t="s">
        <v>157</v>
      </c>
      <c r="P5" s="594"/>
      <c r="Q5" s="29"/>
    </row>
    <row r="6" spans="1:20" ht="12.75" customHeight="1" thickBot="1" x14ac:dyDescent="0.25">
      <c r="A6" s="25"/>
      <c r="B6" s="87"/>
      <c r="C6" s="553" t="str">
        <f>IF(Lang="Français","Remplir les cases jaunes",IF(Lang="English","Fill-in yellow cells only",""))</f>
        <v>Remplir les cases jaunes</v>
      </c>
      <c r="D6" s="553"/>
      <c r="L6" s="139" t="str">
        <f>IF(Lang="Français","Longueur      'L'",IF(Lang="English","Length      'L'",""))</f>
        <v>Longueur      'L'</v>
      </c>
      <c r="M6" s="554">
        <v>0</v>
      </c>
      <c r="N6" s="555"/>
      <c r="O6" s="575">
        <v>0</v>
      </c>
      <c r="P6" s="575"/>
      <c r="Q6" s="29"/>
    </row>
    <row r="7" spans="1:20" ht="12.75" customHeight="1" thickTop="1" thickBot="1" x14ac:dyDescent="0.25">
      <c r="A7" s="25"/>
      <c r="B7" s="31"/>
      <c r="C7" s="561" t="str">
        <f>IF(Lang="Français","Fusée",IF(Lang="English","Rocket",""))</f>
        <v>Fusée</v>
      </c>
      <c r="D7" s="562"/>
      <c r="L7" s="139" t="str">
        <f>IF(Lang="Français","Diamètre     'D1'",IF(Lang="English","Diameter 'D1'",""))</f>
        <v>Diamètre     'D1'</v>
      </c>
      <c r="M7" s="554">
        <v>0</v>
      </c>
      <c r="N7" s="555"/>
      <c r="O7" s="575">
        <v>0</v>
      </c>
      <c r="P7" s="575"/>
      <c r="Q7" s="29"/>
    </row>
    <row r="8" spans="1:20" ht="12.75" customHeight="1" thickTop="1" x14ac:dyDescent="0.2">
      <c r="A8" s="25"/>
      <c r="B8" s="138" t="str">
        <f>IF(Lang="Français","Nom",IF(Lang="English","Name",""))</f>
        <v>Nom</v>
      </c>
      <c r="C8" s="556" t="s">
        <v>571</v>
      </c>
      <c r="D8" s="556"/>
      <c r="E8" s="90"/>
      <c r="K8" s="33"/>
      <c r="L8" s="139" t="str">
        <f>IF(Lang="Français","Diamètre     'D2'",IF(Lang="English","Diameter 'D2'",""))</f>
        <v>Diamètre     'D2'</v>
      </c>
      <c r="M8" s="554">
        <v>0</v>
      </c>
      <c r="N8" s="555"/>
      <c r="O8" s="575">
        <v>0</v>
      </c>
      <c r="P8" s="575"/>
      <c r="Q8" s="29"/>
    </row>
    <row r="9" spans="1:20" ht="12.75" customHeight="1" x14ac:dyDescent="0.2">
      <c r="A9" s="25"/>
      <c r="B9" s="138" t="s">
        <v>4</v>
      </c>
      <c r="C9" s="557" t="s">
        <v>568</v>
      </c>
      <c r="D9" s="557"/>
      <c r="E9" s="90"/>
      <c r="K9" s="33"/>
      <c r="L9" s="139" t="str">
        <f>IF(Lang="Français","Implantation 'x'",IF(Lang="English","Basement 'x'",""))</f>
        <v>Implantation 'x'</v>
      </c>
      <c r="M9" s="554">
        <v>0</v>
      </c>
      <c r="N9" s="555"/>
      <c r="O9" s="575">
        <v>0</v>
      </c>
      <c r="P9" s="575"/>
      <c r="Q9" s="29"/>
    </row>
    <row r="10" spans="1:20" ht="12.75" customHeight="1" x14ac:dyDescent="0.2">
      <c r="A10" s="25"/>
      <c r="B10" s="138" t="s">
        <v>563</v>
      </c>
      <c r="C10" s="537" t="str">
        <f>IF((LEFT(Type_fusee,4)="Mini"),"MF",(IF((RIGHT(Type_fusee,1)="."),"FX","")))</f>
        <v>MF</v>
      </c>
      <c r="D10" s="538">
        <v>0</v>
      </c>
      <c r="E10" s="539" t="str">
        <f>IF(C10="","",C10&amp;D10)</f>
        <v>MF0</v>
      </c>
      <c r="K10" s="33"/>
      <c r="Q10" s="29"/>
    </row>
    <row r="11" spans="1:20" ht="12.75" customHeight="1" x14ac:dyDescent="0.2">
      <c r="A11" s="25"/>
      <c r="B11" s="139" t="s">
        <v>54</v>
      </c>
      <c r="C11" s="563" t="s">
        <v>572</v>
      </c>
      <c r="D11" s="564"/>
      <c r="E11" s="90"/>
      <c r="K11" s="33"/>
      <c r="L11" s="107"/>
      <c r="M11" s="224" t="str">
        <f>IF(Lang="Français","Propu plein",IF(Lang="English","Loaded Motor",""))</f>
        <v>Propu plein</v>
      </c>
      <c r="N11" s="592" t="str">
        <f>IF(Lang="Français","Propu vide",IF(Lang="English","Empty Motor",""))</f>
        <v>Propu vide</v>
      </c>
      <c r="O11" s="593"/>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2895</v>
      </c>
      <c r="D12" s="34" t="s">
        <v>423</v>
      </c>
      <c r="L12" s="108" t="str">
        <f>IF(Lang="Français","Masse propu",IF(Lang="English","Motor Mass",""))</f>
        <v>Masse propu</v>
      </c>
      <c r="M12" s="109">
        <f ca="1">MpropuPlein</f>
        <v>1E-4</v>
      </c>
      <c r="N12" s="587">
        <f ca="1">MpropuVide</f>
        <v>0</v>
      </c>
      <c r="O12" s="588"/>
      <c r="P12" s="110" t="s">
        <v>14</v>
      </c>
      <c r="Q12" s="29"/>
      <c r="S12" s="386" t="str">
        <f>IF(Lang="Français","Haut",IF(Lang="English","Top",""))</f>
        <v>Haut</v>
      </c>
      <c r="T12" s="387">
        <f ca="1">XpropuRef-Long_propu</f>
        <v>942</v>
      </c>
    </row>
    <row r="13" spans="1:20" ht="12.75" customHeight="1" x14ac:dyDescent="0.2">
      <c r="A13" s="25"/>
      <c r="B13" s="139" t="str">
        <f>IF(Lang="Français","Centre de Masse",IF(Lang="English","Center of Mass",""))</f>
        <v>Centre de Masse</v>
      </c>
      <c r="C13" s="35">
        <v>530</v>
      </c>
      <c r="D13" s="34" t="s">
        <v>423</v>
      </c>
      <c r="L13" s="108" t="str">
        <f>IF(Lang="Français","CdM propu",IF(Lang="English","Motor CoM",""))</f>
        <v>CdM propu</v>
      </c>
      <c r="M13" s="111">
        <f ca="1">XpropuPlein</f>
        <v>0</v>
      </c>
      <c r="N13" s="585">
        <f ca="1">XpropuVide</f>
        <v>0</v>
      </c>
      <c r="O13" s="586"/>
      <c r="P13" s="110" t="s">
        <v>14</v>
      </c>
      <c r="Q13" s="29"/>
      <c r="S13" s="386" t="str">
        <f>IF(Lang="Français","Longueur",IF(Lang="English","Length",""))</f>
        <v>Longueur</v>
      </c>
      <c r="T13" s="387">
        <f ca="1">Long_propu</f>
        <v>0</v>
      </c>
    </row>
    <row r="14" spans="1:20" ht="12.6" customHeight="1" x14ac:dyDescent="0.2">
      <c r="A14" s="25"/>
      <c r="B14" s="139" t="str">
        <f>IF(Lang="Français","Longueur totale",IF(Lang="English","Total length",""))</f>
        <v>Longueur totale</v>
      </c>
      <c r="C14" s="554">
        <v>992</v>
      </c>
      <c r="D14" s="555"/>
      <c r="L14" s="108" t="str">
        <f>IF(Lang="Français","Masse fusée",IF(Lang="English","Rocket Mass",""))</f>
        <v>Masse fusée</v>
      </c>
      <c r="M14" s="112">
        <f ca="1">MasseSans+MpropuPlein</f>
        <v>2.8951000000000002</v>
      </c>
      <c r="N14" s="567">
        <f ca="1">MasseSans+MpropuVide</f>
        <v>2.895</v>
      </c>
      <c r="O14" s="568"/>
      <c r="P14" s="109">
        <f>IF(OR(D12="sans propu",D12="without motor"),C12/1000,IF(OR(D12="avec propu vide",D12="with empty motor"),C12/1000-MpropuVide,IF(OR(D12="avec propu plein",D12="with loaded motor"),C12/1000-MpropuPlein,"Erreur")))</f>
        <v>2.895</v>
      </c>
      <c r="Q14" s="29"/>
      <c r="S14" s="386" t="str">
        <f>IF(Lang="Français","Bas",IF(Lang="English","Base",""))</f>
        <v>Bas</v>
      </c>
      <c r="T14" s="387">
        <f>XpropuRef</f>
        <v>942</v>
      </c>
    </row>
    <row r="15" spans="1:20" ht="12.75" customHeight="1" x14ac:dyDescent="0.2">
      <c r="A15" s="25"/>
      <c r="B15" s="139" t="str">
        <f>IF(Lang="Français","Diamètre Réf.",IF(Lang="English","Ref. Diameter",""))</f>
        <v>Diamètre Réf.</v>
      </c>
      <c r="C15" s="554">
        <v>84</v>
      </c>
      <c r="D15" s="555"/>
      <c r="L15" s="175" t="str">
        <f>IF(Lang="Français","CdM fusée",IF(Lang="English","Rocket CoM",""))</f>
        <v>CdM fusée</v>
      </c>
      <c r="M15" s="176">
        <f ca="1">(XcgSans*MasseSans+(XpropuRef-Long_propu+XpropuPlein)*MpropuPlein)/MassePlein</f>
        <v>530.01423094193626</v>
      </c>
      <c r="N15" s="569">
        <f ca="1">(XcgSans*MasseSans+(XpropuRef-Long_propu+XpropuVide)*MpropuVide)/MasseVide</f>
        <v>530</v>
      </c>
      <c r="O15" s="570"/>
      <c r="P15" s="113">
        <f>IF(OR(D13="sans propu",D13="without motor"),C13,IF(OR(D13="avec propu vide",D13="with empty motor"),(C13*MasseVide-(XpropuRef-Long_propu+XpropuVide)*MpropuVide)/MasseSans,IF(OR(D13="avec propu plein",D13="with loaded motor"),(C13*MassePlein-(XpropuRef-Long_propu+XpropuPlein)*MpropuPlein)/MasseSans,"Erreur")))</f>
        <v>530</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0" ht="12.75" customHeight="1" thickTop="1" thickBot="1" x14ac:dyDescent="0.25">
      <c r="A17" s="25"/>
      <c r="C17" s="542" t="str">
        <f>IF(Lang="Français","Propulseur",IF(Lang="English","Motor",""))</f>
        <v>Propulseur</v>
      </c>
      <c r="D17" s="543"/>
      <c r="L17" s="114"/>
      <c r="M17" s="571" t="s">
        <v>55</v>
      </c>
      <c r="N17" s="572"/>
      <c r="O17" s="595" t="s">
        <v>65</v>
      </c>
      <c r="P17" s="595"/>
      <c r="Q17" s="29"/>
      <c r="S17" s="386" t="str">
        <f>IF(Lang="Français","Haut","Top")</f>
        <v>Haut</v>
      </c>
      <c r="T17" s="387">
        <f>X_ail-m_ail</f>
        <v>772</v>
      </c>
    </row>
    <row r="18" spans="1:20" ht="12.75" customHeight="1" thickTop="1" x14ac:dyDescent="0.2">
      <c r="A18" s="25"/>
      <c r="B18" s="139" t="s">
        <v>54</v>
      </c>
      <c r="C18" s="544" t="s">
        <v>44</v>
      </c>
      <c r="D18" s="545"/>
      <c r="K18" s="37"/>
      <c r="L18" s="108" t="str">
        <f>IF(Lang="Français","Coiffe",IF(Lang="English","Nose Cone",""))</f>
        <v>Coiffe</v>
      </c>
      <c r="M18" s="547">
        <f>IF(LEFT(Forme_ogive,5)="Parab",1/2*Long_ogive,IF(LEFT(Forme_ogive,4)="Ogiv",7/15*Long_ogive,IF(LEFT(Forme_ogive,3)="Con",2/3*Long_ogive)))</f>
        <v>168</v>
      </c>
      <c r="N18" s="548"/>
      <c r="O18" s="546">
        <f>2*POWER(D_og/D_ref, 2)</f>
        <v>2</v>
      </c>
      <c r="P18" s="546"/>
      <c r="Q18" s="29"/>
      <c r="S18" s="386" t="str">
        <f>IF(Lang="Français","Emplanture","Root edge")</f>
        <v>Emplanture</v>
      </c>
      <c r="T18" s="387">
        <f>m_ail</f>
        <v>170</v>
      </c>
    </row>
    <row r="19" spans="1:20" ht="12.75" customHeight="1" x14ac:dyDescent="0.2">
      <c r="A19" s="25"/>
      <c r="B19" s="139" t="str">
        <f>IF(Lang="Français","Position du bas",IF(Lang="English","Basement",""))</f>
        <v>Position du bas</v>
      </c>
      <c r="C19" s="575">
        <v>942</v>
      </c>
      <c r="D19" s="575"/>
      <c r="L19" s="108" t="str">
        <f>IF(Lang="Français","Ailerons",IF(Lang="English","Fins",""))</f>
        <v>Ailerons</v>
      </c>
      <c r="M19" s="547">
        <f>(XCpa*Cnail-0.5*XCpi*Cni)/Cnai</f>
        <v>857.4</v>
      </c>
      <c r="N19" s="548"/>
      <c r="O19" s="549">
        <f>Cnail-Cni/2</f>
        <v>13.602161052846441</v>
      </c>
      <c r="P19" s="550"/>
      <c r="Q19" s="29"/>
      <c r="S19" s="386" t="str">
        <f>IF(Lang="Français","Bas","Base")</f>
        <v>Bas</v>
      </c>
      <c r="T19" s="387">
        <f>X_ail</f>
        <v>942</v>
      </c>
    </row>
    <row r="20" spans="1:20" ht="12.75" customHeight="1" thickBot="1" x14ac:dyDescent="0.25">
      <c r="A20" s="25"/>
      <c r="B20" s="428" t="str">
        <f>IF(Propu="Cariacou","Cariacou :"," ")</f>
        <v xml:space="preserve"> </v>
      </c>
      <c r="C20" s="576" t="str">
        <f>IF(Propu="Pandora (Pro24-6G)",IF(Lang="Français","C'Space Seulement",IF(Lang="English","C'Space only","")),"")</f>
        <v/>
      </c>
      <c r="D20" s="576"/>
      <c r="L20" s="108" t="str">
        <f>IF(Lang="Français","Ail bas entier",IF(Lang="English","Total Lower Fins",""))</f>
        <v>Ail bas entier</v>
      </c>
      <c r="M20" s="547">
        <f>X_ail-m_ail+p_ail*(m_ail+2*n_ail)/(3*(m_ail+n_ail))+(m_ail+n_ail-m_ail*n_ail/(m_ail+n_ail))/6</f>
        <v>857.4</v>
      </c>
      <c r="N20" s="548"/>
      <c r="O20" s="546">
        <f>4*Q_ail*POWER((E_ail/D_ref),2)*(1+D_ail/(2*E_ail+D_ail))/(1+SQRT(1+POWER(2*f_ail/(m_ail+n_ail),2)))</f>
        <v>13.602161052846441</v>
      </c>
      <c r="P20" s="546"/>
      <c r="Q20" s="29"/>
    </row>
    <row r="21" spans="1:20" ht="12.75" customHeight="1" thickTop="1" thickBot="1" x14ac:dyDescent="0.25">
      <c r="A21" s="25"/>
      <c r="B21" s="30"/>
      <c r="C21" s="551" t="str">
        <f>IF(Lang="Français","Coiffe",IF(Lang="English","Nose Cone",""))</f>
        <v>Coiffe</v>
      </c>
      <c r="D21" s="552"/>
      <c r="L21" s="108" t="str">
        <f>IF(Lang="Français","Ailerons haut",IF(Lang="English","Upper Fins",""))</f>
        <v>Ailerons haut</v>
      </c>
      <c r="M21" s="547">
        <f>IF(LEFT(Type_masquage,1)="M",0, X_can-m_can+p_can*(m_can+2*n_can)/(3*(m_can+n_can))+(m_can+n_can-m_can*n_can/(m_can+n_can))/6)</f>
        <v>0</v>
      </c>
      <c r="N21" s="548"/>
      <c r="O21" s="546">
        <f>IF(LEFT(Type_masquage,1)="M",0, 4*Q_can*POWER((E_can/D_ref),2)*(1+D_can/(2*E_can+D_can))/(1+SQRT(1+POWER(2*f_can/(m_can+n_can),2))))</f>
        <v>0</v>
      </c>
      <c r="P21" s="546"/>
      <c r="Q21" s="29"/>
    </row>
    <row r="22" spans="1:20" ht="12.75" customHeight="1" thickTop="1" x14ac:dyDescent="0.2">
      <c r="A22" s="25"/>
      <c r="B22" s="139" t="str">
        <f>IF(Lang="Français","Forme",IF(Lang="English","Shape",""))</f>
        <v>Forme</v>
      </c>
      <c r="C22" s="577" t="s">
        <v>569</v>
      </c>
      <c r="D22" s="578"/>
      <c r="L22" s="108" t="str">
        <f>IF(Lang="Français","Partie masquée",IF(Lang="English","Interation zone",""))</f>
        <v>Partie masquée</v>
      </c>
      <c r="M22" s="560">
        <f>IF(LEFT(Type_masquage,1)="B", X_int-m_int+p_int*(m_int+2*n_int)/(3*(m_int+n_int))+(m_int+n_int-m_int*n_int/(m_int+n_int))/6, 0 )</f>
        <v>0</v>
      </c>
      <c r="N22" s="560"/>
      <c r="O22" s="549">
        <f>IF(LEFT(Type_masquage,1)="B", 4*Q_int*POWER((E_int/D_ref),2)*(1+D_int/(2*E_int+D_int))/(1+SQRT(1+POWER(2*f_int/(m_int+n_int),2))), 0 )</f>
        <v>0</v>
      </c>
      <c r="P22" s="550"/>
      <c r="Q22" s="29"/>
    </row>
    <row r="23" spans="1:20" ht="12.75" customHeight="1" x14ac:dyDescent="0.2">
      <c r="A23" s="25"/>
      <c r="B23" s="139" t="str">
        <f>IF(Lang="Français","Hauteur",IF(Lang="English","Heigth",""))</f>
        <v>Hauteur</v>
      </c>
      <c r="C23" s="554">
        <v>252</v>
      </c>
      <c r="D23" s="555"/>
      <c r="L23" s="108" t="s">
        <v>156</v>
      </c>
      <c r="M23" s="547">
        <f>IF(OR(RIGHT(Nb_diam,1)=",",D2j=0),0, X_j+l_j/3*(1+1/(1+D1j/D2j)) )</f>
        <v>0</v>
      </c>
      <c r="N23" s="548"/>
      <c r="O23" s="546">
        <f>IF(OR(RIGHT(Nb_diam,1)=",",D2j=0),0,2*(POWER(D2j/D_ref,2)-POWER(D1j/D_ref,2)))</f>
        <v>0</v>
      </c>
      <c r="P23" s="546"/>
      <c r="Q23" s="29"/>
    </row>
    <row r="24" spans="1:20" ht="12.75" customHeight="1" thickBot="1" x14ac:dyDescent="0.25">
      <c r="A24" s="25"/>
      <c r="B24" s="139" t="str">
        <f>IF(Lang="Français","Diamètre",IF(Lang="English","Diameter",""))</f>
        <v>Diamètre</v>
      </c>
      <c r="C24" s="554">
        <v>84</v>
      </c>
      <c r="D24" s="555"/>
      <c r="L24" s="108" t="s">
        <v>157</v>
      </c>
      <c r="M24" s="547">
        <f>IF( OR(RIGHT(Nb_diam,1)=",",D2r=0), 0, X_r+l_r/3*(1+1/(1+D1r/D2r)) )</f>
        <v>0</v>
      </c>
      <c r="N24" s="548"/>
      <c r="O24" s="546">
        <f>IF( OR(RIGHT(Nb_diam,1)=",",D2r=0), 0, 2*(POWER(D2r/D_ref,2)-POWER(D1r/D_ref,2)) )</f>
        <v>0</v>
      </c>
      <c r="P24" s="546"/>
      <c r="Q24" s="29"/>
    </row>
    <row r="25" spans="1:20" ht="12.75" customHeight="1" thickBot="1" x14ac:dyDescent="0.25">
      <c r="A25" s="25"/>
      <c r="E25" s="180" t="s">
        <v>151</v>
      </c>
      <c r="L25" s="38"/>
      <c r="M25" s="38"/>
      <c r="N25" s="38"/>
      <c r="Q25" s="29"/>
      <c r="R25" s="38"/>
      <c r="S25" s="388" t="str">
        <f ca="1">IF(AND(Portee_balistique&gt;200,LEFT(Type_propu,3)="Min"),IF(Lang="Français","Fusée trop lègère !","Rocket too light"),"")</f>
        <v/>
      </c>
    </row>
    <row r="26" spans="1:20" ht="12.75" customHeight="1" thickTop="1" thickBot="1" x14ac:dyDescent="0.25">
      <c r="A26" s="25"/>
      <c r="B26" s="30"/>
      <c r="C26" s="178" t="str">
        <f>IF(LEFT(Type_masquage,1)="M",IF(Lang="Français","Ailerons","Fins"),IF(Lang="Français","Ailerons bas","Lower Fins"))</f>
        <v>Ailerons</v>
      </c>
      <c r="D26" s="179" t="str">
        <f>IF(Lang="Français","Ailerons haut",IF(Lang="English","Upper Fins",""))</f>
        <v>Ailerons haut</v>
      </c>
      <c r="F26" s="39">
        <f ca="1">TODAY()</f>
        <v>45957</v>
      </c>
      <c r="G26" s="137" t="s">
        <v>62</v>
      </c>
      <c r="H26" s="541" t="str">
        <f>IF(Lang="Français","Résultats",IF(Lang="English","Results",""))</f>
        <v>Résultats</v>
      </c>
      <c r="I26" s="541"/>
      <c r="J26" s="137" t="s">
        <v>63</v>
      </c>
      <c r="K26" s="32"/>
      <c r="L26" s="38"/>
      <c r="M26" s="38"/>
      <c r="N26" s="38"/>
      <c r="Q26" s="29"/>
      <c r="R26" s="38"/>
      <c r="S26" s="388" t="e">
        <f ca="1">IF(AND(Vsortie_de_rampe&lt;18, OR(LEFT(Type_fusee,1)=",",LEFT(Type_fusee,4)="Mini",LEFT(Type_fusee,1)="R")),IF(Lang="Français","Fusée trop lourde ou rampe trop courte !","Rocket too heavy or launch pad too small!"),"")</f>
        <v>#N/A</v>
      </c>
    </row>
    <row r="27" spans="1:20" ht="12.75" customHeight="1" thickTop="1" x14ac:dyDescent="0.2">
      <c r="A27" s="25"/>
      <c r="B27" s="30"/>
      <c r="C27" s="573" t="s">
        <v>424</v>
      </c>
      <c r="D27" s="574"/>
      <c r="E27" s="146">
        <f>m_ail</f>
        <v>170</v>
      </c>
      <c r="F27" s="105" t="s">
        <v>64</v>
      </c>
      <c r="G27" s="104">
        <f>IF(RIGHT(Type_fusee,1)=".",10, IF(OR(LEFT(Type_fusee,1)="R",LEFT(Type_fusee,1)=",",LEFT(Type_fusee,4)="Mini"),10, IF(LEFT(Type_fusee,5)="Micro",10, IF(RIGHT(Type_fusee,1)=" ",1))))</f>
        <v>10</v>
      </c>
      <c r="H27" s="589">
        <f>Long_tot/D_ref</f>
        <v>11.80952380952381</v>
      </c>
      <c r="I27" s="590"/>
      <c r="J27" s="104">
        <f>IF(RIGHT(Type_fusee,1)=".",35, IF(OR(LEFT(Type_fusee,1)="R",LEFT(Type_fusee,1)=",",LEFT(Type_fusee,4)="Mini"),20, IF(LEFT(Type_fusee,5)="Micro",30, IF(RIGHT(Type_fusee,1)=" ",100))))</f>
        <v>20</v>
      </c>
      <c r="K27" s="32"/>
      <c r="L27" s="38"/>
      <c r="M27" s="38"/>
      <c r="N27" s="38"/>
      <c r="Q27" s="29"/>
      <c r="R27" s="38"/>
      <c r="S27" s="388" t="str">
        <f>IF(Finesse&lt;CritFinessemin, IF(Lang="Français","Fusée trop courte !","Rocket too short!"), "" ) &amp; IF(Finesse&gt;CritFinessemax, IF(Lang="Français","Fusée trop longue !","Rocket too long!"), "" )</f>
        <v/>
      </c>
    </row>
    <row r="28" spans="1:20" ht="12.75" customHeight="1" x14ac:dyDescent="0.2">
      <c r="A28" s="25"/>
      <c r="B28" s="524" t="str">
        <f>IF(Lang="Français"," Emplanture  'm'",IF(Lang="English"," Root edge  'm'",""))</f>
        <v xml:space="preserve"> Emplanture  'm'</v>
      </c>
      <c r="C28" s="177">
        <v>170</v>
      </c>
      <c r="D28" s="177">
        <v>180</v>
      </c>
      <c r="E28" s="146">
        <f>n_ail+(m_ail-n_ail)*(1-E_int/E_ail)</f>
        <v>80</v>
      </c>
      <c r="F28" s="105" t="str">
        <f>IF(Lang="Français","Portance","Lift")</f>
        <v>Portance</v>
      </c>
      <c r="G28" s="104">
        <f>IF(RIGHT(Type_fusee,1)=".",15,IF(OR(LEFT(Type_fusee,1)="R",LEFT(Type_fusee,1)=",",LEFT(Type_fusee,4)="Mini"),15, IF(LEFT(Type_fusee,5)="Micro",15, IF(RIGHT(Type_fusee,1)=" ",15))))</f>
        <v>15</v>
      </c>
      <c r="H28" s="508">
        <f>Cnai+Cnc+Cno+Cnj+Cnr</f>
        <v>15.602161052846441</v>
      </c>
      <c r="I28" s="508">
        <f>Cnail+Cnc+Cno+Cnj+Cnr</f>
        <v>15.602161052846441</v>
      </c>
      <c r="J28" s="104">
        <f>IF(RIGHT(Type_fusee,1)=".",40, IF(OR(LEFT(Type_fusee,1)="R",LEFT(Type_fusee,1)=",",LEFT(Type_fusee,4)="Mini"),30, IF(LEFT(Type_fusee,5)="Micro",30, IF(RIGHT(Type_fusee,1)=" ",30))))</f>
        <v>30</v>
      </c>
      <c r="K28" s="32"/>
      <c r="L28" s="38"/>
      <c r="M28" s="38"/>
      <c r="N28" s="38"/>
      <c r="Q28" s="29"/>
      <c r="R28" s="38"/>
      <c r="S28" s="388" t="str">
        <f>IF(Cn&lt;CritCnmin, IF(Lang="Français","Ailerons trop petits !","Fins too small!"), "" ) &amp; IF(Cn&gt;CritCnmax, IF(Lang="Français","Ailerons trop grands !","Fins too big!"), "" )</f>
        <v/>
      </c>
    </row>
    <row r="29" spans="1:20" ht="12.75" customHeight="1" x14ac:dyDescent="0.2">
      <c r="A29" s="25"/>
      <c r="B29" s="524" t="str">
        <f>IF(Lang="Français"," Saumon       'n'",IF(Lang="English"," Tip edge    'n'",""))</f>
        <v xml:space="preserve"> Saumon       'n'</v>
      </c>
      <c r="C29" s="35">
        <v>80</v>
      </c>
      <c r="D29" s="35">
        <v>80</v>
      </c>
      <c r="E29" s="146">
        <f>p_ail*E_int/E_ail</f>
        <v>120</v>
      </c>
      <c r="F29" s="515" t="str">
        <f>IF(Lang="Français","MargeStat.","StatMargin")</f>
        <v>MargeStat.</v>
      </c>
      <c r="G29" s="510">
        <f>IF(RIGHT(Type_fusee,1)=".",2, IF(OR(LEFT(Type_fusee,1)="R",LEFT(Type_fusee,1)=",",LEFT(Type_fusee,4)="Mini"),1.5, IF(LEFT(Type_fusee,5)="Micro",1, IF(RIGHT(Type_fusee,1)=" ",1))))</f>
        <v>1.5</v>
      </c>
      <c r="H29" s="97">
        <f ca="1">(XCp-XcgPlein)/D_ref</f>
        <v>2.8453975691960793</v>
      </c>
      <c r="I29" s="98">
        <f ca="1">(XCp0-XcgVide)/D_ref</f>
        <v>2.8455669851715109</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
      </c>
    </row>
    <row r="30" spans="1:20" ht="12.75" customHeight="1" x14ac:dyDescent="0.2">
      <c r="A30" s="25"/>
      <c r="B30" s="524" t="str">
        <f>IF(Lang="Français"," Flèche          'p'"," Offset         'p'")</f>
        <v xml:space="preserve"> Flèche          'p'</v>
      </c>
      <c r="C30" s="35">
        <v>120</v>
      </c>
      <c r="D30" s="35">
        <v>160</v>
      </c>
      <c r="E30" s="146">
        <f>IF(D_can/2+E_can&lt;=D_ail/2,0, IF(D_can/2+E_can&gt;=D_ail/2+E_ail,E_ail,  D_can/2+E_can - D_ail/2  ) )</f>
        <v>107</v>
      </c>
      <c r="F30" s="516" t="str">
        <f>IF(Lang="Français","Couple","Torque")</f>
        <v>Couple</v>
      </c>
      <c r="G30" s="511">
        <f>IF(RIGHT(Type_fusee,1)=".",40, IF(OR(LEFT(Type_fusee,1)="R",LEFT(Type_fusee,1)=",",LEFT(Type_fusee,4)="Mini"),30, IF(LEFT(Type_fusee,5)="Micro",15, IF(RIGHT(Type_fusee,1)=" ",15))))</f>
        <v>30</v>
      </c>
      <c r="H30" s="99">
        <f ca="1">MS_min*Cn</f>
        <v>44.394351133975007</v>
      </c>
      <c r="I30" s="96">
        <f ca="1">MS_max*Cn0</f>
        <v>44.39699438930861</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
      </c>
    </row>
    <row r="31" spans="1:20" ht="12.75" customHeight="1" x14ac:dyDescent="0.2">
      <c r="A31" s="25"/>
      <c r="B31" s="524" t="str">
        <f>IF(Lang="Français"," Envergure     'E'",IF(Lang="English"," Span          'E'",""))</f>
        <v xml:space="preserve"> Envergure     'E'</v>
      </c>
      <c r="C31" s="35">
        <v>107</v>
      </c>
      <c r="D31" s="35">
        <v>110</v>
      </c>
      <c r="E31" s="146">
        <f>ep_ail</f>
        <v>3</v>
      </c>
      <c r="F31" s="106" t="s">
        <v>55</v>
      </c>
      <c r="G31" s="103"/>
      <c r="H31" s="509">
        <f>(Cnai*XCpai+Cnc*XCpc+Cnj*XCpj+Cnr*XCpr+Cno*XCpo)/(Cnai+Cnc+Cnr+Cnj+Cno)</f>
        <v>769.02762675440692</v>
      </c>
      <c r="I31" s="509">
        <f>(Cnail*XCpa+Cnc*XCpc+Cnj*XCpj+Cnr*XCpr+Cno*XCpo)/(Cnail+Cnc+Cnr+Cnj+Cno)</f>
        <v>769.02762675440692</v>
      </c>
      <c r="J31" s="102"/>
      <c r="K31" s="32"/>
      <c r="Q31" s="29"/>
      <c r="R31" s="38"/>
      <c r="S31" s="388"/>
    </row>
    <row r="32" spans="1:20" ht="12.75" customHeight="1" x14ac:dyDescent="0.2">
      <c r="A32" s="25"/>
      <c r="B32" s="525" t="str">
        <f>IF(Lang="Français"," Epaisseur     'ep'",IF(Lang="English"," Thickness  'ep'",""))</f>
        <v xml:space="preserve"> Epaisseur     'ep'</v>
      </c>
      <c r="C32" s="35">
        <v>3</v>
      </c>
      <c r="D32" s="35">
        <v>4</v>
      </c>
      <c r="E32" s="146">
        <f>IF(Q_ail=Q_can,Q_ail,FALSE)</f>
        <v>4</v>
      </c>
      <c r="F32" s="106" t="s">
        <v>66</v>
      </c>
      <c r="G32" s="103"/>
      <c r="H32" s="100">
        <f ca="1">(XCp-XcgPlein)/Long_tot*100</f>
        <v>24.094092319805512</v>
      </c>
      <c r="I32" s="101">
        <f ca="1">(XCp-XcgVide)/Long_tot*100</f>
        <v>24.095526890565214</v>
      </c>
      <c r="J32" s="102"/>
      <c r="K32" s="32"/>
      <c r="Q32" s="29"/>
      <c r="R32" s="38"/>
    </row>
    <row r="33" spans="1:23" ht="12.75" customHeight="1" x14ac:dyDescent="0.2">
      <c r="A33" s="25"/>
      <c r="B33" s="524" t="str">
        <f>IF(Lang="Français"," Nombre            ",IF(Lang="English"," Number of fins",""))</f>
        <v xml:space="preserve"> Nombre            </v>
      </c>
      <c r="C33" s="36">
        <v>4</v>
      </c>
      <c r="D33" s="36">
        <v>4</v>
      </c>
      <c r="E33" s="146">
        <f>X_ail</f>
        <v>942</v>
      </c>
      <c r="G33" s="24"/>
      <c r="H33" s="579" t="str">
        <f ca="1">IF(AND(CritCnmin&lt;Cn,Cn0&lt;CritCnmax,CritMsmin&lt;MS_min,MS_max&lt;CritMsmax,CritMsCnmin&lt;MS_Cn_min,MS_Cn_max&lt;CritMsCnmax),"STABLE",IF(OR(Cn&lt;CritCnmin,MS_min&lt;CritMsmin,MS_Cn_min&lt;CritMsCnmin),"INSTABLE",IF(Lang="Français","SURSTABLE","OVERSTABLE")))</f>
        <v>STABLE</v>
      </c>
      <c r="I33" s="580"/>
      <c r="J33" s="31"/>
      <c r="K33" s="32"/>
      <c r="Q33" s="29"/>
      <c r="R33" s="38"/>
    </row>
    <row r="34" spans="1:23" ht="12.75" customHeight="1" x14ac:dyDescent="0.2">
      <c r="A34" s="25"/>
      <c r="B34" s="524" t="str">
        <f>IF(Lang="Français"," Position du bas",IF(Lang="English"," Basement",""))</f>
        <v xml:space="preserve"> Position du bas</v>
      </c>
      <c r="C34" s="35">
        <v>942</v>
      </c>
      <c r="D34" s="35">
        <v>1250</v>
      </c>
      <c r="E34" s="146">
        <f>D_ail</f>
        <v>84</v>
      </c>
      <c r="G34" s="24"/>
      <c r="H34" s="581"/>
      <c r="I34" s="582"/>
      <c r="K34" s="32"/>
      <c r="Q34" s="29"/>
      <c r="R34" s="38"/>
    </row>
    <row r="35" spans="1:23" ht="12.75" customHeight="1" x14ac:dyDescent="0.2">
      <c r="A35" s="25"/>
      <c r="B35" s="524" t="str">
        <f>IF(Lang="Français"," Diamètre         ",IF(Lang="English"," Diameter at Fins",""))</f>
        <v xml:space="preserve"> Diamètre         </v>
      </c>
      <c r="C35" s="35">
        <v>84</v>
      </c>
      <c r="D35" s="35">
        <f>D_ref</f>
        <v>84</v>
      </c>
      <c r="E35" s="146">
        <f>SQRT(POWER(p_int+n_int/2-m_int/2,2)+POWER(E_int,2))</f>
        <v>130.66751700403586</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130.66751700403586</v>
      </c>
      <c r="D36" s="145">
        <f>SQRT(POWER(p_can+n_can/2-m_can/2,2)+POWER(E_can,2))</f>
        <v>155.56349186104046</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567</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424</v>
      </c>
      <c r="H111" s="43"/>
      <c r="I111" s="44"/>
      <c r="J111" s="43"/>
      <c r="L111" s="43"/>
      <c r="M111" s="43"/>
      <c r="N111" s="43"/>
      <c r="Q111" s="43"/>
      <c r="R111" s="43"/>
    </row>
    <row r="112" spans="2:18" x14ac:dyDescent="0.2">
      <c r="B112" s="38" t="s">
        <v>425</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-252</v>
      </c>
      <c r="D124" s="46">
        <v>0</v>
      </c>
      <c r="E124" s="93">
        <f t="shared" ref="E124:E136" si="0">-D124</f>
        <v>0</v>
      </c>
      <c r="K124" s="46"/>
    </row>
    <row r="125" spans="2:18" x14ac:dyDescent="0.2">
      <c r="B125" s="45" t="s">
        <v>72</v>
      </c>
      <c r="C125" s="46">
        <f>-Long_ogive</f>
        <v>-252</v>
      </c>
      <c r="D125" s="46">
        <f>D_og/2</f>
        <v>42</v>
      </c>
      <c r="E125" s="93">
        <f t="shared" si="0"/>
        <v>-42</v>
      </c>
      <c r="K125" s="46"/>
    </row>
    <row r="126" spans="2:18" x14ac:dyDescent="0.2">
      <c r="B126" s="45" t="s">
        <v>73</v>
      </c>
      <c r="C126" s="46">
        <f>IF(AND(RIGHT(Nb_diam,1)=".",X_j), -X_j, C125 )</f>
        <v>-252</v>
      </c>
      <c r="D126" s="46">
        <f>IF(AND(RIGHT(Nb_diam,1)=".",X_j), D1j/2, D125 )</f>
        <v>42</v>
      </c>
      <c r="E126" s="93">
        <f t="shared" si="0"/>
        <v>-42</v>
      </c>
      <c r="K126" s="46"/>
    </row>
    <row r="127" spans="2:18" x14ac:dyDescent="0.2">
      <c r="B127" s="45" t="s">
        <v>74</v>
      </c>
      <c r="C127" s="46">
        <f>IF(AND(RIGHT(Nb_diam,1)=".",X_j), -X_j-l_j, C126 )</f>
        <v>-252</v>
      </c>
      <c r="D127" s="46">
        <f>IF(AND(RIGHT(Nb_diam,1)=".",X_j), D2j/2, D126 )</f>
        <v>42</v>
      </c>
      <c r="E127" s="93">
        <f t="shared" si="0"/>
        <v>-42</v>
      </c>
      <c r="K127" s="46"/>
    </row>
    <row r="128" spans="2:18" x14ac:dyDescent="0.2">
      <c r="B128" s="45" t="s">
        <v>75</v>
      </c>
      <c r="C128" s="46">
        <f>IF(AND(RIGHT(Nb_diam,1)=".",X_r), -X_r, C127 )</f>
        <v>-252</v>
      </c>
      <c r="D128" s="46">
        <f>IF(AND(RIGHT(Nb_diam,1)=".",X_r), D1r/2, D127 )</f>
        <v>42</v>
      </c>
      <c r="E128" s="93">
        <f t="shared" si="0"/>
        <v>-42</v>
      </c>
      <c r="K128" s="46"/>
    </row>
    <row r="129" spans="2:11" x14ac:dyDescent="0.2">
      <c r="B129" s="45" t="s">
        <v>76</v>
      </c>
      <c r="C129" s="46">
        <f>IF(AND(RIGHT(Nb_diam,1)=".",X_r), -X_r-l_r, C128 )</f>
        <v>-252</v>
      </c>
      <c r="D129" s="46">
        <f>IF(AND(RIGHT(Nb_diam,1)=".",X_r), D2r/2, D128 )</f>
        <v>42</v>
      </c>
      <c r="E129" s="93">
        <f t="shared" si="0"/>
        <v>-42</v>
      </c>
      <c r="K129" s="46"/>
    </row>
    <row r="130" spans="2:11" x14ac:dyDescent="0.2">
      <c r="B130" s="45" t="s">
        <v>77</v>
      </c>
      <c r="C130" s="46">
        <f>-Long_tot</f>
        <v>-992</v>
      </c>
      <c r="D130" s="46">
        <f>D129</f>
        <v>42</v>
      </c>
      <c r="E130" s="93">
        <f t="shared" si="0"/>
        <v>-42</v>
      </c>
      <c r="K130" s="46"/>
    </row>
    <row r="131" spans="2:11" x14ac:dyDescent="0.2">
      <c r="B131" s="45" t="s">
        <v>77</v>
      </c>
      <c r="C131" s="46">
        <f>-Long_tot</f>
        <v>-992</v>
      </c>
      <c r="D131" s="46">
        <v>0</v>
      </c>
      <c r="E131" s="93">
        <f t="shared" si="0"/>
        <v>0</v>
      </c>
      <c r="K131" s="46"/>
    </row>
    <row r="132" spans="2:11" x14ac:dyDescent="0.2">
      <c r="B132" s="183" t="s">
        <v>78</v>
      </c>
      <c r="C132" s="197">
        <f>-X_ail+m_ail</f>
        <v>-772</v>
      </c>
      <c r="D132" s="197">
        <f>D_ail/2</f>
        <v>42</v>
      </c>
      <c r="E132" s="198">
        <f t="shared" si="0"/>
        <v>-42</v>
      </c>
      <c r="K132" s="46"/>
    </row>
    <row r="133" spans="2:11" x14ac:dyDescent="0.2">
      <c r="B133" s="185" t="s">
        <v>79</v>
      </c>
      <c r="C133" s="46">
        <f>-X_ail+m_ail-p_ail</f>
        <v>-892</v>
      </c>
      <c r="D133" s="46">
        <f>D_ail/2+E_ail</f>
        <v>149</v>
      </c>
      <c r="E133" s="199">
        <f t="shared" si="0"/>
        <v>-149</v>
      </c>
      <c r="K133" s="46"/>
    </row>
    <row r="134" spans="2:11" x14ac:dyDescent="0.2">
      <c r="B134" s="185" t="s">
        <v>80</v>
      </c>
      <c r="C134" s="46">
        <f>-X_ail+m_ail-p_ail-n_ail</f>
        <v>-972</v>
      </c>
      <c r="D134" s="46">
        <f>D_ail/2+E_ail</f>
        <v>149</v>
      </c>
      <c r="E134" s="199">
        <f t="shared" si="0"/>
        <v>-149</v>
      </c>
      <c r="K134" s="46"/>
    </row>
    <row r="135" spans="2:11" x14ac:dyDescent="0.2">
      <c r="B135" s="185" t="s">
        <v>81</v>
      </c>
      <c r="C135" s="46">
        <f>-X_ail</f>
        <v>-942</v>
      </c>
      <c r="D135" s="46">
        <f>D_ail/2</f>
        <v>42</v>
      </c>
      <c r="E135" s="199">
        <f t="shared" si="0"/>
        <v>-42</v>
      </c>
      <c r="K135" s="46"/>
    </row>
    <row r="136" spans="2:11" x14ac:dyDescent="0.2">
      <c r="B136" s="187" t="s">
        <v>78</v>
      </c>
      <c r="C136" s="200">
        <f>-X_ail+m_ail</f>
        <v>-772</v>
      </c>
      <c r="D136" s="200">
        <f>D_ail/2</f>
        <v>42</v>
      </c>
      <c r="E136" s="201">
        <f t="shared" si="0"/>
        <v>-42</v>
      </c>
      <c r="K136" s="46"/>
    </row>
    <row r="137" spans="2:11" x14ac:dyDescent="0.2">
      <c r="B137" s="192" t="str">
        <f>IF(E_ail&gt;0,IF(Lang="Français","Envergure","Span"),"")</f>
        <v>Envergure</v>
      </c>
      <c r="C137" s="197">
        <f>MIN(-X_ail,-X_ail+m_ail-p_ail-n_ail)-Long_tot/30</f>
        <v>-1005.0666666666667</v>
      </c>
      <c r="D137" s="207">
        <f>-D_ail/2-E_ail</f>
        <v>-149</v>
      </c>
      <c r="E137" s="93"/>
      <c r="K137" s="46"/>
    </row>
    <row r="138" spans="2:11" x14ac:dyDescent="0.2">
      <c r="B138" s="195" t="s">
        <v>166</v>
      </c>
      <c r="C138" s="46">
        <f>MIN(-X_ail,-X_ail+m_ail-p_ail-n_ail)-Long_tot/30</f>
        <v>-1005.0666666666667</v>
      </c>
      <c r="D138" s="208">
        <f>-D_ail/2-E_ail/2</f>
        <v>-95.5</v>
      </c>
      <c r="E138" s="93"/>
      <c r="K138" s="46"/>
    </row>
    <row r="139" spans="2:11" x14ac:dyDescent="0.2">
      <c r="B139" s="212" t="s">
        <v>162</v>
      </c>
      <c r="C139" s="200">
        <f>MIN(-X_ail,-X_ail+m_ail-p_ail-n_ail)-Long_tot/30</f>
        <v>-1005.0666666666667</v>
      </c>
      <c r="D139" s="209">
        <f>-D_ail/2</f>
        <v>-42</v>
      </c>
      <c r="E139" s="93"/>
      <c r="K139" s="46"/>
    </row>
    <row r="140" spans="2:11" x14ac:dyDescent="0.2">
      <c r="B140" s="192" t="str">
        <f>IF(Lang="Français","Emplanture","Root edge")</f>
        <v>Emplanture</v>
      </c>
      <c r="C140" s="197">
        <f>-X_ail+m_ail</f>
        <v>-772</v>
      </c>
      <c r="D140" s="207">
        <f>D_ail/2+E_ail+Long_tot/20</f>
        <v>198.6</v>
      </c>
      <c r="E140" s="93"/>
      <c r="K140" s="46"/>
    </row>
    <row r="141" spans="2:11" x14ac:dyDescent="0.2">
      <c r="B141" s="195" t="s">
        <v>168</v>
      </c>
      <c r="C141" s="46">
        <f>-X_ail+m_ail/2</f>
        <v>-857</v>
      </c>
      <c r="D141" s="208">
        <f>D_ail/2+E_ail+Long_tot/20</f>
        <v>198.6</v>
      </c>
      <c r="E141" s="93"/>
      <c r="K141" s="46"/>
    </row>
    <row r="142" spans="2:11" x14ac:dyDescent="0.2">
      <c r="B142" s="212" t="s">
        <v>169</v>
      </c>
      <c r="C142" s="200">
        <f>-X_ail</f>
        <v>-942</v>
      </c>
      <c r="D142" s="209">
        <f>D_ail/2+E_ail+Long_tot/20</f>
        <v>198.6</v>
      </c>
      <c r="E142" s="93"/>
      <c r="K142" s="46"/>
    </row>
    <row r="143" spans="2:11" x14ac:dyDescent="0.2">
      <c r="B143" s="192" t="str">
        <f>IF(p_ail&lt;&gt;0,IF(Lang="Français","Flèche","Offset"),"")</f>
        <v>Flèche</v>
      </c>
      <c r="C143" s="197">
        <f>-X_ail+m_ail</f>
        <v>-772</v>
      </c>
      <c r="D143" s="207">
        <f>-D_ail/2-E_ail-Long_tot/30</f>
        <v>-182.06666666666666</v>
      </c>
      <c r="E143" s="93"/>
      <c r="K143" s="46"/>
    </row>
    <row r="144" spans="2:11" x14ac:dyDescent="0.2">
      <c r="B144" s="195" t="s">
        <v>165</v>
      </c>
      <c r="C144" s="46">
        <f>-X_ail+m_ail-p_ail/2</f>
        <v>-832</v>
      </c>
      <c r="D144" s="208">
        <f>-D_ail/2-E_ail-Long_tot/30</f>
        <v>-182.06666666666666</v>
      </c>
      <c r="E144" s="93"/>
      <c r="K144" s="46"/>
    </row>
    <row r="145" spans="2:11" x14ac:dyDescent="0.2">
      <c r="B145" s="212" t="s">
        <v>163</v>
      </c>
      <c r="C145" s="200">
        <f>-X_ail+m_ail-p_ail</f>
        <v>-892</v>
      </c>
      <c r="D145" s="209">
        <f>-D_ail/2-E_ail-Long_tot/30</f>
        <v>-182.06666666666666</v>
      </c>
      <c r="E145" s="93"/>
      <c r="K145" s="46"/>
    </row>
    <row r="146" spans="2:11" x14ac:dyDescent="0.2">
      <c r="B146" s="192" t="str">
        <f>IF(n_ail&gt;0,IF(Lang="Français","Saumon","Tip edge"),"")</f>
        <v>Saumon</v>
      </c>
      <c r="C146" s="197">
        <f>-X_ail+m_ail-p_ail</f>
        <v>-892</v>
      </c>
      <c r="D146" s="207">
        <f>-D_ail/2-E_ail-Long_tot/20</f>
        <v>-198.6</v>
      </c>
      <c r="E146" s="93"/>
      <c r="K146" s="46"/>
    </row>
    <row r="147" spans="2:11" x14ac:dyDescent="0.2">
      <c r="B147" s="195" t="s">
        <v>167</v>
      </c>
      <c r="C147" s="46">
        <f>-X_ail+m_ail-p_ail-n_ail/2</f>
        <v>-932</v>
      </c>
      <c r="D147" s="208">
        <f>-D_ail/2-E_ail-Long_tot/20</f>
        <v>-198.6</v>
      </c>
      <c r="E147" s="93"/>
      <c r="K147" s="46"/>
    </row>
    <row r="148" spans="2:11" x14ac:dyDescent="0.2">
      <c r="B148" s="212" t="s">
        <v>164</v>
      </c>
      <c r="C148" s="200">
        <f>-X_ail+m_ail-p_ail-n_ail</f>
        <v>-972</v>
      </c>
      <c r="D148" s="209">
        <f>-D_ail/2-E_ail-Long_tot/20</f>
        <v>-198.6</v>
      </c>
      <c r="E148" s="93"/>
      <c r="K148" s="46"/>
    </row>
    <row r="149" spans="2:11" x14ac:dyDescent="0.2">
      <c r="B149" s="183" t="s">
        <v>82</v>
      </c>
      <c r="C149" s="197">
        <f ca="1">-XcgPlein</f>
        <v>-530.01423094193626</v>
      </c>
      <c r="D149" s="207">
        <v>0</v>
      </c>
      <c r="E149" s="93"/>
      <c r="K149" s="46"/>
    </row>
    <row r="150" spans="2:11" x14ac:dyDescent="0.2">
      <c r="B150" s="187" t="s">
        <v>83</v>
      </c>
      <c r="C150" s="200">
        <f ca="1">-XcgVide</f>
        <v>-530</v>
      </c>
      <c r="D150" s="209">
        <v>0</v>
      </c>
      <c r="E150" s="93"/>
      <c r="K150" s="46"/>
    </row>
    <row r="151" spans="2:11" x14ac:dyDescent="0.2">
      <c r="B151" s="183" t="s">
        <v>84</v>
      </c>
      <c r="C151" s="197">
        <f>-XCp</f>
        <v>-769.02762675440692</v>
      </c>
      <c r="D151" s="207">
        <v>0</v>
      </c>
      <c r="E151" s="93"/>
      <c r="K151" s="46"/>
    </row>
    <row r="152" spans="2:11" x14ac:dyDescent="0.2">
      <c r="B152" s="187" t="s">
        <v>84</v>
      </c>
      <c r="C152" s="200">
        <f>-XCp</f>
        <v>-769.02762675440692</v>
      </c>
      <c r="D152" s="209">
        <f>Cn*D_ref/CritCnmin</f>
        <v>87.372101895940062</v>
      </c>
      <c r="E152" s="93"/>
      <c r="K152" s="46"/>
    </row>
    <row r="153" spans="2:11" x14ac:dyDescent="0.2">
      <c r="B153" s="185" t="s">
        <v>422</v>
      </c>
      <c r="C153" s="46">
        <f>-XCp0</f>
        <v>-769.02762675440692</v>
      </c>
      <c r="D153" s="208">
        <f>Cn0*D_ref/CritCnmin</f>
        <v>87.372101895940062</v>
      </c>
      <c r="E153" s="93"/>
      <c r="K153" s="46"/>
    </row>
    <row r="154" spans="2:11" x14ac:dyDescent="0.2">
      <c r="B154" s="185" t="s">
        <v>422</v>
      </c>
      <c r="C154" s="46">
        <f>-XCp0</f>
        <v>-769.02762675440692</v>
      </c>
      <c r="D154" s="208">
        <v>0</v>
      </c>
      <c r="E154" s="93"/>
      <c r="K154" s="46"/>
    </row>
    <row r="155" spans="2:11" x14ac:dyDescent="0.2">
      <c r="B155" s="192" t="str">
        <f>IF(n_ail&gt;0,IF(Lang="Français","Marge Statique","Static Margin"),"")</f>
        <v>Marge Statique</v>
      </c>
      <c r="C155" s="197">
        <f ca="1">(-XcgPlein-XcgVide)/2</f>
        <v>-530.00711547096807</v>
      </c>
      <c r="D155" s="207">
        <f>-D_ail/2-E_ail-Long_tot/20</f>
        <v>-198.6</v>
      </c>
      <c r="E155" s="93"/>
      <c r="K155" s="46"/>
    </row>
    <row r="156" spans="2:11" x14ac:dyDescent="0.2">
      <c r="B156" s="195" t="s">
        <v>170</v>
      </c>
      <c r="C156" s="46">
        <f ca="1">(C155+C157)/2</f>
        <v>-649.51737111268744</v>
      </c>
      <c r="D156" s="208">
        <f>-D_ail/2-E_ail-Long_tot/20</f>
        <v>-198.6</v>
      </c>
      <c r="E156" s="93"/>
      <c r="K156" s="46"/>
    </row>
    <row r="157" spans="2:11" x14ac:dyDescent="0.2">
      <c r="B157" s="212" t="s">
        <v>171</v>
      </c>
      <c r="C157" s="200">
        <f>-XCp</f>
        <v>-769.02762675440692</v>
      </c>
      <c r="D157" s="209">
        <f>-D_ail/2-E_ail-Long_tot/20</f>
        <v>-198.6</v>
      </c>
      <c r="E157" s="93"/>
      <c r="K157" s="46"/>
    </row>
    <row r="158" spans="2:11" x14ac:dyDescent="0.2">
      <c r="B158" s="183" t="s">
        <v>85</v>
      </c>
      <c r="C158" s="197">
        <f>IF(LEFT(Type_masquage,1)="M",0,-X_can+m_can)</f>
        <v>0</v>
      </c>
      <c r="D158" s="197">
        <f>IF(LEFT(Type_masquage,1)="M",0,D_ail/2)</f>
        <v>0</v>
      </c>
      <c r="E158" s="198">
        <f t="shared" ref="E158:E167" si="1">-D158</f>
        <v>0</v>
      </c>
      <c r="K158" s="46"/>
    </row>
    <row r="159" spans="2:11" x14ac:dyDescent="0.2">
      <c r="B159" s="185" t="s">
        <v>86</v>
      </c>
      <c r="C159" s="46">
        <f>IF(LEFT(Type_masquage,1)="M",0,-X_can+m_can-p_can)</f>
        <v>0</v>
      </c>
      <c r="D159" s="46">
        <f>IF(LEFT(Type_masquage,1)="M",0,D_ail/2+E_can)</f>
        <v>0</v>
      </c>
      <c r="E159" s="199">
        <f t="shared" si="1"/>
        <v>0</v>
      </c>
      <c r="K159" s="46"/>
    </row>
    <row r="160" spans="2:11" x14ac:dyDescent="0.2">
      <c r="B160" s="185" t="s">
        <v>87</v>
      </c>
      <c r="C160" s="46">
        <f>IF(LEFT(Type_masquage,1)="M",0,-X_can+m_can-p_can-n_can)</f>
        <v>0</v>
      </c>
      <c r="D160" s="46">
        <f>IF(LEFT(Type_masquage,1)="M",0,D_ail/2+E_can)</f>
        <v>0</v>
      </c>
      <c r="E160" s="199">
        <f t="shared" si="1"/>
        <v>0</v>
      </c>
      <c r="K160" s="46"/>
    </row>
    <row r="161" spans="2:11" x14ac:dyDescent="0.2">
      <c r="B161" s="185" t="s">
        <v>88</v>
      </c>
      <c r="C161" s="46">
        <f>IF(LEFT(Type_masquage,1)="M",0,-X_can)</f>
        <v>0</v>
      </c>
      <c r="D161" s="46">
        <f>IF(LEFT(Type_masquage,1)="M",0,D_ail/2)</f>
        <v>0</v>
      </c>
      <c r="E161" s="199">
        <f t="shared" si="1"/>
        <v>0</v>
      </c>
      <c r="K161" s="46"/>
    </row>
    <row r="162" spans="2:11" x14ac:dyDescent="0.2">
      <c r="B162" s="187" t="s">
        <v>85</v>
      </c>
      <c r="C162" s="200">
        <f>IF(LEFT(Type_masquage,1)="M",0,-X_can+m_can)</f>
        <v>0</v>
      </c>
      <c r="D162" s="200">
        <f>IF(LEFT(Type_masquage,1)="M",0,D_ail/2)</f>
        <v>0</v>
      </c>
      <c r="E162" s="201">
        <f t="shared" si="1"/>
        <v>0</v>
      </c>
      <c r="K162" s="46"/>
    </row>
    <row r="163" spans="2:11" x14ac:dyDescent="0.2">
      <c r="B163" s="183" t="s">
        <v>89</v>
      </c>
      <c r="C163" s="197">
        <f>IF(LEFT(Type_masquage,1)="B",-X_int+m_int,0)</f>
        <v>0</v>
      </c>
      <c r="D163" s="197">
        <f>IF(LEFT(Type_masquage,1)="B",D_int/2,0)</f>
        <v>0</v>
      </c>
      <c r="E163" s="198">
        <f t="shared" si="1"/>
        <v>0</v>
      </c>
      <c r="K163" s="46"/>
    </row>
    <row r="164" spans="2:11" x14ac:dyDescent="0.2">
      <c r="B164" s="185" t="s">
        <v>90</v>
      </c>
      <c r="C164" s="46">
        <f>IF(LEFT(Type_masquage,1)="B",-X_int+m_int-p_int,0)</f>
        <v>0</v>
      </c>
      <c r="D164" s="46">
        <f>IF(LEFT(Type_masquage,1)="B",D_int/2+E_int,0)</f>
        <v>0</v>
      </c>
      <c r="E164" s="199">
        <f t="shared" si="1"/>
        <v>0</v>
      </c>
      <c r="K164" s="46"/>
    </row>
    <row r="165" spans="2:11" x14ac:dyDescent="0.2">
      <c r="B165" s="185" t="s">
        <v>91</v>
      </c>
      <c r="C165" s="46">
        <f>IF(LEFT(Type_masquage,1)="B",-X_int+m_int-p_int-n_int,0)</f>
        <v>0</v>
      </c>
      <c r="D165" s="46">
        <f>IF(LEFT(Type_masquage,1)="B",D_int/2+E_int,0)</f>
        <v>0</v>
      </c>
      <c r="E165" s="199">
        <f t="shared" si="1"/>
        <v>0</v>
      </c>
      <c r="K165" s="46"/>
    </row>
    <row r="166" spans="2:11" x14ac:dyDescent="0.2">
      <c r="B166" s="185" t="s">
        <v>92</v>
      </c>
      <c r="C166" s="46">
        <f>IF(LEFT(Type_masquage,1)="B",-X_int,0)</f>
        <v>0</v>
      </c>
      <c r="D166" s="46">
        <f>IF(LEFT(Type_masquage,1)="B",D_int/2,0)</f>
        <v>0</v>
      </c>
      <c r="E166" s="199">
        <f t="shared" si="1"/>
        <v>0</v>
      </c>
      <c r="K166" s="46"/>
    </row>
    <row r="167" spans="2:11" x14ac:dyDescent="0.2">
      <c r="B167" s="187" t="s">
        <v>89</v>
      </c>
      <c r="C167" s="200">
        <f>IF(LEFT(Type_masquage,1)="B",-X_int+m_int,0)</f>
        <v>0</v>
      </c>
      <c r="D167" s="200">
        <f>IF(LEFT(Type_masquage,1)="B",D_int/2,0)</f>
        <v>0</v>
      </c>
      <c r="E167" s="201">
        <f t="shared" si="1"/>
        <v>0</v>
      </c>
      <c r="K167" s="46"/>
    </row>
    <row r="168" spans="2:11" x14ac:dyDescent="0.2">
      <c r="B168" s="45" t="s">
        <v>93</v>
      </c>
      <c r="C168" s="46">
        <f>-MAX(Long_tot, X_ail-m_ail+p_ail+n_ail, (E_ail+D_ail/2)*3.2)*1.01</f>
        <v>-1001.92</v>
      </c>
      <c r="D168" s="46">
        <f>MAX(E_ail+D_ail/2, Long_tot/3)</f>
        <v>330.66666666666669</v>
      </c>
      <c r="E168" s="93"/>
      <c r="K168" s="46"/>
    </row>
    <row r="169" spans="2:11" x14ac:dyDescent="0.2">
      <c r="B169" s="45" t="s">
        <v>93</v>
      </c>
      <c r="C169" s="46">
        <f>C168</f>
        <v>-1001.92</v>
      </c>
      <c r="D169" s="46">
        <f>-D168</f>
        <v>-330.66666666666669</v>
      </c>
      <c r="E169" s="93"/>
      <c r="K169" s="46"/>
    </row>
    <row r="170" spans="2:11" x14ac:dyDescent="0.2">
      <c r="B170" s="183" t="s">
        <v>94</v>
      </c>
      <c r="C170" s="197">
        <f ca="1">-XpropuRef+Long_propu</f>
        <v>-942</v>
      </c>
      <c r="D170" s="207">
        <f ca="1">-Diam_propu/2</f>
        <v>0</v>
      </c>
      <c r="E170" s="93"/>
      <c r="K170" s="46"/>
    </row>
    <row r="171" spans="2:11" x14ac:dyDescent="0.2">
      <c r="B171" s="185" t="s">
        <v>95</v>
      </c>
      <c r="C171" s="46">
        <f ca="1">-XpropuRef+Long_propu</f>
        <v>-942</v>
      </c>
      <c r="D171" s="208">
        <f ca="1">Diam_propu/2</f>
        <v>0</v>
      </c>
      <c r="E171" s="93"/>
      <c r="K171" s="46"/>
    </row>
    <row r="172" spans="2:11" x14ac:dyDescent="0.2">
      <c r="B172" s="185" t="s">
        <v>96</v>
      </c>
      <c r="C172" s="46">
        <f>-XpropuRef</f>
        <v>-942</v>
      </c>
      <c r="D172" s="208">
        <f ca="1">Diam_propu/2</f>
        <v>0</v>
      </c>
      <c r="E172" s="93"/>
      <c r="K172" s="46"/>
    </row>
    <row r="173" spans="2:11" x14ac:dyDescent="0.2">
      <c r="B173" s="185" t="s">
        <v>97</v>
      </c>
      <c r="C173" s="46">
        <f>-XpropuRef</f>
        <v>-942</v>
      </c>
      <c r="D173" s="208">
        <f ca="1">-Diam_propu/2</f>
        <v>0</v>
      </c>
      <c r="E173" s="93"/>
      <c r="K173" s="46"/>
    </row>
    <row r="174" spans="2:11" x14ac:dyDescent="0.2">
      <c r="B174" s="187" t="s">
        <v>98</v>
      </c>
      <c r="C174" s="200">
        <f ca="1">-XpropuRef+Long_propu</f>
        <v>-942</v>
      </c>
      <c r="D174" s="209">
        <f ca="1">-Diam_propu/2</f>
        <v>0</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-25.200000000000003</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-63</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-126</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-189</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-252</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60</v>
      </c>
      <c r="K182" s="45"/>
    </row>
    <row r="183" spans="2:11" x14ac:dyDescent="0.2">
      <c r="B183" s="187">
        <v>7</v>
      </c>
      <c r="C183" s="196">
        <f>CritCnmin</f>
        <v>15</v>
      </c>
      <c r="D183" s="185">
        <v>1</v>
      </c>
      <c r="E183" s="205">
        <f t="shared" si="3"/>
        <v>30</v>
      </c>
      <c r="K183" s="45"/>
    </row>
    <row r="184" spans="2:11" x14ac:dyDescent="0.2">
      <c r="B184" s="183">
        <v>0</v>
      </c>
      <c r="C184" s="202">
        <f>CritCnmax</f>
        <v>30</v>
      </c>
      <c r="D184" s="185">
        <v>2</v>
      </c>
      <c r="E184" s="205">
        <f t="shared" si="3"/>
        <v>15</v>
      </c>
      <c r="K184" s="45"/>
    </row>
    <row r="185" spans="2:11" x14ac:dyDescent="0.2">
      <c r="B185" s="187">
        <v>7</v>
      </c>
      <c r="C185" s="196">
        <f>CritCnmax</f>
        <v>30</v>
      </c>
      <c r="D185" s="185">
        <v>3</v>
      </c>
      <c r="E185" s="205">
        <f t="shared" si="3"/>
        <v>10</v>
      </c>
      <c r="K185" s="45"/>
    </row>
    <row r="186" spans="2:11" x14ac:dyDescent="0.2">
      <c r="B186" s="183">
        <f>CritMsmin</f>
        <v>1.5</v>
      </c>
      <c r="C186" s="202">
        <v>0</v>
      </c>
      <c r="D186" s="185">
        <v>5</v>
      </c>
      <c r="E186" s="205">
        <f t="shared" si="3"/>
        <v>6</v>
      </c>
      <c r="K186" s="45"/>
    </row>
    <row r="187" spans="2:11" x14ac:dyDescent="0.2">
      <c r="B187" s="187">
        <f>CritMsmin</f>
        <v>1.5</v>
      </c>
      <c r="C187" s="196">
        <v>55</v>
      </c>
      <c r="D187" s="185">
        <v>7</v>
      </c>
      <c r="E187" s="205">
        <f t="shared" si="3"/>
        <v>4.2857142857142856</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2.8453975691960793</v>
      </c>
      <c r="C190" s="203">
        <f>Cn</f>
        <v>15.602161052846441</v>
      </c>
      <c r="D190" s="185">
        <v>3</v>
      </c>
      <c r="E190" s="205">
        <f t="shared" si="4"/>
        <v>33.333333333333336</v>
      </c>
      <c r="K190" s="45"/>
    </row>
    <row r="191" spans="2:11" x14ac:dyDescent="0.2">
      <c r="B191" s="512">
        <f ca="1">(XCp0-XcgPlein)/D_ref</f>
        <v>2.8453975691960793</v>
      </c>
      <c r="C191" s="513">
        <f>Cn0</f>
        <v>15.602161052846441</v>
      </c>
      <c r="D191" s="185">
        <v>4</v>
      </c>
      <c r="E191" s="205">
        <f t="shared" si="4"/>
        <v>25</v>
      </c>
      <c r="K191" s="45"/>
    </row>
    <row r="192" spans="2:11" x14ac:dyDescent="0.2">
      <c r="B192" s="512">
        <f ca="1">(XCp0-XcgVide)/D_ref</f>
        <v>2.8455669851715109</v>
      </c>
      <c r="C192" s="513">
        <f>Cn0</f>
        <v>15.602161052846441</v>
      </c>
      <c r="D192" s="185">
        <v>6</v>
      </c>
      <c r="E192" s="205">
        <f t="shared" si="4"/>
        <v>16.666666666666668</v>
      </c>
      <c r="K192" s="45"/>
    </row>
    <row r="193" spans="2:11" x14ac:dyDescent="0.2">
      <c r="B193" s="512">
        <f ca="1">(XCp-XcgVide)/D_ref</f>
        <v>2.8455669851715109</v>
      </c>
      <c r="C193" s="513">
        <f>Cn</f>
        <v>15.602161052846441</v>
      </c>
      <c r="D193" s="187">
        <v>7</v>
      </c>
      <c r="E193" s="206">
        <f t="shared" si="4"/>
        <v>14.285714285714286</v>
      </c>
      <c r="K193" s="45"/>
    </row>
    <row r="194" spans="2:11" x14ac:dyDescent="0.2">
      <c r="B194" s="512">
        <f ca="1">MS_min</f>
        <v>2.8453975691960793</v>
      </c>
      <c r="C194" s="514">
        <f>Cn</f>
        <v>15.602161052846441</v>
      </c>
      <c r="D194" s="45"/>
      <c r="E194" s="92"/>
      <c r="K194" s="45"/>
    </row>
    <row r="195" spans="2:11" x14ac:dyDescent="0.2">
      <c r="B195" s="183">
        <v>0</v>
      </c>
      <c r="C195" s="202">
        <f>(CritCnmin+CritCnmax)/2</f>
        <v>22.5</v>
      </c>
      <c r="D195" s="26"/>
      <c r="E195" s="90"/>
      <c r="K195" s="26"/>
    </row>
    <row r="196" spans="2:11" x14ac:dyDescent="0.2">
      <c r="B196" s="185">
        <f>MAX(CritMsmin,CritMsCnmin/C196)</f>
        <v>1.5</v>
      </c>
      <c r="C196" s="45">
        <f>(CritCnmin+CritCnmax)/2</f>
        <v>22.5</v>
      </c>
      <c r="D196" s="26"/>
      <c r="E196" s="90"/>
      <c r="K196" s="26"/>
    </row>
    <row r="197" spans="2:11" x14ac:dyDescent="0.2">
      <c r="B197" s="185">
        <f>MIN(CritMsmax,CritMsCnmax/C197)</f>
        <v>4.4444444444444446</v>
      </c>
      <c r="C197" s="189">
        <f>(CritCnmin+CritCnmax)/2</f>
        <v>22.5</v>
      </c>
    </row>
    <row r="198" spans="2:11" x14ac:dyDescent="0.2">
      <c r="B198" s="187">
        <v>7</v>
      </c>
      <c r="C198" s="190">
        <f>(CritCnmin+CritCnmax)/2</f>
        <v>22.5</v>
      </c>
    </row>
    <row r="199" spans="2:11" x14ac:dyDescent="0.2">
      <c r="B199" s="183">
        <f>(CritMsmin+CritMsmax)/2</f>
        <v>3.75</v>
      </c>
      <c r="C199" s="184">
        <v>0</v>
      </c>
    </row>
    <row r="200" spans="2:11" x14ac:dyDescent="0.2">
      <c r="B200" s="185">
        <f>(CritMsmin+CritMsmax)/2</f>
        <v>3.75</v>
      </c>
      <c r="C200" s="186">
        <f>MAX(CritCnmin,CritMsCnmin/B200)</f>
        <v>15</v>
      </c>
    </row>
    <row r="201" spans="2:11" x14ac:dyDescent="0.2">
      <c r="B201" s="185">
        <f>(CritMsmin+CritMsmax)/2</f>
        <v>3.75</v>
      </c>
      <c r="C201" s="186">
        <f>MIN(CritCnmax,CritMsCnmax/B201)</f>
        <v>26.666666666666668</v>
      </c>
    </row>
    <row r="202" spans="2:11" x14ac:dyDescent="0.2">
      <c r="B202" s="187">
        <f>(CritMsmin+CritMsmax)/2</f>
        <v>3.75</v>
      </c>
      <c r="C202" s="188">
        <v>55</v>
      </c>
    </row>
    <row r="203" spans="2:11" x14ac:dyDescent="0.2">
      <c r="D203" s="474"/>
    </row>
    <row r="204" spans="2:11" x14ac:dyDescent="0.2">
      <c r="B204" s="476" t="s">
        <v>405</v>
      </c>
      <c r="C204" s="31" t="b">
        <f ca="1">(OR(C205:C210))</f>
        <v>0</v>
      </c>
      <c r="D204" s="474"/>
    </row>
    <row r="205" spans="2:11" x14ac:dyDescent="0.2">
      <c r="B205" s="475" t="s">
        <v>402</v>
      </c>
      <c r="C205" s="474" t="b">
        <f ca="1">AND(Type_propu="H2O",RIGHT(Type_fusee,1)=" ")</f>
        <v>0</v>
      </c>
      <c r="D205" s="474"/>
    </row>
    <row r="206" spans="2:11" x14ac:dyDescent="0.2">
      <c r="B206" s="475" t="s">
        <v>118</v>
      </c>
      <c r="C206" s="474" t="b">
        <f ca="1">AND(Type_propu="Fusex",RIGHT(Type_fusee,1)=".")</f>
        <v>0</v>
      </c>
      <c r="D206" s="474"/>
    </row>
    <row r="207" spans="2:11" x14ac:dyDescent="0.2">
      <c r="B207" s="475" t="s">
        <v>403</v>
      </c>
      <c r="C207" s="474" t="b">
        <f ca="1">LEFT(Type_propu,5)=LEFT(Type_fusee,5)</f>
        <v>0</v>
      </c>
      <c r="D207" s="474"/>
    </row>
    <row r="208" spans="2:11" x14ac:dyDescent="0.2">
      <c r="B208" s="475" t="s">
        <v>404</v>
      </c>
      <c r="C208" s="474" t="b">
        <f ca="1">AND(RIGHT(Type_propu,1)="N",LEFT(Type_fusee,4)="Mini")</f>
        <v>0</v>
      </c>
      <c r="D208" s="474"/>
    </row>
    <row r="209" spans="1:3" x14ac:dyDescent="0.2">
      <c r="B209" s="475" t="s">
        <v>406</v>
      </c>
      <c r="C209" s="474" t="b">
        <f ca="1">AND(LEFT(Type_propu,5)="MiniR",LEFT(Type_fusee,1)="R")</f>
        <v>0</v>
      </c>
    </row>
    <row r="210" spans="1:3" x14ac:dyDescent="0.2">
      <c r="B210" s="475" t="s">
        <v>396</v>
      </c>
      <c r="C210" s="474" t="b">
        <f ca="1">AND(LEFT(Type_propu,4)="Mini",LEFT(Type_fusee,1)=",")</f>
        <v>0</v>
      </c>
    </row>
    <row r="223" spans="1:3" x14ac:dyDescent="0.2">
      <c r="A223" s="24" t="s">
        <v>463</v>
      </c>
    </row>
    <row r="226" spans="1:1" x14ac:dyDescent="0.2">
      <c r="A226" s="24" t="s">
        <v>476</v>
      </c>
    </row>
    <row r="228" spans="1:1" x14ac:dyDescent="0.2">
      <c r="A228" s="24" t="s">
        <v>477</v>
      </c>
    </row>
    <row r="230" spans="1:1" x14ac:dyDescent="0.2">
      <c r="A230" s="24" t="s">
        <v>478</v>
      </c>
    </row>
    <row r="232" spans="1:1" x14ac:dyDescent="0.2">
      <c r="A232" s="24" t="s">
        <v>479</v>
      </c>
    </row>
    <row r="233" spans="1:1" x14ac:dyDescent="0.2">
      <c r="A233" s="24" t="s">
        <v>480</v>
      </c>
    </row>
    <row r="234" spans="1:1" x14ac:dyDescent="0.2">
      <c r="A234" s="24" t="s">
        <v>481</v>
      </c>
    </row>
    <row r="235" spans="1:1" x14ac:dyDescent="0.2">
      <c r="A235" s="24" t="s">
        <v>482</v>
      </c>
    </row>
    <row r="236" spans="1:1" x14ac:dyDescent="0.2">
      <c r="A236" s="24" t="s">
        <v>483</v>
      </c>
    </row>
    <row r="237" spans="1:1" x14ac:dyDescent="0.2">
      <c r="A237" s="24" t="s">
        <v>484</v>
      </c>
    </row>
    <row r="238" spans="1:1" x14ac:dyDescent="0.2">
      <c r="A238" s="24" t="s">
        <v>183</v>
      </c>
    </row>
    <row r="239" spans="1:1" x14ac:dyDescent="0.2">
      <c r="A239" s="24" t="s">
        <v>485</v>
      </c>
    </row>
    <row r="240" spans="1:1" x14ac:dyDescent="0.2">
      <c r="A240" s="24" t="s">
        <v>486</v>
      </c>
    </row>
    <row r="241" spans="1:1" x14ac:dyDescent="0.2">
      <c r="A241" s="24" t="s">
        <v>183</v>
      </c>
    </row>
    <row r="242" spans="1:1" x14ac:dyDescent="0.2">
      <c r="A242" s="24" t="s">
        <v>487</v>
      </c>
    </row>
    <row r="244" spans="1:1" x14ac:dyDescent="0.2">
      <c r="A244" s="24" t="s">
        <v>488</v>
      </c>
    </row>
    <row r="246" spans="1:1" x14ac:dyDescent="0.2">
      <c r="A246" s="24" t="s">
        <v>489</v>
      </c>
    </row>
    <row r="248" spans="1:1" x14ac:dyDescent="0.2">
      <c r="A248" s="24" t="s">
        <v>490</v>
      </c>
    </row>
    <row r="249" spans="1:1" x14ac:dyDescent="0.2">
      <c r="A249" s="24" t="s">
        <v>491</v>
      </c>
    </row>
    <row r="250" spans="1:1" x14ac:dyDescent="0.2">
      <c r="A250" s="24" t="s">
        <v>492</v>
      </c>
    </row>
    <row r="251" spans="1:1" x14ac:dyDescent="0.2">
      <c r="A251" s="24" t="s">
        <v>493</v>
      </c>
    </row>
    <row r="252" spans="1:1" x14ac:dyDescent="0.2">
      <c r="A252" s="24" t="s">
        <v>494</v>
      </c>
    </row>
    <row r="254" spans="1:1" x14ac:dyDescent="0.2">
      <c r="A254" s="24" t="s">
        <v>495</v>
      </c>
    </row>
    <row r="255" spans="1:1" x14ac:dyDescent="0.2">
      <c r="A255" s="24" t="s">
        <v>496</v>
      </c>
    </row>
    <row r="256" spans="1:1" x14ac:dyDescent="0.2">
      <c r="A256" s="24" t="s">
        <v>497</v>
      </c>
    </row>
    <row r="257" spans="1:1" x14ac:dyDescent="0.2">
      <c r="A257" s="24" t="s">
        <v>498</v>
      </c>
    </row>
    <row r="258" spans="1:1" x14ac:dyDescent="0.2">
      <c r="A258" s="24" t="s">
        <v>499</v>
      </c>
    </row>
    <row r="261" spans="1:1" x14ac:dyDescent="0.2">
      <c r="A261" s="24" t="s">
        <v>500</v>
      </c>
    </row>
    <row r="262" spans="1:1" x14ac:dyDescent="0.2">
      <c r="A262" s="24" t="s">
        <v>501</v>
      </c>
    </row>
    <row r="263" spans="1:1" x14ac:dyDescent="0.2">
      <c r="A263" s="24" t="s">
        <v>502</v>
      </c>
    </row>
    <row r="264" spans="1:1" x14ac:dyDescent="0.2">
      <c r="A264" s="24" t="s">
        <v>503</v>
      </c>
    </row>
    <row r="265" spans="1:1" x14ac:dyDescent="0.2">
      <c r="A265" s="24" t="s">
        <v>504</v>
      </c>
    </row>
    <row r="267" spans="1:1" x14ac:dyDescent="0.2">
      <c r="A267" s="24" t="s">
        <v>497</v>
      </c>
    </row>
    <row r="268" spans="1:1" x14ac:dyDescent="0.2">
      <c r="A268" s="24" t="s">
        <v>498</v>
      </c>
    </row>
    <row r="269" spans="1:1" x14ac:dyDescent="0.2">
      <c r="A269" s="24" t="s">
        <v>505</v>
      </c>
    </row>
    <row r="272" spans="1:1" x14ac:dyDescent="0.2">
      <c r="A272" s="24" t="s">
        <v>465</v>
      </c>
    </row>
    <row r="273" spans="1:1" x14ac:dyDescent="0.2">
      <c r="A273" s="24" t="s">
        <v>466</v>
      </c>
    </row>
    <row r="275" spans="1:1" x14ac:dyDescent="0.2">
      <c r="A275" s="24" t="s">
        <v>506</v>
      </c>
    </row>
    <row r="277" spans="1:1" x14ac:dyDescent="0.2">
      <c r="A277" s="24" t="s">
        <v>505</v>
      </c>
    </row>
    <row r="280" spans="1:1" x14ac:dyDescent="0.2">
      <c r="A280" s="24" t="s">
        <v>467</v>
      </c>
    </row>
    <row r="281" spans="1:1" x14ac:dyDescent="0.2">
      <c r="A281" s="24" t="s">
        <v>468</v>
      </c>
    </row>
    <row r="282" spans="1:1" x14ac:dyDescent="0.2">
      <c r="A282" s="24" t="s">
        <v>507</v>
      </c>
    </row>
    <row r="283" spans="1:1" x14ac:dyDescent="0.2">
      <c r="A283" s="24" t="s">
        <v>508</v>
      </c>
    </row>
    <row r="284" spans="1:1" x14ac:dyDescent="0.2">
      <c r="A284" s="24" t="s">
        <v>505</v>
      </c>
    </row>
    <row r="285" spans="1:1" x14ac:dyDescent="0.2">
      <c r="A285" s="24" t="s">
        <v>469</v>
      </c>
    </row>
    <row r="287" spans="1:1" x14ac:dyDescent="0.2">
      <c r="A287" s="24" t="s">
        <v>509</v>
      </c>
    </row>
    <row r="288" spans="1:1" x14ac:dyDescent="0.2">
      <c r="A288" s="24" t="s">
        <v>507</v>
      </c>
    </row>
    <row r="289" spans="1:1" x14ac:dyDescent="0.2">
      <c r="A289" s="24" t="s">
        <v>510</v>
      </c>
    </row>
    <row r="291" spans="1:1" x14ac:dyDescent="0.2">
      <c r="A291" s="24" t="s">
        <v>505</v>
      </c>
    </row>
    <row r="294" spans="1:1" x14ac:dyDescent="0.2">
      <c r="A294" s="24" t="s">
        <v>511</v>
      </c>
    </row>
    <row r="295" spans="1:1" x14ac:dyDescent="0.2">
      <c r="A295" s="24" t="s">
        <v>512</v>
      </c>
    </row>
    <row r="296" spans="1:1" x14ac:dyDescent="0.2">
      <c r="A296" s="24" t="s">
        <v>513</v>
      </c>
    </row>
    <row r="298" spans="1:1" x14ac:dyDescent="0.2">
      <c r="A298" s="24" t="s">
        <v>505</v>
      </c>
    </row>
    <row r="301" spans="1:1" x14ac:dyDescent="0.2">
      <c r="A301" s="24" t="s">
        <v>514</v>
      </c>
    </row>
    <row r="302" spans="1:1" x14ac:dyDescent="0.2">
      <c r="A302" s="24" t="s">
        <v>515</v>
      </c>
    </row>
    <row r="304" spans="1:1" x14ac:dyDescent="0.2">
      <c r="A304" s="24" t="s">
        <v>516</v>
      </c>
    </row>
    <row r="305" spans="1:1" x14ac:dyDescent="0.2">
      <c r="A305" s="24" t="s">
        <v>517</v>
      </c>
    </row>
    <row r="306" spans="1:1" x14ac:dyDescent="0.2">
      <c r="A306" s="24" t="s">
        <v>505</v>
      </c>
    </row>
    <row r="309" spans="1:1" x14ac:dyDescent="0.2">
      <c r="A309" s="24" t="s">
        <v>514</v>
      </c>
    </row>
    <row r="310" spans="1:1" x14ac:dyDescent="0.2">
      <c r="A310" s="24" t="s">
        <v>518</v>
      </c>
    </row>
    <row r="311" spans="1:1" x14ac:dyDescent="0.2">
      <c r="A311" s="24" t="s">
        <v>514</v>
      </c>
    </row>
    <row r="312" spans="1:1" x14ac:dyDescent="0.2">
      <c r="A312" s="24" t="s">
        <v>519</v>
      </c>
    </row>
    <row r="314" spans="1:1" x14ac:dyDescent="0.2">
      <c r="A314" s="24" t="s">
        <v>520</v>
      </c>
    </row>
    <row r="316" spans="1:1" x14ac:dyDescent="0.2">
      <c r="A316" s="24" t="s">
        <v>505</v>
      </c>
    </row>
    <row r="319" spans="1:1" x14ac:dyDescent="0.2">
      <c r="A319" s="24" t="s">
        <v>514</v>
      </c>
    </row>
    <row r="320" spans="1:1" x14ac:dyDescent="0.2">
      <c r="A320" s="24" t="s">
        <v>521</v>
      </c>
    </row>
    <row r="321" spans="1:1" x14ac:dyDescent="0.2">
      <c r="A321" s="24" t="s">
        <v>522</v>
      </c>
    </row>
    <row r="322" spans="1:1" x14ac:dyDescent="0.2">
      <c r="A322" s="24" t="s">
        <v>523</v>
      </c>
    </row>
    <row r="324" spans="1:1" x14ac:dyDescent="0.2">
      <c r="A324" s="24" t="s">
        <v>505</v>
      </c>
    </row>
    <row r="326" spans="1:1" x14ac:dyDescent="0.2">
      <c r="A326" s="24" t="s">
        <v>464</v>
      </c>
    </row>
    <row r="329" spans="1:1" x14ac:dyDescent="0.2">
      <c r="A329" s="24" t="s">
        <v>470</v>
      </c>
    </row>
    <row r="330" spans="1:1" x14ac:dyDescent="0.2">
      <c r="A330" s="24" t="s">
        <v>471</v>
      </c>
    </row>
    <row r="331" spans="1:1" x14ac:dyDescent="0.2">
      <c r="A331" s="24" t="s">
        <v>524</v>
      </c>
    </row>
    <row r="332" spans="1:1" x14ac:dyDescent="0.2">
      <c r="A332" s="24" t="s">
        <v>525</v>
      </c>
    </row>
    <row r="333" spans="1:1" x14ac:dyDescent="0.2">
      <c r="A333" s="24" t="s">
        <v>526</v>
      </c>
    </row>
    <row r="334" spans="1:1" x14ac:dyDescent="0.2">
      <c r="A334" s="24" t="s">
        <v>527</v>
      </c>
    </row>
    <row r="335" spans="1:1" x14ac:dyDescent="0.2">
      <c r="A335" s="24" t="s">
        <v>528</v>
      </c>
    </row>
    <row r="336" spans="1:1" x14ac:dyDescent="0.2">
      <c r="A336" s="24" t="s">
        <v>481</v>
      </c>
    </row>
    <row r="337" spans="1:1" x14ac:dyDescent="0.2">
      <c r="A337" s="24" t="s">
        <v>472</v>
      </c>
    </row>
    <row r="340" spans="1:1" x14ac:dyDescent="0.2">
      <c r="A340" s="24" t="s">
        <v>473</v>
      </c>
    </row>
    <row r="342" spans="1:1" x14ac:dyDescent="0.2">
      <c r="A342" s="24" t="s">
        <v>529</v>
      </c>
    </row>
    <row r="343" spans="1:1" x14ac:dyDescent="0.2">
      <c r="A343" s="24" t="s">
        <v>530</v>
      </c>
    </row>
    <row r="344" spans="1:1" x14ac:dyDescent="0.2">
      <c r="A344" s="24" t="s">
        <v>531</v>
      </c>
    </row>
    <row r="345" spans="1:1" x14ac:dyDescent="0.2">
      <c r="A345" s="24" t="s">
        <v>532</v>
      </c>
    </row>
    <row r="346" spans="1:1" x14ac:dyDescent="0.2">
      <c r="A346" s="24" t="s">
        <v>533</v>
      </c>
    </row>
    <row r="347" spans="1:1" x14ac:dyDescent="0.2">
      <c r="A347" s="24" t="s">
        <v>481</v>
      </c>
    </row>
    <row r="348" spans="1:1" x14ac:dyDescent="0.2">
      <c r="A348" s="24" t="s">
        <v>474</v>
      </c>
    </row>
    <row r="349" spans="1:1" x14ac:dyDescent="0.2">
      <c r="A349" s="24" t="s">
        <v>534</v>
      </c>
    </row>
    <row r="350" spans="1:1" x14ac:dyDescent="0.2">
      <c r="A350" s="24" t="s">
        <v>535</v>
      </c>
    </row>
    <row r="352" spans="1:1" x14ac:dyDescent="0.2">
      <c r="A352" s="24" t="s">
        <v>505</v>
      </c>
    </row>
    <row r="355" spans="1:1" x14ac:dyDescent="0.2">
      <c r="A355" s="24" t="s">
        <v>464</v>
      </c>
    </row>
    <row r="361" spans="1:1" x14ac:dyDescent="0.2">
      <c r="A361" s="24" t="s">
        <v>475</v>
      </c>
    </row>
  </sheetData>
  <dataConsolidate/>
  <mergeCells count="56">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 ref="C27:D27"/>
    <mergeCell ref="C19:D19"/>
    <mergeCell ref="C20:D20"/>
    <mergeCell ref="O23:P23"/>
    <mergeCell ref="O24:P24"/>
    <mergeCell ref="C23:D23"/>
    <mergeCell ref="C22:D22"/>
    <mergeCell ref="C24:D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D35"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zoomScaleNormal="100" workbookViewId="0">
      <selection activeCell="C28" sqref="C28"/>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632" t="s">
        <v>0</v>
      </c>
      <c r="D2" s="632"/>
      <c r="F2" s="3"/>
      <c r="J2" s="4"/>
      <c r="N2" s="57"/>
    </row>
    <row r="3" spans="1:14" ht="12.75" customHeight="1" x14ac:dyDescent="0.2">
      <c r="A3" s="56"/>
      <c r="B3" s="2"/>
      <c r="C3" s="632"/>
      <c r="D3" s="632"/>
      <c r="H3" s="5"/>
      <c r="J3" s="4"/>
      <c r="N3" s="57"/>
    </row>
    <row r="4" spans="1:14" ht="12.75" customHeight="1" x14ac:dyDescent="0.2">
      <c r="A4" s="56"/>
      <c r="B4" s="2"/>
      <c r="C4" s="636" t="str">
        <f>IF(Lang="Français","Trajectographie de fusée",IF(Lang="English","Rocket Trajectography",""))</f>
        <v>Trajectographie de fusée</v>
      </c>
      <c r="D4" s="636"/>
      <c r="H4" s="5"/>
      <c r="J4" s="4"/>
      <c r="N4" s="57"/>
    </row>
    <row r="5" spans="1:14" ht="12.75" customHeight="1" x14ac:dyDescent="0.2">
      <c r="A5" s="56"/>
      <c r="B5" s="2"/>
      <c r="C5" s="631"/>
      <c r="D5" s="631"/>
      <c r="J5" s="4"/>
      <c r="N5" s="57"/>
    </row>
    <row r="6" spans="1:14" ht="12.95" customHeight="1" x14ac:dyDescent="0.2">
      <c r="A6" s="56"/>
      <c r="B6" s="87"/>
      <c r="C6" s="635" t="str">
        <f>IF(Lang="Français","Remplir les cases jaunes",IF(Lang="English","Fill-in yellow cells only",""))</f>
        <v>Remplir les cases jaunes</v>
      </c>
      <c r="D6" s="635"/>
      <c r="J6" s="4"/>
      <c r="N6" s="57"/>
    </row>
    <row r="7" spans="1:14" x14ac:dyDescent="0.2">
      <c r="A7" s="56"/>
      <c r="B7" s="6"/>
      <c r="C7" s="612" t="str">
        <f>IF(Lang="Français","Fusée",IF(Lang="English","Rocket",""))</f>
        <v>Fusée</v>
      </c>
      <c r="D7" s="612"/>
      <c r="N7" s="58"/>
    </row>
    <row r="8" spans="1:14" ht="12.75" customHeight="1" x14ac:dyDescent="0.25">
      <c r="A8" s="56"/>
      <c r="B8" s="140" t="str">
        <f>IF(Lang="Français","Nom",IF(Lang="English","Name",""))</f>
        <v>Nom</v>
      </c>
      <c r="C8" s="633" t="str">
        <f>Nom</f>
        <v>SP02-Alpha</v>
      </c>
      <c r="D8" s="633"/>
      <c r="E8" s="5"/>
      <c r="F8" s="5"/>
      <c r="J8" s="4"/>
      <c r="N8" s="57"/>
    </row>
    <row r="9" spans="1:14" ht="12.75" customHeight="1" x14ac:dyDescent="0.25">
      <c r="A9" s="59"/>
      <c r="B9" s="140" t="s">
        <v>4</v>
      </c>
      <c r="C9" s="634" t="str">
        <f>Club</f>
        <v>L'AéroIPSA</v>
      </c>
      <c r="D9" s="634"/>
      <c r="F9" s="5"/>
      <c r="N9" s="58"/>
    </row>
    <row r="10" spans="1:14" ht="12.75" customHeight="1" x14ac:dyDescent="0.25">
      <c r="A10" s="59"/>
      <c r="B10" s="141" t="s">
        <v>563</v>
      </c>
      <c r="C10" s="630" t="str">
        <f>Matricule</f>
        <v>MF0</v>
      </c>
      <c r="D10" s="630"/>
      <c r="F10" s="5"/>
      <c r="N10" s="58"/>
    </row>
    <row r="11" spans="1:14" ht="12.75" customHeight="1" x14ac:dyDescent="0.2">
      <c r="A11" s="59"/>
      <c r="B11" s="140" t="str">
        <f>IF(Lang="Français","Masse totale",IF(Lang="English","Total Mass",""))</f>
        <v>Masse totale</v>
      </c>
      <c r="C11" s="607">
        <f ca="1">MassePlein</f>
        <v>2.8951000000000002</v>
      </c>
      <c r="D11" s="607"/>
      <c r="F11" s="5"/>
      <c r="N11" s="58"/>
    </row>
    <row r="12" spans="1:14" ht="12.75" customHeight="1" x14ac:dyDescent="0.2">
      <c r="A12" s="59"/>
      <c r="B12" s="227" t="str">
        <f>IF(Lang="Français","Propulseur",IF(Lang="English","Motor",""))</f>
        <v>Propulseur</v>
      </c>
      <c r="C12" s="610" t="str">
        <f>Propu</f>
        <v>Aucun (2e ét. inerte)</v>
      </c>
      <c r="D12" s="611"/>
      <c r="F12" s="5"/>
      <c r="N12" s="58"/>
    </row>
    <row r="13" spans="1:14" ht="12.75" customHeight="1" x14ac:dyDescent="0.2">
      <c r="A13" s="59"/>
      <c r="N13" s="58"/>
    </row>
    <row r="14" spans="1:14" ht="12.75" customHeight="1" x14ac:dyDescent="0.2">
      <c r="A14" s="59"/>
      <c r="B14"/>
      <c r="C14" s="612" t="str">
        <f>IF(Lang="Français","Traînée Aérdynamique",IF(Lang="English","Drag",""))</f>
        <v>Traînée Aérdynamique</v>
      </c>
      <c r="D14" s="612"/>
      <c r="N14" s="58"/>
    </row>
    <row r="15" spans="1:14" ht="12.75" customHeight="1" x14ac:dyDescent="0.2">
      <c r="A15" s="59"/>
      <c r="B15" s="140" t="s">
        <v>40</v>
      </c>
      <c r="C15" s="613">
        <f>(PI()*D_ref^2/4+E_ail*ep_ail*Q_ail)/10^6</f>
        <v>6.8257694409323945E-3</v>
      </c>
      <c r="D15" s="613"/>
      <c r="N15" s="58"/>
    </row>
    <row r="16" spans="1:14" ht="12.75" customHeight="1" x14ac:dyDescent="0.2">
      <c r="A16" s="59"/>
      <c r="B16" s="141" t="s">
        <v>5</v>
      </c>
      <c r="C16" s="605">
        <v>0.6</v>
      </c>
      <c r="D16" s="606"/>
      <c r="N16" s="58"/>
    </row>
    <row r="17" spans="1:18" ht="12.75" customHeight="1" x14ac:dyDescent="0.2">
      <c r="A17" s="59"/>
      <c r="N17" s="58"/>
    </row>
    <row r="18" spans="1:18" ht="12.75" customHeight="1" x14ac:dyDescent="0.2">
      <c r="A18" s="59"/>
      <c r="B18"/>
      <c r="C18" s="612" t="str">
        <f>IF(Lang="Français","Rampe de Lancement",IF(Lang="English","Launch Pad",""))</f>
        <v>Rampe de Lancement</v>
      </c>
      <c r="D18" s="612"/>
      <c r="N18" s="58"/>
    </row>
    <row r="19" spans="1:18" ht="12.75" customHeight="1" x14ac:dyDescent="0.2">
      <c r="A19" s="59"/>
      <c r="B19" s="140" t="str">
        <f>IF(Lang="Français","Longueur",IF(Lang="English","Length",""))</f>
        <v>Longueur</v>
      </c>
      <c r="C19" s="609">
        <f>IF(RIGHT(Type_fusee,1)=".",4, IF(LEFT(Type_fusee,4)="Mini",2.5, IF(LEFT(Type_fusee,5)="Micro",1, IF(RIGHT(Type_fusee,1)=" ",0.1,IF(LEFT(Type_fusee,1)="R",3, 2.5)))))</f>
        <v>2.5</v>
      </c>
      <c r="D19" s="609"/>
      <c r="N19" s="58"/>
    </row>
    <row r="20" spans="1:18" ht="12.75" customHeight="1" x14ac:dyDescent="0.2">
      <c r="A20" s="59"/>
      <c r="B20" s="140" t="str">
        <f>IF(Lang="Français","Élévation",IF(Lang="English","Angle /horizon",""))</f>
        <v>Élévation</v>
      </c>
      <c r="C20" s="608">
        <v>77.726236552359381</v>
      </c>
      <c r="D20" s="608"/>
      <c r="N20" s="58"/>
    </row>
    <row r="21" spans="1:18" ht="12.75" customHeight="1" x14ac:dyDescent="0.2">
      <c r="A21" s="59"/>
      <c r="B21" s="140" t="s">
        <v>6</v>
      </c>
      <c r="C21" s="609">
        <v>0</v>
      </c>
      <c r="D21" s="609"/>
      <c r="N21" s="58"/>
    </row>
    <row r="22" spans="1:18" x14ac:dyDescent="0.2">
      <c r="A22" s="59"/>
      <c r="F22" s="384" t="e">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#N/A</v>
      </c>
      <c r="N22" s="58"/>
    </row>
    <row r="23" spans="1:18" x14ac:dyDescent="0.2">
      <c r="A23" s="59"/>
      <c r="C23" s="614" t="str">
        <f>IF(Lang="Français","DescenteSousParachute",IF(Lang="English","Over Parachute",""))</f>
        <v>DescenteSousParachute</v>
      </c>
      <c r="D23" s="615"/>
      <c r="F23" s="4"/>
      <c r="G23" s="50">
        <f ca="1">TODAY()</f>
        <v>45957</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120</v>
      </c>
      <c r="E24" s="18" t="str">
        <f>IF(ABS(T_satellite-0.11-T_para)&lt;0.1,"Pb!","")</f>
        <v/>
      </c>
      <c r="F24" s="616" t="str">
        <f>IF(Lang="Français","Sortie de Rampe",IF(Lang="English","Launch-Pad Exit",""))</f>
        <v>Sortie de Rampe</v>
      </c>
      <c r="G24" s="617"/>
      <c r="H24" s="491"/>
      <c r="I24" s="491"/>
      <c r="J24" s="491"/>
      <c r="K24" s="492" t="e">
        <f ca="1">INDEX(vit_xz,MATCH("Sortie de rampe",Event,0))</f>
        <v>#N/A</v>
      </c>
      <c r="L24" s="493"/>
      <c r="M24" s="500"/>
      <c r="N24" s="58"/>
    </row>
    <row r="25" spans="1:18" x14ac:dyDescent="0.2">
      <c r="A25" s="59"/>
      <c r="B25" s="466" t="str">
        <f>IF(Lang="Français","Masse",IF(Lang="English","Mass",""))</f>
        <v>Masse</v>
      </c>
      <c r="C25" s="467">
        <f ca="1">IF(Nb_sat="0 satellite",MasseVide,MasseVide-m_satellite)</f>
        <v>2.895</v>
      </c>
      <c r="D25" s="480">
        <f>IF(RIGHT(Type_fusee,1)=".",1,0.15)</f>
        <v>0.15</v>
      </c>
      <c r="F25" s="619" t="str">
        <f>IF(Lang="Français","Vit max &amp; Acc max",IF(Lang="English","Max Velocity &amp; Acc",""))</f>
        <v>Vit max &amp; Acc max</v>
      </c>
      <c r="G25" s="599"/>
      <c r="H25" s="115"/>
      <c r="I25" s="115"/>
      <c r="J25" s="115"/>
      <c r="K25" s="158">
        <f ca="1">MAX(vit_xz)</f>
        <v>174.11119928081908</v>
      </c>
      <c r="L25" s="494">
        <f ca="1">MAX(acc_xz)</f>
        <v>34.663804418567082</v>
      </c>
      <c r="M25" s="500"/>
      <c r="N25" s="58"/>
    </row>
    <row r="26" spans="1:18" x14ac:dyDescent="0.2">
      <c r="A26" s="59"/>
      <c r="B26" s="469" t="str">
        <f>IF(Lang="Français","Dépotage",IF(Lang="English","Delay",""))</f>
        <v>Dépotage</v>
      </c>
      <c r="C26" s="505" t="s">
        <v>407</v>
      </c>
      <c r="D26" s="535"/>
      <c r="F26" s="620" t="str">
        <f>IF(Lang="Français","Largage du satellite",IF(Lang="English","Satellite separation",""))</f>
        <v>Largage du satellite</v>
      </c>
      <c r="G26" s="601"/>
      <c r="H26" s="152">
        <f>IF(T_satellite&lt;&gt;0,T_satellite,"")</f>
        <v>4.7</v>
      </c>
      <c r="I26" s="156">
        <f ca="1">IF(T_satellite&lt;&gt;0,INDEX(pos_z,MATCH("Satellite",Event_sat,0)),"")</f>
        <v>709.24593225372757</v>
      </c>
      <c r="J26" s="154">
        <f ca="1">IF(T_satellite&lt;&gt;0,INDEX(pos_x,MATCH("Satellite",Event_sat,0)),"")</f>
        <v>149.39278614892629</v>
      </c>
      <c r="K26" s="159">
        <f ca="1">IF(T_satellite&lt;&gt;0,INDEX(vit_xz,MATCH("Satellite",Event_sat,0)),"")</f>
        <v>131.32481455530913</v>
      </c>
      <c r="L26" s="495"/>
      <c r="M26" s="485">
        <f ca="1">1/2*Rho_moyen*1*V_ouv_sat^2*S_satellite</f>
        <v>211.26603474533258</v>
      </c>
      <c r="N26" s="58"/>
    </row>
    <row r="27" spans="1:18" x14ac:dyDescent="0.2">
      <c r="A27" s="59"/>
      <c r="B27" s="468" t="str">
        <f>IF(Lang="Français","Ouverture para",IF(Lang="English","Opening time",""))</f>
        <v>Ouverture para</v>
      </c>
      <c r="C27" s="507">
        <v>14</v>
      </c>
      <c r="D27" s="507">
        <v>4.7</v>
      </c>
      <c r="F27" s="619" t="s">
        <v>15</v>
      </c>
      <c r="G27" s="599"/>
      <c r="H27" s="153">
        <f ca="1">INDEX(t,MATCH("Apogée",Event,0))</f>
        <v>14.199999999999944</v>
      </c>
      <c r="I27" s="157">
        <f ca="1">INDEX(pos_z,MATCH("Apogée",Event,0))</f>
        <v>1227.9855245839581</v>
      </c>
      <c r="J27" s="155">
        <f ca="1">INDEX(pos_x,MATCH("Apogée",Event,0))</f>
        <v>367.06663526681172</v>
      </c>
      <c r="K27" s="160">
        <f ca="1">INDEX(vit_xz,MATCH("Apogée",Event,0))</f>
        <v>19.386431001882773</v>
      </c>
      <c r="L27" s="496"/>
      <c r="M27" s="500"/>
      <c r="N27" s="58"/>
    </row>
    <row r="28" spans="1:18" x14ac:dyDescent="0.2">
      <c r="A28" s="59"/>
      <c r="B28" s="534" t="s">
        <v>558</v>
      </c>
      <c r="C28" s="507" t="s">
        <v>560</v>
      </c>
      <c r="D28" s="507"/>
      <c r="F28" s="618" t="str">
        <f>IF(Lang="Français","Ouverture parachute fusée",IF(Lang="English","Rocket parachute opening",""))</f>
        <v>Ouverture parachute fusée</v>
      </c>
      <c r="G28" s="604"/>
      <c r="H28" s="152">
        <f>T_para</f>
        <v>14</v>
      </c>
      <c r="I28" s="156">
        <f ca="1">INDEX(pos_z,MATCH("Para",Event_para,0))</f>
        <v>1227.750500723886</v>
      </c>
      <c r="J28" s="486">
        <f ca="1">INDEX(pos_x,MATCH("Para",Event_para,0))</f>
        <v>363.18374180609976</v>
      </c>
      <c r="K28" s="159">
        <f ca="1">INDEX(vit_xz,MATCH("Para",Event_para,0))</f>
        <v>19.563058611037935</v>
      </c>
      <c r="L28" s="495"/>
      <c r="M28" s="485">
        <f ca="1">1/2*Rho_moyen*1*V_ouverture^2*S_para</f>
        <v>112.63490502891274</v>
      </c>
      <c r="N28" s="58"/>
      <c r="P28" s="384" t="str">
        <f ca="1">IF(V_para&lt;5, IF(Lang="Français","Parachute fusée trop grand !","Parachute too big!"), IF( V_para&gt;15, IF(Lang="Français","Parachute fusée trop petit !","Parachute too small!"), ""))</f>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0.02</v>
      </c>
      <c r="F29" s="623" t="str">
        <f>IF(Lang="Français","Impact balistique",IF(Lang="English","Balistic Impact",""))</f>
        <v>Impact balistique</v>
      </c>
      <c r="G29" s="624"/>
      <c r="H29" s="497">
        <f ca="1">INDEX(t,MATCH("Impact balistique",Event,0))</f>
        <v>32.800000000000175</v>
      </c>
      <c r="I29" s="517" t="s">
        <v>428</v>
      </c>
      <c r="J29" s="487">
        <f ca="1">INDEX(pos_x,MATCH("Impact balistique",Event,0))</f>
        <v>621.05488247048675</v>
      </c>
      <c r="K29" s="501">
        <f ca="1">K47</f>
        <v>101.15077282187639</v>
      </c>
      <c r="L29" s="498"/>
      <c r="M29" s="502">
        <f ca="1">0.5*m_vide*K29^2</f>
        <v>14810.065624464969</v>
      </c>
      <c r="N29" s="58"/>
      <c r="P29" s="384" t="str">
        <f ca="1">IF( OR( V_para&lt;5, V_para&gt;15, AND(Nb_sat="1 satellite", OR(V_satellite&lt;5, V_satellite&gt;15))), IF(Lang="Français","La Vitesse de descente sous parachute doit être comprise entre 5 &amp; 15 m/s.","Fall Velocity with parachute must be between 5 &amp; 15 m/s."), "")</f>
        <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
      </c>
    </row>
    <row r="31" spans="1:18" x14ac:dyDescent="0.2">
      <c r="A31" s="59"/>
      <c r="B31" s="141" t="str">
        <f>IF(Lang="Français","Vitesse du vent",IF(Lang="English","Wind speed",""))</f>
        <v>Vitesse du vent</v>
      </c>
      <c r="C31" s="144">
        <v>5</v>
      </c>
      <c r="D31" s="144">
        <f>V_vent</f>
        <v>5</v>
      </c>
      <c r="G31" s="483"/>
      <c r="H31" s="484"/>
      <c r="I31" s="488"/>
      <c r="N31" s="58"/>
      <c r="P31" s="384" t="e">
        <f ca="1">IF(OR(AND(Vsortie_de_rampe&lt;20,LEFT(Type_fusee,1)="F"),AND(Vsortie_de_rampe&lt;18, OR(LEFT(Type_fusee,1)=",",LEFT(Type_fusee,4)="Mini",LEFT(Type_fusee,1)="R"))),IF(Lang="Français","Fusée trop lourde ou rampe trop courte !","Rocket too heavy or launch pad too small!"),"")</f>
        <v>#N/A</v>
      </c>
    </row>
    <row r="32" spans="1:18" x14ac:dyDescent="0.2">
      <c r="A32" s="59"/>
      <c r="B32" s="133" t="str">
        <f>IF(Lang="Français","Vitesse descente",IF(Lang="English","Fall velocity",""))</f>
        <v>Vitesse descente</v>
      </c>
      <c r="C32" s="424">
        <f ca="1">SQRT(2*m_vide*g/Rho_moyen/S_para/Cx_para)</f>
        <v>9.8233370444630772</v>
      </c>
      <c r="D32" s="424">
        <f>SQRT(2*m_satellite*g/Rho_moyen/S_satellite/Cx_satellite)</f>
        <v>10.960038730752361</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2">
      <c r="A33" s="59"/>
      <c r="B33" s="133" t="str">
        <f>IF(Lang="Français","Durée descente",IF(Lang="English","Fall duration",""))</f>
        <v>Durée descente</v>
      </c>
      <c r="C33" s="132">
        <f ca="1">Alt_para/V_para</f>
        <v>124.98303734940129</v>
      </c>
      <c r="D33" s="132">
        <f ca="1">IF(V_satellite&lt;&gt;0,Alt_sat/V_satellite,0)</f>
        <v>64.711991415110703</v>
      </c>
      <c r="H33" s="625" t="str">
        <f>IF(Lang="Français","Pour localiser la fusée","To locate the rocket")</f>
        <v>Pour localiser la fusée</v>
      </c>
      <c r="I33" s="625"/>
      <c r="J33" s="482"/>
      <c r="N33" s="395"/>
      <c r="P33" s="384" t="str">
        <f ca="1">IF(ABS(Temps_culmi-T_para)&gt;2,IF(Lang="Français","Attention, aux efforts sur le parachute lors de l'ouverture !","Becarefull to the opening chute efforts!"),"")</f>
        <v/>
      </c>
    </row>
    <row r="34" spans="1:16" customFormat="1" x14ac:dyDescent="0.2">
      <c r="A34" s="59"/>
      <c r="B34" s="133" t="str">
        <f>IF(Lang="Français","Durée du vol",IF(Lang="English","Fligth duration",""))</f>
        <v>Durée du vol</v>
      </c>
      <c r="C34" s="132">
        <f ca="1">T_para+Dt_para</f>
        <v>138.98303734940129</v>
      </c>
      <c r="D34" s="132">
        <f ca="1">T_satellite+Dt_satellite</f>
        <v>69.411991415110705</v>
      </c>
      <c r="F34" s="625" t="str">
        <f>IF(Lang="Français","Couleur fuselage/coiffe","Body/Nose color")</f>
        <v>Couleur fuselage/coiffe</v>
      </c>
      <c r="G34" s="625"/>
      <c r="H34" s="621" t="s">
        <v>266</v>
      </c>
      <c r="I34" s="622"/>
      <c r="J34" s="1"/>
      <c r="K34" s="1"/>
      <c r="L34" s="1"/>
      <c r="M34" s="1"/>
      <c r="N34" s="394"/>
    </row>
    <row r="35" spans="1:16" x14ac:dyDescent="0.2">
      <c r="A35" s="74"/>
      <c r="B35" s="133" t="str">
        <f>IF(Lang="Français","Déport latéral",IF(Lang="English","Lateral shift",""))</f>
        <v>Déport latéral</v>
      </c>
      <c r="C35" s="151">
        <f ca="1">Alt_para*V_vent/V_para</f>
        <v>624.91518674700649</v>
      </c>
      <c r="D35" s="151">
        <f ca="1">IF(V_satellite&lt;&gt;0,Alt_sat*V_vent_sat/V_satellite,0)</f>
        <v>323.55995707555348</v>
      </c>
      <c r="F35" s="625" t="str">
        <f>IF(Lang="Français","Couleur parachute fusée","Rocket parachute color")</f>
        <v>Couleur parachute fusée</v>
      </c>
      <c r="G35" s="625"/>
      <c r="H35" s="621" t="s">
        <v>267</v>
      </c>
      <c r="I35" s="622"/>
      <c r="J35"/>
      <c r="K35"/>
      <c r="L35"/>
      <c r="M35"/>
      <c r="N35" s="394" t="str">
        <f>IF(Lang="Français","fichier initial","Initial file")</f>
        <v>fichier initial</v>
      </c>
      <c r="P35"/>
    </row>
    <row r="36" spans="1:16" x14ac:dyDescent="0.2">
      <c r="A36" s="59"/>
      <c r="F36" s="625" t="str">
        <f>IF(Lang="Français","Couleur parachute satellite","Satellite parachute color")</f>
        <v>Couleur parachute satellite</v>
      </c>
      <c r="G36" s="625"/>
      <c r="H36" s="629" t="s">
        <v>158</v>
      </c>
      <c r="I36" s="629"/>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567</v>
      </c>
    </row>
    <row r="40" spans="1:16" x14ac:dyDescent="0.2">
      <c r="A40" s="626" t="str">
        <f>IF(Lang="Français","Calcul de la surface d'un parachute","Parachute surface calculation")</f>
        <v>Calcul de la surface d'un parachute</v>
      </c>
      <c r="B40" s="627"/>
      <c r="C40" s="627"/>
      <c r="D40" s="628"/>
      <c r="F40" s="626" t="str">
        <f>IF(Lang="Français","Résultats détaillés","Detailled results")</f>
        <v>Résultats détaillés</v>
      </c>
      <c r="G40" s="628"/>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598" t="str">
        <f>IF(Lang="Français","Décollage",IF(Lang="English","Lift-Off",""))</f>
        <v>Décollage</v>
      </c>
      <c r="G42" s="598"/>
      <c r="H42" s="150">
        <v>3.2</v>
      </c>
      <c r="I42" s="150">
        <v>487.84771914632313</v>
      </c>
      <c r="J42" s="150">
        <v>98.964688107976272</v>
      </c>
      <c r="K42" s="150">
        <v>174.11119928081908</v>
      </c>
      <c r="L42" s="148" t="s">
        <v>14</v>
      </c>
      <c r="M42" s="149">
        <f>Beta_rampe</f>
        <v>77.726236552359381</v>
      </c>
    </row>
    <row r="43" spans="1:16" x14ac:dyDescent="0.2">
      <c r="A43" s="161"/>
      <c r="B43" s="166" t="str">
        <f>IF(Lang="Français","Bord   'a'","Side length 'a'")</f>
        <v>Bord   'a'</v>
      </c>
      <c r="D43" s="162"/>
      <c r="F43" s="599" t="str">
        <f>IF(Lang="Français","Sortie de Rampe",IF(Lang="English","Launch-Pad Exit",""))</f>
        <v>Sortie de Rampe</v>
      </c>
      <c r="G43" s="599"/>
      <c r="H43" s="115" t="e">
        <f ca="1">INDEX(t,MATCH("Sortie de rampe",Event,0))</f>
        <v>#N/A</v>
      </c>
      <c r="I43" s="115" t="e">
        <f ca="1">INDEX(pos_z,MATCH("Sortie de rampe",Event,0))</f>
        <v>#N/A</v>
      </c>
      <c r="J43" s="115" t="e">
        <f ca="1">INDEX(pos_x,MATCH("Sortie de rampe",Event,0))</f>
        <v>#N/A</v>
      </c>
      <c r="K43" s="116" t="e">
        <f ca="1">INDEX(vit_xz,MATCH("Sortie de rampe",Event,0))</f>
        <v>#N/A</v>
      </c>
      <c r="L43" s="116" t="e">
        <f ca="1">INDEX(acc_xz,MATCH("Sortie de rampe",Event,0))</f>
        <v>#N/A</v>
      </c>
      <c r="M43" s="116" t="e">
        <f ca="1">INDEX(BetaD,MATCH("Sortie de rampe",Event,0))</f>
        <v>#N/A</v>
      </c>
    </row>
    <row r="44" spans="1:16" x14ac:dyDescent="0.2">
      <c r="A44" s="161"/>
      <c r="B44" s="167">
        <v>310</v>
      </c>
      <c r="D44" s="162"/>
      <c r="F44" s="599" t="str">
        <f>IF(Lang="Français","Vit max &amp; Acc max",IF(Lang="English","Max Velocity &amp; Acc",""))</f>
        <v>Vit max &amp; Acc max</v>
      </c>
      <c r="G44" s="599"/>
      <c r="H44" s="115" t="s">
        <v>14</v>
      </c>
      <c r="I44" s="115" t="s">
        <v>14</v>
      </c>
      <c r="J44" s="115" t="s">
        <v>14</v>
      </c>
      <c r="K44" s="117">
        <f ca="1">MAX(vit_xz)</f>
        <v>174.11119928081908</v>
      </c>
      <c r="L44" s="118">
        <f ca="1">MAX(acc_xz)</f>
        <v>34.663804418567082</v>
      </c>
      <c r="M44" s="116" t="s">
        <v>14</v>
      </c>
    </row>
    <row r="45" spans="1:16" x14ac:dyDescent="0.2">
      <c r="A45" s="161"/>
      <c r="B45" s="166" t="str">
        <f>IF(Lang="Français","Coté   'b'","Side width 'b'")</f>
        <v>Coté   'b'</v>
      </c>
      <c r="D45" s="162"/>
      <c r="F45" s="599" t="str">
        <f>IF(Lang="Français","Fin de Propulsion",IF(Lang="English","Motor Burn-Out",""))</f>
        <v>Fin de Propulsion</v>
      </c>
      <c r="G45" s="599"/>
      <c r="H45" s="116">
        <f ca="1">INDEX(t,MATCH("Fin de propulsion",Event,0))</f>
        <v>3.4099999999999957</v>
      </c>
      <c r="I45" s="119">
        <f ca="1">INDEX(pos_z,MATCH("Fin de propulsion",Event,0))</f>
        <v>522.83435102287797</v>
      </c>
      <c r="J45" s="119">
        <f ca="1">INDEX(pos_x,MATCH("Fin de propulsion",Event,0))</f>
        <v>106.62285861155205</v>
      </c>
      <c r="K45" s="119">
        <f ca="1">INDEX(vit_xz,MATCH("Fin de propulsion",Event,0))</f>
        <v>167.05630784407947</v>
      </c>
      <c r="L45" s="116">
        <f ca="1">INDEX(acc_xz,MATCH("Fin de propulsion",Event,0))</f>
        <v>32.691772196823109</v>
      </c>
      <c r="M45" s="116">
        <f ca="1">INDEX(BetaD,MATCH("Fin de propulsion",Event,0))</f>
        <v>77.578111417506818</v>
      </c>
    </row>
    <row r="46" spans="1:16" x14ac:dyDescent="0.2">
      <c r="A46" s="161"/>
      <c r="B46" s="168">
        <v>310</v>
      </c>
      <c r="D46" s="162"/>
      <c r="F46" s="599" t="s">
        <v>15</v>
      </c>
      <c r="G46" s="599"/>
      <c r="H46" s="118">
        <f ca="1">INDEX(t,MATCH("Apogée",Event,0))</f>
        <v>14.199999999999944</v>
      </c>
      <c r="I46" s="117">
        <f ca="1">INDEX(pos_z,MATCH("Apogée",Event,0))</f>
        <v>1227.9855245839581</v>
      </c>
      <c r="J46" s="120">
        <f ca="1">INDEX(pos_x,MATCH("Apogée",Event,0))</f>
        <v>367.06663526681172</v>
      </c>
      <c r="K46" s="120">
        <f ca="1">INDEX(vit_xz,MATCH("Apogée",Event,0))</f>
        <v>19.386431001882773</v>
      </c>
      <c r="L46" s="116">
        <f ca="1">INDEX(acc_xz,MATCH("Apogée",Event,0))</f>
        <v>9.8317660705882393</v>
      </c>
      <c r="M46" s="121">
        <f ca="1">INDEX(BetaD,MATCH("Apogée",Event,0))</f>
        <v>0.56744870589468299</v>
      </c>
    </row>
    <row r="47" spans="1:16" x14ac:dyDescent="0.2">
      <c r="A47" s="161"/>
      <c r="B47" s="169" t="s">
        <v>9</v>
      </c>
      <c r="D47" s="162"/>
      <c r="F47" s="602" t="str">
        <f>IF(Lang="Français","Impact balistique",IF(Lang="English","Balistic Impact",""))</f>
        <v>Impact balistique</v>
      </c>
      <c r="G47" s="602"/>
      <c r="H47" s="116">
        <f ca="1">INDEX(t,MATCH("Impact balistique",Event,0))</f>
        <v>32.800000000000175</v>
      </c>
      <c r="I47" s="148" t="s">
        <v>16</v>
      </c>
      <c r="J47" s="117">
        <f ca="1">INDEX(pos_x,MATCH("Impact balistique",Event,0))</f>
        <v>621.05488247048675</v>
      </c>
      <c r="K47" s="119">
        <f ca="1">INDEX(vit_xz,MATCH("Impact balistique",Event,0))</f>
        <v>101.15077282187639</v>
      </c>
      <c r="L47" s="116">
        <f ca="1">INDEX(acc_xz,MATCH("Impact balistique",Event,0))</f>
        <v>1.1596011143075666</v>
      </c>
      <c r="M47" s="116">
        <f ca="1">INDEX(BetaD,MATCH("Impact balistique",Event,0))</f>
        <v>-86.12749413419597</v>
      </c>
    </row>
    <row r="48" spans="1:16" x14ac:dyDescent="0.2">
      <c r="A48" s="161"/>
      <c r="B48" s="174">
        <f>(4*B44*B46+B44^2)/10^6</f>
        <v>0.48049999999999998</v>
      </c>
      <c r="D48" s="162"/>
      <c r="F48" s="604" t="str">
        <f>IF(Lang="Français","Ouverture parachute fusée",IF(Lang="English","Rocket parachute opening",""))</f>
        <v>Ouverture parachute fusée</v>
      </c>
      <c r="G48" s="604"/>
      <c r="H48" s="122">
        <f>T_para</f>
        <v>14</v>
      </c>
      <c r="I48" s="123">
        <f ca="1">INDEX(pos_z,MATCH("Para",Event_para,0))</f>
        <v>1227.750500723886</v>
      </c>
      <c r="J48" s="123">
        <f ca="1">INDEX(pos_x,MATCH("Para",Event_para,0))</f>
        <v>363.18374180609976</v>
      </c>
      <c r="K48" s="123">
        <f ca="1">INDEX(vit_xz,MATCH("Para",Event_para,0))</f>
        <v>19.563058611037935</v>
      </c>
      <c r="L48" s="122">
        <f ca="1">INDEX(acc_xz,MATCH("Para",Event_para,0))</f>
        <v>9.861925892624738</v>
      </c>
      <c r="M48" s="124">
        <f ca="1">INDEX(BetaD,MATCH("Para",Event_para,0))</f>
        <v>6.3360835041607793</v>
      </c>
    </row>
    <row r="49" spans="1:13" x14ac:dyDescent="0.2">
      <c r="A49" s="161"/>
      <c r="D49" s="162"/>
      <c r="F49" s="603" t="str">
        <f>IF(Lang="Français","Impact fusée sous para.",IF(Lang="English","Impact of rocket with para. ",""))</f>
        <v>Impact fusée sous para.</v>
      </c>
      <c r="G49" s="603"/>
      <c r="H49" s="125">
        <f ca="1">T_para+Dt_para</f>
        <v>138.98303734940129</v>
      </c>
      <c r="I49" s="127" t="s">
        <v>16</v>
      </c>
      <c r="J49" s="126" t="str">
        <f ca="1">CONCATENATE(TEXT(X_para-Dx_para,"0")," | ",TEXT(X_para+Dx_para,"0"))</f>
        <v>-262 | 988</v>
      </c>
      <c r="K49" s="126">
        <f ca="1">V_para</f>
        <v>9.8233370444630772</v>
      </c>
      <c r="L49" s="128">
        <f>g</f>
        <v>9.81</v>
      </c>
      <c r="M49" s="128" t="s">
        <v>14</v>
      </c>
    </row>
    <row r="50" spans="1:13" x14ac:dyDescent="0.2">
      <c r="A50" s="161"/>
      <c r="D50" s="162"/>
      <c r="F50" s="600" t="str">
        <f>IF(Lang="Français","Largage du satellite",IF(Lang="English","Satellite separation",""))</f>
        <v>Largage du satellite</v>
      </c>
      <c r="G50" s="601"/>
      <c r="H50" s="122">
        <f>IF(T_satellite&lt;&gt;0,T_satellite,"")</f>
        <v>4.7</v>
      </c>
      <c r="I50" s="123">
        <f ca="1">IF(T_satellite&lt;&gt;0,INDEX(pos_z,MATCH("Satellite",Event_sat,0)),"")</f>
        <v>709.24593225372757</v>
      </c>
      <c r="J50" s="129">
        <f ca="1">IF(T_satellite&lt;&gt;0,INDEX(pos_x,MATCH("Satellite",Event_sat,0)),"")</f>
        <v>149.39278614892629</v>
      </c>
      <c r="K50" s="123">
        <f ca="1">IF(T_satellite&lt;&gt;0,INDEX(vit_xz,MATCH("Satellite",Event_sat,0)),"")</f>
        <v>131.32481455530913</v>
      </c>
      <c r="L50" s="122">
        <f ca="1">IF(T_satellite&lt;&gt;0,INDEX(acc_xz,MATCH("Satellite",Event_sat,0)),"")</f>
        <v>24.10160116583117</v>
      </c>
      <c r="M50" s="124">
        <f ca="1">IF(T_satellite&lt;&gt;0,INDEX(BetaD,MATCH("Satellite",Event_sat,0)),"")</f>
        <v>76.47245458722594</v>
      </c>
    </row>
    <row r="51" spans="1:13" x14ac:dyDescent="0.2">
      <c r="A51" s="161"/>
      <c r="B51" s="166" t="str">
        <f>IF(Lang="Français","Rayon exterieur","Half-diameter ext")</f>
        <v>Rayon exterieur</v>
      </c>
      <c r="D51" s="162"/>
      <c r="F51" s="596" t="str">
        <f>IF(Lang="Français","Impact du satellite",IF(Lang="English","Satellite impact",""))</f>
        <v>Impact du satellite</v>
      </c>
      <c r="G51" s="597"/>
      <c r="H51" s="125">
        <f ca="1">IF(T_satellite&lt;&gt;0,T_satellite+Dt_satellite,"")</f>
        <v>69.411991415110705</v>
      </c>
      <c r="I51" s="130" t="str">
        <f>IF(T_satellite&lt;&gt;0,"~0","")</f>
        <v>~0</v>
      </c>
      <c r="J51" s="130" t="str">
        <f ca="1">IF(T_satellite&lt;&gt;0,CONCATENATE(TEXT(X_satellite-Dx_sat,"0")," | ",TEXT(X_satellite+Dx_sat,"0")),"")</f>
        <v>-174 | 473</v>
      </c>
      <c r="K51" s="130">
        <f>IF(T_satellite&lt;&gt;0,V_satellite,"")</f>
        <v>10.960038730752361</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559</v>
      </c>
    </row>
    <row r="105" spans="2:9" x14ac:dyDescent="0.2">
      <c r="B105" s="1" t="s">
        <v>120</v>
      </c>
      <c r="F105" s="477">
        <f ca="1">Combustion+Depotage-9</f>
        <v>-9</v>
      </c>
      <c r="G105" s="478" t="s">
        <v>409</v>
      </c>
      <c r="I105" s="1" t="s">
        <v>560</v>
      </c>
    </row>
    <row r="106" spans="2:9" x14ac:dyDescent="0.2">
      <c r="B106" s="1" t="s">
        <v>121</v>
      </c>
      <c r="F106" s="477">
        <f ca="1">Combustion+Depotage-7</f>
        <v>-7</v>
      </c>
      <c r="G106" s="478" t="s">
        <v>410</v>
      </c>
      <c r="I106" s="1" t="s">
        <v>561</v>
      </c>
    </row>
    <row r="107" spans="2:9" x14ac:dyDescent="0.2">
      <c r="B107" s="1" t="str">
        <f>IF(T_para&gt;0,IF(Lang="Français","Phase ascendante","Climbing phase"),"")</f>
        <v>Phase ascendante</v>
      </c>
      <c r="F107" s="477">
        <f ca="1">Combustion+Depotage-5</f>
        <v>-5</v>
      </c>
      <c r="G107" s="478" t="s">
        <v>411</v>
      </c>
    </row>
    <row r="108" spans="2:9" x14ac:dyDescent="0.2">
      <c r="B108" s="1" t="str">
        <f>IF(Lang="Français","Descente balistique","Balistic fall")</f>
        <v>Descente balistique</v>
      </c>
      <c r="F108" s="477">
        <f ca="1">Combustion+Depotage-3</f>
        <v>-3</v>
      </c>
      <c r="G108" s="478" t="s">
        <v>412</v>
      </c>
    </row>
    <row r="109" spans="2:9" x14ac:dyDescent="0.2">
      <c r="B109" s="1" t="str">
        <f>IF(T_para&gt;0,IF(Lang="Français","Fusée sous parachute","Rocket under parachute"),"")</f>
        <v>Fusée sous parachute</v>
      </c>
      <c r="F109" s="477">
        <f ca="1">Combustion+Depotage</f>
        <v>0</v>
      </c>
      <c r="G109" s="478" t="s">
        <v>413</v>
      </c>
    </row>
    <row r="110" spans="2:9" x14ac:dyDescent="0.2">
      <c r="B110" s="1" t="str">
        <f>IF(AND(Nb_sat="1 satellite",T_satellite&gt;0),IF(Lang="Français","Satellite sous parachute","Satellite over parachute"),"")</f>
        <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14</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1227.9855245839581</v>
      </c>
      <c r="C121" s="216">
        <f ca="1">MAX(Altitude_culmi,Portee_balistique)</f>
        <v>1227.9855245839581</v>
      </c>
    </row>
    <row r="123" spans="2:3" x14ac:dyDescent="0.2">
      <c r="B123" s="210" t="s">
        <v>49</v>
      </c>
      <c r="C123" s="211" t="s">
        <v>45</v>
      </c>
    </row>
    <row r="124" spans="2:3" x14ac:dyDescent="0.2">
      <c r="B124" s="217">
        <f ca="1">X_para</f>
        <v>363.18374180609976</v>
      </c>
      <c r="C124" s="214">
        <f ca="1">Alt_para</f>
        <v>1227.750500723886</v>
      </c>
    </row>
    <row r="125" spans="2:3" x14ac:dyDescent="0.2">
      <c r="B125" s="217">
        <f ca="1">X_para</f>
        <v>363.18374180609976</v>
      </c>
      <c r="C125" s="214">
        <f ca="1">Alt_para/2</f>
        <v>613.87525036194302</v>
      </c>
    </row>
    <row r="126" spans="2:3" x14ac:dyDescent="0.2">
      <c r="B126" s="217">
        <f ca="1">X_para</f>
        <v>363.18374180609976</v>
      </c>
      <c r="C126" s="214">
        <v>0</v>
      </c>
    </row>
    <row r="127" spans="2:3" x14ac:dyDescent="0.2">
      <c r="B127" s="217">
        <f ca="1">X_para+Alt_para/40</f>
        <v>393.87750432419693</v>
      </c>
      <c r="C127" s="214">
        <f ca="1">Alt_para/20</f>
        <v>61.387525036194305</v>
      </c>
    </row>
    <row r="128" spans="2:3" x14ac:dyDescent="0.2">
      <c r="B128" s="217">
        <f ca="1">X_para</f>
        <v>363.18374180609976</v>
      </c>
      <c r="C128" s="214">
        <v>0</v>
      </c>
    </row>
    <row r="129" spans="2:6" x14ac:dyDescent="0.2">
      <c r="B129" s="217">
        <f ca="1">X_para-Alt_para/40</f>
        <v>332.48997928800259</v>
      </c>
      <c r="C129" s="214">
        <f ca="1">Alt_para/20</f>
        <v>61.387525036194305</v>
      </c>
    </row>
    <row r="130" spans="2:6" x14ac:dyDescent="0.2">
      <c r="B130" s="218">
        <f ca="1">X_para</f>
        <v>363.18374180609976</v>
      </c>
      <c r="C130" s="219">
        <v>0</v>
      </c>
    </row>
    <row r="131" spans="2:6" x14ac:dyDescent="0.2">
      <c r="B131" s="210" t="s">
        <v>48</v>
      </c>
      <c r="C131" s="211" t="s">
        <v>45</v>
      </c>
    </row>
    <row r="132" spans="2:6" x14ac:dyDescent="0.2">
      <c r="B132" s="213">
        <f>T_para</f>
        <v>14</v>
      </c>
      <c r="C132" s="214">
        <f ca="1">Alt_para</f>
        <v>1227.750500723886</v>
      </c>
    </row>
    <row r="133" spans="2:6" x14ac:dyDescent="0.2">
      <c r="B133" s="213">
        <f ca="1">(B132+B134)/2</f>
        <v>76.491518674700643</v>
      </c>
      <c r="C133" s="214">
        <f ca="1">(C132+C134)/2</f>
        <v>613.87525036194302</v>
      </c>
      <c r="E133" s="232">
        <v>1</v>
      </c>
      <c r="F133" s="233" t="s">
        <v>175</v>
      </c>
    </row>
    <row r="134" spans="2:6" x14ac:dyDescent="0.2">
      <c r="B134" s="213">
        <f ca="1">H49</f>
        <v>138.98303734940129</v>
      </c>
      <c r="C134" s="214">
        <f>0</f>
        <v>0</v>
      </c>
      <c r="E134" s="161">
        <v>1</v>
      </c>
      <c r="F134" s="234" t="s">
        <v>176</v>
      </c>
    </row>
    <row r="135" spans="2:6" x14ac:dyDescent="0.2">
      <c r="B135" s="213">
        <f ca="1">H49+E133*sS/2*zZ_fus-E134*sS*tT_fus</f>
        <v>137.67343738148978</v>
      </c>
      <c r="C135" s="214">
        <f ca="1">Alt_para-V_para*(H49-T_para)+E133*sS*Altitude_culmi/H49*zZ_fus+E134*sS/2*Altitude_culmi/H49*tT_fus</f>
        <v>42.011065982901243</v>
      </c>
      <c r="E135" s="161"/>
      <c r="F135" s="241" t="s">
        <v>177</v>
      </c>
    </row>
    <row r="136" spans="2:6" x14ac:dyDescent="0.2">
      <c r="B136" s="213">
        <f ca="1">H49</f>
        <v>138.98303734940129</v>
      </c>
      <c r="C136" s="214">
        <f ca="1">Alt_para-V_para*(H49-T_para)</f>
        <v>0</v>
      </c>
      <c r="E136" s="235" t="s">
        <v>172</v>
      </c>
      <c r="F136" s="236">
        <f ca="1">T_balistique/10</f>
        <v>3.2800000000000176</v>
      </c>
    </row>
    <row r="137" spans="2:6" x14ac:dyDescent="0.2">
      <c r="B137" s="213">
        <f ca="1">H49-E133*sS/2*zZ_fus-E134*sS*tT_fus</f>
        <v>134.39343738148975</v>
      </c>
      <c r="C137" s="214">
        <f ca="1">Alt_para-V_para*(H49-T_para)+E133*sS*Altitude_culmi/H49*zZ_fus-E134*sS/2*Altitude_culmi/H49*tT_fus</f>
        <v>15.949856406636028</v>
      </c>
      <c r="E137" s="235" t="s">
        <v>173</v>
      </c>
      <c r="F137" s="236">
        <f ca="1">(H49-T_para)/H49</f>
        <v>0.89926828289984617</v>
      </c>
    </row>
    <row r="138" spans="2:6" x14ac:dyDescent="0.2">
      <c r="B138" s="215">
        <f ca="1">H49</f>
        <v>138.98303734940129</v>
      </c>
      <c r="C138" s="216">
        <f ca="1">Alt_para-V_para*(H49-T_para)</f>
        <v>0</v>
      </c>
      <c r="E138" s="237" t="s">
        <v>174</v>
      </c>
      <c r="F138" s="238">
        <f ca="1">V_para*(H49-T_para)/Alt_para</f>
        <v>1</v>
      </c>
    </row>
    <row r="140" spans="2:6" x14ac:dyDescent="0.2">
      <c r="B140" s="210" t="s">
        <v>51</v>
      </c>
      <c r="C140" s="211" t="s">
        <v>46</v>
      </c>
    </row>
    <row r="141" spans="2:6" x14ac:dyDescent="0.2">
      <c r="B141" s="217" t="b">
        <f>IF(Nb_sat="1 satellite",X_satellite)</f>
        <v>0</v>
      </c>
      <c r="C141" s="214" t="b">
        <f>IF(Nb_sat="1 satellite",Alt_sat)</f>
        <v>0</v>
      </c>
    </row>
    <row r="142" spans="2:6" x14ac:dyDescent="0.2">
      <c r="B142" s="217" t="b">
        <f>IF(Nb_sat="1 satellite",X_satellite)</f>
        <v>0</v>
      </c>
      <c r="C142" s="214" t="b">
        <f>IF(Nb_sat="1 satellite",Alt_sat*1/4)</f>
        <v>0</v>
      </c>
    </row>
    <row r="143" spans="2:6" x14ac:dyDescent="0.2">
      <c r="B143" s="217" t="b">
        <f>IF(Nb_sat="1 satellite",X_satellite)</f>
        <v>0</v>
      </c>
      <c r="C143" s="214" t="b">
        <f>IF(Nb_sat="1 satellite",0)</f>
        <v>0</v>
      </c>
    </row>
    <row r="144" spans="2:6" x14ac:dyDescent="0.2">
      <c r="B144" s="217" t="b">
        <f>IF(Nb_sat="1 satellite",X_satellite+Alt_sat/40)</f>
        <v>0</v>
      </c>
      <c r="C144" s="214" t="b">
        <f>IF(Nb_sat="1 satellite",Alt_sat/20)</f>
        <v>0</v>
      </c>
    </row>
    <row r="145" spans="2:6" x14ac:dyDescent="0.2">
      <c r="B145" s="217" t="b">
        <f>IF(Nb_sat="1 satellite",X_satellite)</f>
        <v>0</v>
      </c>
      <c r="C145" s="214" t="b">
        <f>IF(Nb_sat="1 satellite",0)</f>
        <v>0</v>
      </c>
    </row>
    <row r="146" spans="2:6" x14ac:dyDescent="0.2">
      <c r="B146" s="217" t="b">
        <f>IF(Nb_sat="1 satellite",X_satellite-Alt_sat/40)</f>
        <v>0</v>
      </c>
      <c r="C146" s="214" t="b">
        <f>IF(Nb_sat="1 satellite",Alt_sat/20)</f>
        <v>0</v>
      </c>
    </row>
    <row r="147" spans="2:6" x14ac:dyDescent="0.2">
      <c r="B147" s="218" t="b">
        <f>IF(Nb_sat="1 satellite",X_satellite)</f>
        <v>0</v>
      </c>
      <c r="C147" s="214" t="b">
        <f>IF(Nb_sat="1 satellite",0)</f>
        <v>0</v>
      </c>
    </row>
    <row r="148" spans="2:6" x14ac:dyDescent="0.2">
      <c r="B148" s="210" t="s">
        <v>50</v>
      </c>
      <c r="C148" s="211" t="s">
        <v>46</v>
      </c>
    </row>
    <row r="149" spans="2:6" x14ac:dyDescent="0.2">
      <c r="B149" s="213" t="b">
        <f>IF(Nb_sat="1 satellite",T_satellite)</f>
        <v>0</v>
      </c>
      <c r="C149" s="214" t="b">
        <f>IF(Nb_sat="1 satellite",Alt_sat)</f>
        <v>0</v>
      </c>
      <c r="D149" s="221"/>
    </row>
    <row r="150" spans="2:6" x14ac:dyDescent="0.2">
      <c r="B150" s="213">
        <f>(B149+B151)/2</f>
        <v>0</v>
      </c>
      <c r="C150" s="214">
        <f>(C149+C151)/2</f>
        <v>0</v>
      </c>
      <c r="D150" s="221"/>
    </row>
    <row r="151" spans="2:6" x14ac:dyDescent="0.2">
      <c r="B151" s="213" t="b">
        <f>IF(Nb_sat="1 satellite",H51)</f>
        <v>0</v>
      </c>
      <c r="C151" s="214" t="b">
        <f>IF(Nb_sat="1 satellite",0)</f>
        <v>0</v>
      </c>
    </row>
    <row r="152" spans="2:6" x14ac:dyDescent="0.2">
      <c r="B152" s="213" t="b">
        <f>IF(Nb_sat="1 satellite",H51+E133*sS/2*zZ_sat-E134*sS*tT_sat)</f>
        <v>0</v>
      </c>
      <c r="C152" s="214" t="b">
        <f>IF(Nb_sat="1 satellite",Alt_sat-V_satellite*(H51-T_satellite)+E133*sS*Altitude_culmi/H51*zZ_sat+E134*sS/2*Altitude_culmi/H51*tT_sat)</f>
        <v>0</v>
      </c>
      <c r="D152" s="221"/>
    </row>
    <row r="153" spans="2:6" x14ac:dyDescent="0.2">
      <c r="B153" s="213" t="b">
        <f>IF(Nb_sat="1 satellite",H51)</f>
        <v>0</v>
      </c>
      <c r="C153" s="214" t="b">
        <f>IF(Nb_sat="1 satellite",0)</f>
        <v>0</v>
      </c>
    </row>
    <row r="154" spans="2:6" x14ac:dyDescent="0.2">
      <c r="B154" s="213" t="b">
        <f>IF(Nb_sat="1 satellite",H51-sS/2*zZ_sat-E134*sS*tT_sat)</f>
        <v>0</v>
      </c>
      <c r="C154" s="214" t="b">
        <f>IF(Nb_sat="1 satellite",Alt_sat-V_satellite*(H51-T_satellite)+E133*sS*Altitude_culmi/H51*zZ_sat-E134*sS/2*Altitude_culmi/H51*tT_sat)</f>
        <v>0</v>
      </c>
      <c r="E154" s="239" t="s">
        <v>173</v>
      </c>
      <c r="F154" s="240">
        <f ca="1">(T_balistique-T_satellite)/T_balistique</f>
        <v>0.85670731707317149</v>
      </c>
    </row>
    <row r="155" spans="2:6" x14ac:dyDescent="0.2">
      <c r="B155" s="215" t="b">
        <f>IF(Nb_sat="1 satellite",H51)</f>
        <v>0</v>
      </c>
      <c r="C155" s="216" t="b">
        <f>IF(Nb_sat="1 satellite",0)</f>
        <v>0</v>
      </c>
      <c r="E155" s="237" t="s">
        <v>174</v>
      </c>
      <c r="F155" s="238">
        <f ca="1">V_satellite*(T_balistique-T_satellite)/Alt_sat</f>
        <v>0.43423173024835443</v>
      </c>
    </row>
    <row r="157" spans="2:6" x14ac:dyDescent="0.2">
      <c r="B157" s="210" t="s">
        <v>2</v>
      </c>
      <c r="C157" s="228" t="s">
        <v>29</v>
      </c>
      <c r="D157" s="211" t="s">
        <v>3</v>
      </c>
    </row>
    <row r="158" spans="2:6" x14ac:dyDescent="0.2">
      <c r="B158" s="231">
        <f>T_para/4</f>
        <v>3.5</v>
      </c>
      <c r="C158" s="82">
        <f ca="1">Alt_para/2</f>
        <v>613.87525036194302</v>
      </c>
      <c r="D158" s="214">
        <f ca="1">X_para/4</f>
        <v>90.79593545152494</v>
      </c>
    </row>
    <row r="159" spans="2:6" x14ac:dyDescent="0.2">
      <c r="B159" s="229">
        <f ca="1">Temps_culmi + (T_balistique-Temps_culmi)/2</f>
        <v>23.500000000000057</v>
      </c>
      <c r="C159" s="230">
        <f ca="1">Altitude_culmi/2</f>
        <v>613.99276229197903</v>
      </c>
      <c r="D159" s="216">
        <f ca="1">X_culmi+(Portee_balistique-X_culmi)*2/3</f>
        <v>536.39213340259505</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367.06663526681172</v>
      </c>
      <c r="E162" s="422"/>
      <c r="F162" s="423" t="s">
        <v>305</v>
      </c>
    </row>
    <row r="163" spans="2:6" x14ac:dyDescent="0.2">
      <c r="B163" s="231" t="e">
        <f ca="1">IF(AND(Altitude_culmi&gt;80, Altitude_culmi&lt;=350), 49, NA())</f>
        <v>#N/A</v>
      </c>
      <c r="C163" s="5">
        <v>23</v>
      </c>
      <c r="D163" s="82">
        <f t="shared" ca="1" si="0"/>
        <v>390.06663526681172</v>
      </c>
      <c r="E163" s="82"/>
      <c r="F163" s="214">
        <f t="shared" ref="F163:F178" ca="1" si="1">X_culmi-C162</f>
        <v>367.06663526681172</v>
      </c>
    </row>
    <row r="164" spans="2:6" x14ac:dyDescent="0.2">
      <c r="B164" s="231" t="e">
        <f ca="1">IF(AND(Altitude_culmi&gt;80, Altitude_culmi&lt;=350), 43, NA())</f>
        <v>#N/A</v>
      </c>
      <c r="C164" s="5">
        <v>23</v>
      </c>
      <c r="D164" s="82">
        <f t="shared" ca="1" si="0"/>
        <v>390.06663526681172</v>
      </c>
      <c r="E164" s="82"/>
      <c r="F164" s="214">
        <f t="shared" ca="1" si="1"/>
        <v>344.06663526681172</v>
      </c>
    </row>
    <row r="165" spans="2:6" x14ac:dyDescent="0.2">
      <c r="B165" s="231" t="e">
        <f ca="1">IF(AND(Altitude_culmi&gt;80, Altitude_culmi&lt;=350), 43, NA())</f>
        <v>#N/A</v>
      </c>
      <c r="C165" s="5">
        <v>0</v>
      </c>
      <c r="D165" s="82">
        <f t="shared" ca="1" si="0"/>
        <v>367.06663526681172</v>
      </c>
      <c r="E165" s="82"/>
      <c r="F165" s="214">
        <f t="shared" ca="1" si="1"/>
        <v>344.06663526681172</v>
      </c>
    </row>
    <row r="166" spans="2:6" x14ac:dyDescent="0.2">
      <c r="B166" s="231" t="e">
        <f ca="1">IF(AND(Altitude_culmi&gt;80, Altitude_culmi&lt;=350), 43, NA())</f>
        <v>#N/A</v>
      </c>
      <c r="C166" s="5">
        <v>23</v>
      </c>
      <c r="D166" s="82">
        <f t="shared" ca="1" si="0"/>
        <v>390.06663526681172</v>
      </c>
      <c r="E166" s="82"/>
      <c r="F166" s="214">
        <f t="shared" ca="1" si="1"/>
        <v>367.06663526681172</v>
      </c>
    </row>
    <row r="167" spans="2:6" x14ac:dyDescent="0.2">
      <c r="B167" s="231" t="e">
        <f ca="1">IF(AND(Altitude_culmi&gt;80, Altitude_culmi&lt;=350), 0.5, NA())</f>
        <v>#N/A</v>
      </c>
      <c r="C167" s="5">
        <v>23</v>
      </c>
      <c r="D167" s="82">
        <f t="shared" ca="1" si="0"/>
        <v>390.06663526681172</v>
      </c>
      <c r="E167" s="82"/>
      <c r="F167" s="214">
        <f t="shared" ca="1" si="1"/>
        <v>344.06663526681172</v>
      </c>
    </row>
    <row r="168" spans="2:6" x14ac:dyDescent="0.2">
      <c r="B168" s="231" t="e">
        <f ca="1">IF(AND(Altitude_culmi&gt;80, Altitude_culmi&lt;=350), 0.5, NA())</f>
        <v>#N/A</v>
      </c>
      <c r="C168" s="5">
        <v>8</v>
      </c>
      <c r="D168" s="82">
        <f t="shared" ca="1" si="0"/>
        <v>375.06663526681172</v>
      </c>
      <c r="E168" s="82"/>
      <c r="F168" s="214">
        <f t="shared" ca="1" si="1"/>
        <v>344.06663526681172</v>
      </c>
    </row>
    <row r="169" spans="2:6" x14ac:dyDescent="0.2">
      <c r="B169" s="231" t="e">
        <f ca="1">IF(AND(Altitude_culmi&gt;80, Altitude_culmi&lt;=350), 27, NA())</f>
        <v>#N/A</v>
      </c>
      <c r="C169" s="5">
        <v>8</v>
      </c>
      <c r="D169" s="82">
        <f t="shared" ca="1" si="0"/>
        <v>375.06663526681172</v>
      </c>
      <c r="E169" s="82"/>
      <c r="F169" s="214">
        <f t="shared" ca="1" si="1"/>
        <v>359.06663526681172</v>
      </c>
    </row>
    <row r="170" spans="2:6" x14ac:dyDescent="0.2">
      <c r="B170" s="231" t="e">
        <f ca="1">IF(AND(Altitude_culmi&gt;80, Altitude_culmi&lt;=350), 27, NA())</f>
        <v>#N/A</v>
      </c>
      <c r="C170" s="5">
        <v>23</v>
      </c>
      <c r="D170" s="82">
        <f t="shared" ca="1" si="0"/>
        <v>390.06663526681172</v>
      </c>
      <c r="E170" s="82"/>
      <c r="F170" s="214">
        <f t="shared" ca="1" si="1"/>
        <v>359.06663526681172</v>
      </c>
    </row>
    <row r="171" spans="2:6" x14ac:dyDescent="0.2">
      <c r="B171" s="231" t="e">
        <f ca="1">IF(AND(Altitude_culmi&gt;80, Altitude_culmi&lt;=350), 27, NA())</f>
        <v>#N/A</v>
      </c>
      <c r="C171" s="5">
        <v>8</v>
      </c>
      <c r="D171" s="82">
        <f t="shared" ca="1" si="0"/>
        <v>375.06663526681172</v>
      </c>
      <c r="E171" s="82"/>
      <c r="F171" s="214">
        <f t="shared" ca="1" si="1"/>
        <v>344.06663526681172</v>
      </c>
    </row>
    <row r="172" spans="2:6" x14ac:dyDescent="0.2">
      <c r="B172" s="231" t="e">
        <f ca="1">IF(AND(Altitude_culmi&gt;80, Altitude_culmi&lt;=350), 29, NA())</f>
        <v>#N/A</v>
      </c>
      <c r="C172" s="5">
        <v>7.6</v>
      </c>
      <c r="D172" s="82">
        <f t="shared" ca="1" si="0"/>
        <v>374.66663526681174</v>
      </c>
      <c r="E172" s="82"/>
      <c r="F172" s="214">
        <f t="shared" ca="1" si="1"/>
        <v>359.06663526681172</v>
      </c>
    </row>
    <row r="173" spans="2:6" x14ac:dyDescent="0.2">
      <c r="B173" s="231" t="e">
        <f ca="1">IF(AND(Altitude_culmi&gt;80, Altitude_culmi&lt;=350), 31, NA())</f>
        <v>#N/A</v>
      </c>
      <c r="C173" s="5">
        <v>6.8</v>
      </c>
      <c r="D173" s="82">
        <f t="shared" ca="1" si="0"/>
        <v>373.86663526681173</v>
      </c>
      <c r="E173" s="82"/>
      <c r="F173" s="214">
        <f t="shared" ca="1" si="1"/>
        <v>359.46663526681169</v>
      </c>
    </row>
    <row r="174" spans="2:6" x14ac:dyDescent="0.2">
      <c r="B174" s="231" t="e">
        <f ca="1">IF(AND(Altitude_culmi&gt;80, Altitude_culmi&lt;=350), 32, NA())</f>
        <v>#N/A</v>
      </c>
      <c r="C174" s="5">
        <v>6</v>
      </c>
      <c r="D174" s="82">
        <f t="shared" ca="1" si="0"/>
        <v>373.06663526681172</v>
      </c>
      <c r="E174" s="82"/>
      <c r="F174" s="214">
        <f t="shared" ca="1" si="1"/>
        <v>360.2666352668117</v>
      </c>
    </row>
    <row r="175" spans="2:6" x14ac:dyDescent="0.2">
      <c r="B175" s="231" t="e">
        <f ca="1">IF(AND(Altitude_culmi&gt;80, Altitude_culmi&lt;=350), 33, NA())</f>
        <v>#N/A</v>
      </c>
      <c r="C175" s="5">
        <v>5</v>
      </c>
      <c r="D175" s="82">
        <f t="shared" ca="1" si="0"/>
        <v>372.06663526681172</v>
      </c>
      <c r="E175" s="82"/>
      <c r="F175" s="214">
        <f t="shared" ca="1" si="1"/>
        <v>361.06663526681172</v>
      </c>
    </row>
    <row r="176" spans="2:6" x14ac:dyDescent="0.2">
      <c r="B176" s="231" t="e">
        <f ca="1">IF(AND(Altitude_culmi&gt;80, Altitude_culmi&lt;=350), 34, NA())</f>
        <v>#N/A</v>
      </c>
      <c r="C176" s="5">
        <v>3.8</v>
      </c>
      <c r="D176" s="82">
        <f t="shared" ca="1" si="0"/>
        <v>370.86663526681173</v>
      </c>
      <c r="E176" s="82"/>
      <c r="F176" s="214">
        <f t="shared" ca="1" si="1"/>
        <v>362.06663526681172</v>
      </c>
    </row>
    <row r="177" spans="2:6" x14ac:dyDescent="0.2">
      <c r="B177" s="229" t="e">
        <f ca="1">IF(AND(Altitude_culmi&gt;80, Altitude_culmi&lt;=350), 35, NA())</f>
        <v>#N/A</v>
      </c>
      <c r="C177" s="421">
        <v>0</v>
      </c>
      <c r="D177" s="230">
        <f t="shared" ca="1" si="0"/>
        <v>367.06663526681172</v>
      </c>
      <c r="E177" s="82"/>
      <c r="F177" s="214">
        <f t="shared" ca="1" si="1"/>
        <v>363.2666352668117</v>
      </c>
    </row>
    <row r="178" spans="2:6" x14ac:dyDescent="0.2">
      <c r="E178" s="230"/>
      <c r="F178" s="216">
        <f t="shared" ca="1" si="1"/>
        <v>367.06663526681172</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367.06663526681172</v>
      </c>
      <c r="E180" s="228"/>
      <c r="F180" s="211" t="s">
        <v>308</v>
      </c>
    </row>
    <row r="181" spans="2:6" x14ac:dyDescent="0.2">
      <c r="B181" s="231">
        <f ca="1">IF(Altitude_culmi&gt;350, 300, NA())</f>
        <v>300</v>
      </c>
      <c r="C181" s="5">
        <v>0</v>
      </c>
      <c r="D181" s="82">
        <f t="shared" ca="1" si="2"/>
        <v>367.06663526681172</v>
      </c>
      <c r="E181" s="82"/>
      <c r="F181" s="214">
        <f t="shared" ref="F181:F201" ca="1" si="3">X_culmi-C180</f>
        <v>367.06663526681172</v>
      </c>
    </row>
    <row r="182" spans="2:6" x14ac:dyDescent="0.2">
      <c r="B182" s="231">
        <f ca="1">IF(Altitude_culmi&gt;350, 280, NA())</f>
        <v>280</v>
      </c>
      <c r="C182" s="5">
        <v>10</v>
      </c>
      <c r="D182" s="82">
        <f t="shared" ca="1" si="2"/>
        <v>377.06663526681172</v>
      </c>
      <c r="E182" s="82"/>
      <c r="F182" s="214">
        <f t="shared" ca="1" si="3"/>
        <v>367.06663526681172</v>
      </c>
    </row>
    <row r="183" spans="2:6" x14ac:dyDescent="0.2">
      <c r="B183" s="231">
        <f ca="1">IF(Altitude_culmi&gt;350, 280, NA())</f>
        <v>280</v>
      </c>
      <c r="C183" s="5">
        <v>0</v>
      </c>
      <c r="D183" s="82">
        <f t="shared" ca="1" si="2"/>
        <v>367.06663526681172</v>
      </c>
      <c r="E183" s="82"/>
      <c r="F183" s="214">
        <f t="shared" ca="1" si="3"/>
        <v>357.06663526681172</v>
      </c>
    </row>
    <row r="184" spans="2:6" x14ac:dyDescent="0.2">
      <c r="B184" s="231">
        <f ca="1">IF(Altitude_culmi&gt;350, 280, NA())</f>
        <v>280</v>
      </c>
      <c r="C184" s="5">
        <v>10</v>
      </c>
      <c r="D184" s="82">
        <f t="shared" ca="1" si="2"/>
        <v>377.06663526681172</v>
      </c>
      <c r="E184" s="82"/>
      <c r="F184" s="214">
        <f t="shared" ca="1" si="3"/>
        <v>367.06663526681172</v>
      </c>
    </row>
    <row r="185" spans="2:6" x14ac:dyDescent="0.2">
      <c r="B185" s="231">
        <f ca="1">IF(Altitude_culmi&gt;350, 200, NA())</f>
        <v>200</v>
      </c>
      <c r="C185" s="5">
        <v>13</v>
      </c>
      <c r="D185" s="82">
        <f t="shared" ca="1" si="2"/>
        <v>380.06663526681172</v>
      </c>
      <c r="E185" s="82"/>
      <c r="F185" s="214">
        <f t="shared" ca="1" si="3"/>
        <v>357.06663526681172</v>
      </c>
    </row>
    <row r="186" spans="2:6" x14ac:dyDescent="0.2">
      <c r="B186" s="231">
        <f ca="1">IF(Altitude_culmi&gt;350, 160, NA())</f>
        <v>160</v>
      </c>
      <c r="C186" s="5">
        <v>17</v>
      </c>
      <c r="D186" s="82">
        <f t="shared" ca="1" si="2"/>
        <v>384.06663526681172</v>
      </c>
      <c r="E186" s="82"/>
      <c r="F186" s="214">
        <f t="shared" ca="1" si="3"/>
        <v>354.06663526681172</v>
      </c>
    </row>
    <row r="187" spans="2:6" x14ac:dyDescent="0.2">
      <c r="B187" s="231">
        <f ca="1">IF(Altitude_culmi&gt;350, 115, NA())</f>
        <v>115</v>
      </c>
      <c r="C187" s="5">
        <v>20</v>
      </c>
      <c r="D187" s="82">
        <f t="shared" ca="1" si="2"/>
        <v>387.06663526681172</v>
      </c>
      <c r="E187" s="82"/>
      <c r="F187" s="214">
        <f t="shared" ca="1" si="3"/>
        <v>350.06663526681172</v>
      </c>
    </row>
    <row r="188" spans="2:6" x14ac:dyDescent="0.2">
      <c r="B188" s="231">
        <f ca="1">IF(Altitude_culmi&gt;350, 90, NA())</f>
        <v>90</v>
      </c>
      <c r="C188" s="5">
        <v>25</v>
      </c>
      <c r="D188" s="82">
        <f t="shared" ca="1" si="2"/>
        <v>392.06663526681172</v>
      </c>
      <c r="E188" s="82"/>
      <c r="F188" s="214">
        <f t="shared" ca="1" si="3"/>
        <v>347.06663526681172</v>
      </c>
    </row>
    <row r="189" spans="2:6" x14ac:dyDescent="0.2">
      <c r="B189" s="231">
        <f ca="1">IF(Altitude_culmi&gt;350, 57, NA())</f>
        <v>57</v>
      </c>
      <c r="C189" s="5">
        <v>30</v>
      </c>
      <c r="D189" s="82">
        <f t="shared" ca="1" si="2"/>
        <v>397.06663526681172</v>
      </c>
      <c r="E189" s="82"/>
      <c r="F189" s="214">
        <f t="shared" ca="1" si="3"/>
        <v>342.06663526681172</v>
      </c>
    </row>
    <row r="190" spans="2:6" x14ac:dyDescent="0.2">
      <c r="B190" s="231">
        <f ca="1">IF(Altitude_culmi&gt;350, 40, NA())</f>
        <v>40</v>
      </c>
      <c r="C190" s="5">
        <v>36</v>
      </c>
      <c r="D190" s="82">
        <f t="shared" ca="1" si="2"/>
        <v>403.06663526681172</v>
      </c>
      <c r="E190" s="82"/>
      <c r="F190" s="214">
        <f t="shared" ca="1" si="3"/>
        <v>337.06663526681172</v>
      </c>
    </row>
    <row r="191" spans="2:6" x14ac:dyDescent="0.2">
      <c r="B191" s="231">
        <f ca="1">IF(Altitude_culmi&gt;350, 20, NA())</f>
        <v>20</v>
      </c>
      <c r="C191" s="5">
        <v>48</v>
      </c>
      <c r="D191" s="82">
        <f t="shared" ca="1" si="2"/>
        <v>415.06663526681172</v>
      </c>
      <c r="E191" s="82"/>
      <c r="F191" s="214">
        <f t="shared" ca="1" si="3"/>
        <v>331.06663526681172</v>
      </c>
    </row>
    <row r="192" spans="2:6" x14ac:dyDescent="0.2">
      <c r="B192" s="231">
        <f ca="1">IF(Altitude_culmi&gt;350, 0.5, NA())</f>
        <v>0.5</v>
      </c>
      <c r="C192" s="5">
        <v>62</v>
      </c>
      <c r="D192" s="82">
        <f t="shared" ca="1" si="2"/>
        <v>429.06663526681172</v>
      </c>
      <c r="E192" s="82"/>
      <c r="F192" s="214">
        <f t="shared" ca="1" si="3"/>
        <v>319.06663526681172</v>
      </c>
    </row>
    <row r="193" spans="2:6" x14ac:dyDescent="0.2">
      <c r="B193" s="231">
        <f ca="1">IF(Altitude_culmi&gt;350, 0.5, NA())</f>
        <v>0.5</v>
      </c>
      <c r="C193" s="5">
        <v>37</v>
      </c>
      <c r="D193" s="82">
        <f t="shared" ca="1" si="2"/>
        <v>404.06663526681172</v>
      </c>
      <c r="E193" s="82"/>
      <c r="F193" s="214">
        <f t="shared" ca="1" si="3"/>
        <v>305.06663526681172</v>
      </c>
    </row>
    <row r="194" spans="2:6" x14ac:dyDescent="0.2">
      <c r="B194" s="231">
        <f ca="1">IF(Altitude_culmi&gt;350, 15, NA())</f>
        <v>15</v>
      </c>
      <c r="C194" s="5">
        <v>30</v>
      </c>
      <c r="D194" s="82">
        <f t="shared" ca="1" si="2"/>
        <v>397.06663526681172</v>
      </c>
      <c r="E194" s="82"/>
      <c r="F194" s="214">
        <f t="shared" ca="1" si="3"/>
        <v>330.06663526681172</v>
      </c>
    </row>
    <row r="195" spans="2:6" x14ac:dyDescent="0.2">
      <c r="B195" s="231">
        <f ca="1">IF(Altitude_culmi&gt;350, 30, NA())</f>
        <v>30</v>
      </c>
      <c r="C195" s="5">
        <v>15</v>
      </c>
      <c r="D195" s="82">
        <f t="shared" ca="1" si="2"/>
        <v>382.06663526681172</v>
      </c>
      <c r="E195" s="82"/>
      <c r="F195" s="214">
        <f t="shared" ca="1" si="3"/>
        <v>337.06663526681172</v>
      </c>
    </row>
    <row r="196" spans="2:6" x14ac:dyDescent="0.2">
      <c r="B196" s="231">
        <f ca="1">IF(Altitude_culmi&gt;350, 37, NA())</f>
        <v>37</v>
      </c>
      <c r="C196" s="5">
        <v>0</v>
      </c>
      <c r="D196" s="82">
        <f t="shared" ca="1" si="2"/>
        <v>367.06663526681172</v>
      </c>
      <c r="E196" s="82"/>
      <c r="F196" s="214">
        <f t="shared" ca="1" si="3"/>
        <v>352.06663526681172</v>
      </c>
    </row>
    <row r="197" spans="2:6" x14ac:dyDescent="0.2">
      <c r="B197" s="231">
        <f ca="1">IF(Altitude_culmi&gt;350, 67, NA())</f>
        <v>67</v>
      </c>
      <c r="C197" s="5">
        <v>0</v>
      </c>
      <c r="D197" s="82">
        <f t="shared" ca="1" si="2"/>
        <v>367.06663526681172</v>
      </c>
      <c r="E197" s="82"/>
      <c r="F197" s="214">
        <f t="shared" ca="1" si="3"/>
        <v>367.06663526681172</v>
      </c>
    </row>
    <row r="198" spans="2:6" x14ac:dyDescent="0.2">
      <c r="B198" s="231">
        <f ca="1">IF(Altitude_culmi&gt;350, 67, NA())</f>
        <v>67</v>
      </c>
      <c r="C198" s="5">
        <v>17</v>
      </c>
      <c r="D198" s="82">
        <f t="shared" ca="1" si="2"/>
        <v>384.06663526681172</v>
      </c>
      <c r="E198" s="82"/>
      <c r="F198" s="214">
        <f t="shared" ca="1" si="3"/>
        <v>367.06663526681172</v>
      </c>
    </row>
    <row r="199" spans="2:6" x14ac:dyDescent="0.2">
      <c r="B199" s="231">
        <f ca="1">IF(Altitude_culmi&gt;350, 100, NA())</f>
        <v>100</v>
      </c>
      <c r="C199" s="5">
        <v>11</v>
      </c>
      <c r="D199" s="82">
        <f t="shared" ca="1" si="2"/>
        <v>378.06663526681172</v>
      </c>
      <c r="E199" s="82"/>
      <c r="F199" s="214">
        <f t="shared" ca="1" si="3"/>
        <v>350.06663526681172</v>
      </c>
    </row>
    <row r="200" spans="2:6" x14ac:dyDescent="0.2">
      <c r="B200" s="229">
        <f ca="1">IF(Altitude_culmi&gt;350, 100, NA())</f>
        <v>100</v>
      </c>
      <c r="C200" s="421">
        <v>0</v>
      </c>
      <c r="D200" s="230">
        <f t="shared" ca="1" si="2"/>
        <v>367.06663526681172</v>
      </c>
      <c r="E200" s="82"/>
      <c r="F200" s="214">
        <f t="shared" ca="1" si="3"/>
        <v>356.06663526681172</v>
      </c>
    </row>
    <row r="201" spans="2:6" x14ac:dyDescent="0.2">
      <c r="E201" s="230"/>
      <c r="F201" s="216">
        <f t="shared" ca="1" si="3"/>
        <v>367.06663526681172</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C10:D10"/>
    <mergeCell ref="C5:D5"/>
    <mergeCell ref="C2:D3"/>
    <mergeCell ref="C7:D7"/>
    <mergeCell ref="C8:D8"/>
    <mergeCell ref="C9:D9"/>
    <mergeCell ref="C6:D6"/>
    <mergeCell ref="C4:D4"/>
    <mergeCell ref="H35:I35"/>
    <mergeCell ref="H34:I34"/>
    <mergeCell ref="F29:G29"/>
    <mergeCell ref="H33:I33"/>
    <mergeCell ref="A40:D40"/>
    <mergeCell ref="H36:I36"/>
    <mergeCell ref="F36:G36"/>
    <mergeCell ref="F35:G35"/>
    <mergeCell ref="F34:G34"/>
    <mergeCell ref="F40:G40"/>
    <mergeCell ref="C23:D23"/>
    <mergeCell ref="C18:D18"/>
    <mergeCell ref="F24:G24"/>
    <mergeCell ref="F28:G28"/>
    <mergeCell ref="F27:G27"/>
    <mergeCell ref="F25:G25"/>
    <mergeCell ref="F26:G26"/>
    <mergeCell ref="C16:D16"/>
    <mergeCell ref="C11:D11"/>
    <mergeCell ref="C20:D20"/>
    <mergeCell ref="C21:D21"/>
    <mergeCell ref="C12:D12"/>
    <mergeCell ref="C14:D14"/>
    <mergeCell ref="C15:D15"/>
    <mergeCell ref="C19:D19"/>
    <mergeCell ref="F51:G51"/>
    <mergeCell ref="F42:G42"/>
    <mergeCell ref="F43:G43"/>
    <mergeCell ref="F44:G44"/>
    <mergeCell ref="F45:G45"/>
    <mergeCell ref="F50:G50"/>
    <mergeCell ref="F46:G46"/>
    <mergeCell ref="F47:G47"/>
    <mergeCell ref="F49:G49"/>
    <mergeCell ref="F48:G48"/>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topLeftCell="A310" zoomScale="80" zoomScaleNormal="80" workbookViewId="0">
      <selection activeCell="I333" sqref="I333:J333"/>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Aucun (2e ét. inerte)</v>
      </c>
      <c r="B2" s="352">
        <f>VLOOKUP(A2,A26:B314,2,FALSE)</f>
        <v>309</v>
      </c>
      <c r="C2" s="363" t="s">
        <v>115</v>
      </c>
      <c r="D2" s="353">
        <f ca="1">INDIRECT(ADDRESS(B2,4))</f>
        <v>1E-3</v>
      </c>
      <c r="E2" s="363" t="s">
        <v>114</v>
      </c>
      <c r="F2" s="354">
        <f ca="1">INDIRECT(ADDRESS(B2,6))</f>
        <v>1.019367991845056</v>
      </c>
      <c r="G2" s="363" t="s">
        <v>56</v>
      </c>
      <c r="H2" s="355">
        <f ca="1">INDIRECT(ADDRESS(B2,8))</f>
        <v>1E-4</v>
      </c>
      <c r="I2" s="363" t="s">
        <v>273</v>
      </c>
      <c r="J2" s="356">
        <f ca="1">INDIRECT(ADDRESS(B2,10))</f>
        <v>1E-4</v>
      </c>
      <c r="K2" s="363" t="s">
        <v>58</v>
      </c>
      <c r="L2" s="355">
        <f ca="1">INDIRECT(ADDRESS(B2,12))</f>
        <v>0</v>
      </c>
      <c r="M2" s="363" t="s">
        <v>57</v>
      </c>
      <c r="N2" s="357">
        <f ca="1">INDIRECT(ADDRESS(B2,14))</f>
        <v>0</v>
      </c>
      <c r="O2" s="363" t="s">
        <v>59</v>
      </c>
      <c r="P2" s="357">
        <f ca="1">INDIRECT(ADDRESS(B2,16))</f>
        <v>0</v>
      </c>
      <c r="Q2" s="363" t="s">
        <v>60</v>
      </c>
      <c r="R2" s="357">
        <f ca="1">INDIRECT(ADDRESS(B2,18))</f>
        <v>0</v>
      </c>
      <c r="S2" s="363" t="s">
        <v>61</v>
      </c>
      <c r="T2" s="357">
        <f ca="1">INDIRECT(ADDRESS(B2,20))</f>
        <v>0</v>
      </c>
      <c r="U2" s="363" t="s">
        <v>54</v>
      </c>
      <c r="V2" s="358" t="str">
        <f ca="1">INDIRECT(ADDRESS(B2,22))</f>
        <v>Fusex</v>
      </c>
      <c r="W2" s="463" t="s">
        <v>394</v>
      </c>
      <c r="X2" s="464">
        <f ca="1">INDIRECT(ADDRESS(B2,24))</f>
        <v>0</v>
      </c>
      <c r="Y2" s="463" t="s">
        <v>393</v>
      </c>
      <c r="Z2" s="358">
        <f ca="1">INDIRECT(ADDRESS(B2,26))</f>
        <v>0</v>
      </c>
    </row>
    <row r="3" spans="1:26" x14ac:dyDescent="0.2">
      <c r="A3" s="362" t="str">
        <f>IF(Lang="Français","Temps (en s)","Time (s)")</f>
        <v>Temps (en s)</v>
      </c>
      <c r="B3" s="364">
        <f t="shared" ref="B3:Y3" ca="1" si="0">INDIRECT(ADDRESS($B2+1,COLUMN(B3)))</f>
        <v>0</v>
      </c>
      <c r="C3" s="365">
        <f t="shared" ca="1" si="0"/>
        <v>0.1</v>
      </c>
      <c r="D3" s="365">
        <f t="shared" ca="1" si="0"/>
        <v>0.2</v>
      </c>
      <c r="E3" s="365">
        <f t="shared" ca="1" si="0"/>
        <v>1</v>
      </c>
      <c r="F3" s="365">
        <f t="shared" ca="1" si="0"/>
        <v>1</v>
      </c>
      <c r="G3" s="365">
        <f t="shared" ca="1" si="0"/>
        <v>1</v>
      </c>
      <c r="H3" s="365">
        <f t="shared" ca="1" si="0"/>
        <v>1</v>
      </c>
      <c r="I3" s="365">
        <f t="shared" ca="1" si="0"/>
        <v>1</v>
      </c>
      <c r="J3" s="365">
        <f t="shared" ca="1" si="0"/>
        <v>1</v>
      </c>
      <c r="K3" s="365">
        <f t="shared" ca="1" si="0"/>
        <v>1</v>
      </c>
      <c r="L3" s="365">
        <f t="shared" ca="1" si="0"/>
        <v>1</v>
      </c>
      <c r="M3" s="365">
        <f t="shared" ca="1" si="0"/>
        <v>1</v>
      </c>
      <c r="N3" s="365">
        <f t="shared" ca="1" si="0"/>
        <v>1</v>
      </c>
      <c r="O3" s="365">
        <f t="shared" ca="1" si="0"/>
        <v>1</v>
      </c>
      <c r="P3" s="365">
        <f t="shared" ca="1" si="0"/>
        <v>1</v>
      </c>
      <c r="Q3" s="365">
        <f t="shared" ca="1" si="0"/>
        <v>1</v>
      </c>
      <c r="R3" s="365">
        <f t="shared" ca="1" si="0"/>
        <v>1</v>
      </c>
      <c r="S3" s="365">
        <f t="shared" ca="1" si="0"/>
        <v>1</v>
      </c>
      <c r="T3" s="365">
        <f t="shared" ca="1" si="0"/>
        <v>1</v>
      </c>
      <c r="U3" s="365">
        <f t="shared" ca="1" si="0"/>
        <v>1</v>
      </c>
      <c r="V3" s="365">
        <f t="shared" ca="1" si="0"/>
        <v>1</v>
      </c>
      <c r="W3" s="365">
        <f t="shared" ca="1" si="0"/>
        <v>1</v>
      </c>
      <c r="X3" s="365">
        <f ca="1">INDIRECT(ADDRESS($B2+1,COLUMN(X3)))</f>
        <v>1</v>
      </c>
      <c r="Y3" s="366">
        <f t="shared" ca="1" si="0"/>
        <v>1000</v>
      </c>
    </row>
    <row r="4" spans="1:26" ht="13.5" thickBot="1" x14ac:dyDescent="0.25">
      <c r="A4" s="379" t="str">
        <f>IF(Lang="Français","Poussée (en N)","Thrust (N)")</f>
        <v>Poussée (en N)</v>
      </c>
      <c r="B4" s="367">
        <f t="shared" ref="B4:Y4" ca="1" si="1">INDIRECT(ADDRESS($B2+2,COLUMN(B3)))</f>
        <v>0</v>
      </c>
      <c r="C4" s="368">
        <f t="shared" ca="1" si="1"/>
        <v>0.01</v>
      </c>
      <c r="D4" s="368">
        <f t="shared" ca="1" si="1"/>
        <v>0</v>
      </c>
      <c r="E4" s="368">
        <f t="shared" ca="1" si="1"/>
        <v>0</v>
      </c>
      <c r="F4" s="368">
        <f t="shared" ca="1" si="1"/>
        <v>0</v>
      </c>
      <c r="G4" s="368">
        <f t="shared" ca="1" si="1"/>
        <v>0</v>
      </c>
      <c r="H4" s="368">
        <f t="shared" ca="1" si="1"/>
        <v>0</v>
      </c>
      <c r="I4" s="368">
        <f t="shared" ca="1" si="1"/>
        <v>0</v>
      </c>
      <c r="J4" s="368">
        <f t="shared" ca="1" si="1"/>
        <v>0</v>
      </c>
      <c r="K4" s="368">
        <f t="shared" ca="1" si="1"/>
        <v>0</v>
      </c>
      <c r="L4" s="368">
        <f t="shared" ca="1" si="1"/>
        <v>0</v>
      </c>
      <c r="M4" s="368">
        <f t="shared" ca="1" si="1"/>
        <v>0</v>
      </c>
      <c r="N4" s="368">
        <f t="shared" ca="1" si="1"/>
        <v>0</v>
      </c>
      <c r="O4" s="368">
        <f t="shared" ca="1" si="1"/>
        <v>0</v>
      </c>
      <c r="P4" s="368">
        <f t="shared" ca="1" si="1"/>
        <v>0</v>
      </c>
      <c r="Q4" s="368">
        <f t="shared" ca="1" si="1"/>
        <v>0</v>
      </c>
      <c r="R4" s="368">
        <f t="shared" ca="1" si="1"/>
        <v>0</v>
      </c>
      <c r="S4" s="368">
        <f t="shared" ca="1" si="1"/>
        <v>0</v>
      </c>
      <c r="T4" s="368">
        <f t="shared" ca="1" si="1"/>
        <v>0</v>
      </c>
      <c r="U4" s="368">
        <f t="shared" ca="1" si="1"/>
        <v>0</v>
      </c>
      <c r="V4" s="368">
        <f t="shared" ca="1" si="1"/>
        <v>0</v>
      </c>
      <c r="W4" s="368">
        <f t="shared" ca="1" si="1"/>
        <v>0</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541</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539</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540</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544</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536</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545</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548</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538</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537</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549</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552</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550</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556</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551</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51" t="s">
        <v>276</v>
      </c>
      <c r="D316" s="652"/>
      <c r="F316" s="651" t="s">
        <v>181</v>
      </c>
      <c r="G316" s="652"/>
      <c r="H316" s="12"/>
      <c r="I316" s="651" t="s">
        <v>397</v>
      </c>
      <c r="J316" s="652"/>
      <c r="K316" s="12"/>
      <c r="L316" s="651" t="s">
        <v>182</v>
      </c>
      <c r="M316" s="652"/>
      <c r="O316" s="651" t="s">
        <v>396</v>
      </c>
      <c r="P316" s="652"/>
      <c r="R316" s="651" t="s">
        <v>118</v>
      </c>
      <c r="S316" s="652"/>
    </row>
    <row r="317" spans="1:25" x14ac:dyDescent="0.2">
      <c r="A317" s="398" t="str">
        <f t="array" ref="A317:A346">IF(RIGHT(Type_fusee,1)=".",Liste_fusex, IF(LEFT(Type_fusee,4)="Mini",Liste_minif, IF(LEFT(Type_fusee,5)="Micro",Liste_µfu, IF(RIGHT(Type_fusee,1)=" ",Liste_H2O, IF(LEFT(Type_fusee,1)="R",Liste_RC, IF(LEFT(Type_fusee,1)=",",Liste_minifT))))))</f>
        <v>p29-1G 57F59</v>
      </c>
      <c r="C317" s="643" t="str">
        <f>A26</f>
        <v>H2O 1.5L 300g 6bar</v>
      </c>
      <c r="D317" s="644"/>
      <c r="F317" s="643" t="str">
        <f>A67</f>
        <v>µ-propu A8-3</v>
      </c>
      <c r="G317" s="644"/>
      <c r="H317" s="472"/>
      <c r="I317" s="641" t="str">
        <f>A148</f>
        <v>p29-1G 56F31</v>
      </c>
      <c r="J317" s="642"/>
      <c r="K317" s="472"/>
      <c r="L317" s="641" t="str">
        <f>A158</f>
        <v>p29-1G 57F59</v>
      </c>
      <c r="M317" s="642"/>
      <c r="O317" s="643" t="str">
        <f>A108</f>
        <v>p24-1G 24E22</v>
      </c>
      <c r="P317" s="644"/>
      <c r="R317" s="643" t="str">
        <f>A284</f>
        <v>Pro54-5G WT</v>
      </c>
      <c r="S317" s="644"/>
    </row>
    <row r="318" spans="1:25" x14ac:dyDescent="0.2">
      <c r="A318" s="398" t="str">
        <v>p24-3G 74F85</v>
      </c>
      <c r="C318" s="643" t="str">
        <f>A31</f>
        <v>H2O 1.5L 450g 6bar</v>
      </c>
      <c r="D318" s="644"/>
      <c r="F318" s="643" t="str">
        <f>A72</f>
        <v>µ-propu B4-4</v>
      </c>
      <c r="G318" s="644"/>
      <c r="H318" s="472"/>
      <c r="I318" s="641" t="str">
        <f>A153</f>
        <v>p29-1G 56F120</v>
      </c>
      <c r="J318" s="642"/>
      <c r="K318" s="472"/>
      <c r="L318" s="641" t="str">
        <f>A183</f>
        <v>p24-3G 74F85</v>
      </c>
      <c r="M318" s="642"/>
      <c r="O318" s="643" t="str">
        <f>A113</f>
        <v>p24-1G 25E75 (Rufina)</v>
      </c>
      <c r="P318" s="644"/>
      <c r="R318" s="643" t="str">
        <f>A279</f>
        <v>Barasinga (Pro54-5G C)</v>
      </c>
      <c r="S318" s="644"/>
    </row>
    <row r="319" spans="1:25" x14ac:dyDescent="0.2">
      <c r="A319" s="398" t="str">
        <v>p24-3G 75F51</v>
      </c>
      <c r="C319" s="643" t="str">
        <f>A36</f>
        <v>H2O 1.5L 600g 6bar</v>
      </c>
      <c r="D319" s="644"/>
      <c r="F319" s="643" t="str">
        <f>A77</f>
        <v>µ-propu C6-3</v>
      </c>
      <c r="G319" s="644"/>
      <c r="H319" s="472"/>
      <c r="I319" s="641" t="str">
        <f>A158</f>
        <v>p29-1G 57F59</v>
      </c>
      <c r="J319" s="642"/>
      <c r="K319" s="472"/>
      <c r="L319" s="641" t="str">
        <f>A188</f>
        <v>p24-3G 75F51</v>
      </c>
      <c r="M319" s="642"/>
      <c r="O319" s="643" t="str">
        <f>A118</f>
        <v>p24-1G 26E31</v>
      </c>
      <c r="P319" s="644"/>
      <c r="R319" s="643" t="str">
        <f>A289</f>
        <v>Orignal (Pro75-3G C)</v>
      </c>
      <c r="S319" s="644"/>
    </row>
    <row r="320" spans="1:25" x14ac:dyDescent="0.2">
      <c r="A320" s="398" t="str">
        <v>p29-2G 116G126</v>
      </c>
      <c r="C320" s="643" t="str">
        <f>A41</f>
        <v>H2O 1.5L 750g 6bar</v>
      </c>
      <c r="D320" s="644"/>
      <c r="F320" s="643" t="str">
        <f>A82</f>
        <v>µ-propu C6-3 x2</v>
      </c>
      <c r="G320" s="644"/>
      <c r="H320" s="472"/>
      <c r="I320" s="641" t="str">
        <f>A183</f>
        <v>p24-3G 74F85</v>
      </c>
      <c r="J320" s="642"/>
      <c r="K320" s="472"/>
      <c r="L320" s="641" t="str">
        <f>A228</f>
        <v>p29-2G 116G126</v>
      </c>
      <c r="M320" s="642"/>
      <c r="O320" s="643" t="str">
        <f>A123</f>
        <v>p24-2G 50E51</v>
      </c>
      <c r="P320" s="644"/>
      <c r="R320" s="643" t="str">
        <f>A294</f>
        <v>Pro98-6G Green</v>
      </c>
      <c r="S320" s="644"/>
    </row>
    <row r="321" spans="1:19" x14ac:dyDescent="0.2">
      <c r="A321" s="398" t="str">
        <v>Pandora (Pro24-6G BS)</v>
      </c>
      <c r="C321" s="643" t="str">
        <f>A46</f>
        <v>H2O 2.0L 400g 6bar</v>
      </c>
      <c r="D321" s="644"/>
      <c r="F321" s="643" t="str">
        <f>A87</f>
        <v>µ-propu C6-3 x3</v>
      </c>
      <c r="G321" s="644"/>
      <c r="H321" s="472"/>
      <c r="I321" s="641" t="str">
        <f>A188</f>
        <v>p24-3G 75F51</v>
      </c>
      <c r="J321" s="642"/>
      <c r="K321" s="472"/>
      <c r="L321" s="641" t="str">
        <f>A198</f>
        <v>Pandora (Pro24-6G BS)</v>
      </c>
      <c r="M321" s="642"/>
      <c r="O321" s="643" t="str">
        <f>A128</f>
        <v>p24-1G 53E70</v>
      </c>
      <c r="P321" s="644"/>
      <c r="R321" s="643" t="s">
        <v>183</v>
      </c>
      <c r="S321" s="644"/>
    </row>
    <row r="322" spans="1:19" x14ac:dyDescent="0.2">
      <c r="A322" s="398" t="str">
        <v>Klima D9-7</v>
      </c>
      <c r="C322" s="643" t="str">
        <f>A51</f>
        <v>H2O 2.0L 600g 6bar</v>
      </c>
      <c r="D322" s="644"/>
      <c r="F322" s="643" t="s">
        <v>183</v>
      </c>
      <c r="G322" s="644"/>
      <c r="H322" s="472"/>
      <c r="I322" s="641" t="s">
        <v>183</v>
      </c>
      <c r="J322" s="642"/>
      <c r="K322" s="472"/>
      <c r="L322" s="643" t="str">
        <f>A92</f>
        <v>Klima D9-7</v>
      </c>
      <c r="M322" s="644"/>
      <c r="O322" s="643" t="str">
        <f>A133</f>
        <v>p29-1G 41F36</v>
      </c>
      <c r="P322" s="644"/>
      <c r="R322" s="643" t="s">
        <v>183</v>
      </c>
      <c r="S322" s="644"/>
    </row>
    <row r="323" spans="1:19" x14ac:dyDescent="0.2">
      <c r="A323" s="398" t="str">
        <v>Klima D9-7 x2</v>
      </c>
      <c r="C323" s="643" t="str">
        <f>A56</f>
        <v>H2O 2.0L 800g 6bar</v>
      </c>
      <c r="D323" s="644"/>
      <c r="F323" s="643" t="s">
        <v>183</v>
      </c>
      <c r="G323" s="644"/>
      <c r="H323" s="472"/>
      <c r="I323" s="641" t="s">
        <v>183</v>
      </c>
      <c r="J323" s="642"/>
      <c r="K323" s="472"/>
      <c r="L323" s="643" t="str">
        <f>A97</f>
        <v>Klima D9-7 x2</v>
      </c>
      <c r="M323" s="644"/>
      <c r="O323" s="643" t="str">
        <f>A138</f>
        <v>p29-1G 51F36</v>
      </c>
      <c r="P323" s="644"/>
      <c r="R323" s="643" t="s">
        <v>183</v>
      </c>
      <c r="S323" s="644"/>
    </row>
    <row r="324" spans="1:19" x14ac:dyDescent="0.2">
      <c r="A324" s="398" t="str">
        <v>Klima D9-7 x3</v>
      </c>
      <c r="C324" s="643" t="str">
        <f>A61</f>
        <v>H2O 2.0L 1000g 6bar</v>
      </c>
      <c r="D324" s="644"/>
      <c r="F324" s="643" t="s">
        <v>183</v>
      </c>
      <c r="G324" s="644"/>
      <c r="H324" s="472"/>
      <c r="I324" s="641" t="s">
        <v>183</v>
      </c>
      <c r="J324" s="642"/>
      <c r="K324" s="472"/>
      <c r="L324" s="643" t="str">
        <f>A102</f>
        <v>Klima D9-7 x3</v>
      </c>
      <c r="M324" s="644"/>
      <c r="O324" s="643" t="str">
        <f>A143</f>
        <v>p29-1G 55F29</v>
      </c>
      <c r="P324" s="644"/>
      <c r="R324" s="643" t="s">
        <v>183</v>
      </c>
      <c r="S324" s="644"/>
    </row>
    <row r="325" spans="1:19" x14ac:dyDescent="0.2">
      <c r="A325" s="398" t="str">
        <v>Aucun (2e ét. inerte)</v>
      </c>
      <c r="C325" s="643" t="s">
        <v>183</v>
      </c>
      <c r="D325" s="644"/>
      <c r="F325" s="643" t="s">
        <v>183</v>
      </c>
      <c r="G325" s="644"/>
      <c r="H325" s="472"/>
      <c r="I325" s="641" t="s">
        <v>183</v>
      </c>
      <c r="J325" s="642"/>
      <c r="K325" s="472"/>
      <c r="L325" s="643" t="str">
        <f>A309</f>
        <v>Aucun (2e ét. inerte)</v>
      </c>
      <c r="M325" s="644"/>
      <c r="O325" s="643" t="str">
        <f>A153</f>
        <v>p29-1G 56F120</v>
      </c>
      <c r="P325" s="644"/>
      <c r="R325" s="643" t="s">
        <v>183</v>
      </c>
      <c r="S325" s="644"/>
    </row>
    <row r="326" spans="1:19" x14ac:dyDescent="0.2">
      <c r="A326" s="398" t="str">
        <v xml:space="preserve"> </v>
      </c>
      <c r="C326" s="643" t="s">
        <v>183</v>
      </c>
      <c r="D326" s="644"/>
      <c r="F326" s="643" t="s">
        <v>183</v>
      </c>
      <c r="G326" s="644"/>
      <c r="H326" s="472"/>
      <c r="I326" s="641" t="s">
        <v>183</v>
      </c>
      <c r="J326" s="642"/>
      <c r="K326" s="472"/>
      <c r="L326" s="643" t="s">
        <v>183</v>
      </c>
      <c r="M326" s="644"/>
      <c r="O326" s="643" t="str">
        <f>A158</f>
        <v>p29-1G 57F59</v>
      </c>
      <c r="P326" s="644"/>
      <c r="R326" s="643" t="s">
        <v>183</v>
      </c>
      <c r="S326" s="644"/>
    </row>
    <row r="327" spans="1:19" x14ac:dyDescent="0.2">
      <c r="A327" s="398" t="str">
        <v xml:space="preserve"> </v>
      </c>
      <c r="C327" s="643" t="s">
        <v>183</v>
      </c>
      <c r="D327" s="644"/>
      <c r="F327" s="643" t="s">
        <v>183</v>
      </c>
      <c r="G327" s="644"/>
      <c r="H327" s="472"/>
      <c r="I327" s="641" t="s">
        <v>183</v>
      </c>
      <c r="J327" s="642"/>
      <c r="K327" s="472"/>
      <c r="L327" s="643" t="s">
        <v>183</v>
      </c>
      <c r="M327" s="644"/>
      <c r="O327" s="643" t="str">
        <f>A163</f>
        <v>p24-3G 60F50</v>
      </c>
      <c r="P327" s="644"/>
      <c r="R327" s="643" t="s">
        <v>183</v>
      </c>
      <c r="S327" s="644"/>
    </row>
    <row r="328" spans="1:19" x14ac:dyDescent="0.2">
      <c r="A328" s="398" t="str">
        <v xml:space="preserve"> </v>
      </c>
      <c r="C328" s="643" t="s">
        <v>183</v>
      </c>
      <c r="D328" s="644"/>
      <c r="F328" s="643" t="s">
        <v>183</v>
      </c>
      <c r="G328" s="644"/>
      <c r="H328" s="472"/>
      <c r="I328" s="641" t="s">
        <v>183</v>
      </c>
      <c r="J328" s="642"/>
      <c r="K328" s="472"/>
      <c r="L328" s="643" t="s">
        <v>183</v>
      </c>
      <c r="M328" s="644"/>
      <c r="O328" s="643" t="str">
        <f>A168</f>
        <v>p24-3G 68F79</v>
      </c>
      <c r="P328" s="644"/>
      <c r="R328" s="643" t="s">
        <v>183</v>
      </c>
      <c r="S328" s="644"/>
    </row>
    <row r="329" spans="1:19" x14ac:dyDescent="0.2">
      <c r="A329" s="398" t="str">
        <v xml:space="preserve"> </v>
      </c>
      <c r="C329" s="643" t="s">
        <v>183</v>
      </c>
      <c r="D329" s="644"/>
      <c r="F329" s="643" t="s">
        <v>183</v>
      </c>
      <c r="G329" s="644"/>
      <c r="H329" s="472"/>
      <c r="I329" s="641" t="s">
        <v>183</v>
      </c>
      <c r="J329" s="642"/>
      <c r="K329" s="472"/>
      <c r="L329" s="643" t="s">
        <v>183</v>
      </c>
      <c r="M329" s="644"/>
      <c r="O329" s="643" t="str">
        <f>A173</f>
        <v>p24-3G 68F240</v>
      </c>
      <c r="P329" s="644"/>
      <c r="R329" s="643" t="s">
        <v>183</v>
      </c>
      <c r="S329" s="644"/>
    </row>
    <row r="330" spans="1:19" x14ac:dyDescent="0.2">
      <c r="A330" s="398" t="str">
        <v xml:space="preserve"> </v>
      </c>
      <c r="C330" s="643" t="s">
        <v>183</v>
      </c>
      <c r="D330" s="644"/>
      <c r="F330" s="643" t="s">
        <v>183</v>
      </c>
      <c r="G330" s="644"/>
      <c r="H330" s="472"/>
      <c r="I330" s="641" t="s">
        <v>183</v>
      </c>
      <c r="J330" s="642"/>
      <c r="K330" s="472"/>
      <c r="L330" s="643" t="s">
        <v>183</v>
      </c>
      <c r="M330" s="644"/>
      <c r="O330" s="643" t="str">
        <f>A178</f>
        <v>p24-3G 73F30</v>
      </c>
      <c r="P330" s="644"/>
      <c r="R330" s="643" t="s">
        <v>183</v>
      </c>
      <c r="S330" s="644"/>
    </row>
    <row r="331" spans="1:19" x14ac:dyDescent="0.2">
      <c r="A331" s="398" t="str">
        <v xml:space="preserve"> </v>
      </c>
      <c r="C331" s="643" t="s">
        <v>183</v>
      </c>
      <c r="D331" s="644"/>
      <c r="F331" s="643" t="s">
        <v>183</v>
      </c>
      <c r="G331" s="644"/>
      <c r="H331" s="472"/>
      <c r="I331" s="649" t="s">
        <v>183</v>
      </c>
      <c r="J331" s="650"/>
      <c r="K331" s="472"/>
      <c r="L331" s="643" t="s">
        <v>183</v>
      </c>
      <c r="M331" s="644"/>
      <c r="O331" s="643" t="str">
        <f>A183</f>
        <v>p24-3G 74F85</v>
      </c>
      <c r="P331" s="644"/>
      <c r="R331" s="643" t="s">
        <v>183</v>
      </c>
      <c r="S331" s="644"/>
    </row>
    <row r="332" spans="1:19" x14ac:dyDescent="0.2">
      <c r="A332" s="462" t="str">
        <v xml:space="preserve"> </v>
      </c>
      <c r="C332" s="646" t="s">
        <v>183</v>
      </c>
      <c r="D332" s="647"/>
      <c r="F332" s="646" t="s">
        <v>183</v>
      </c>
      <c r="G332" s="647"/>
      <c r="H332" s="472"/>
      <c r="I332" s="646" t="s">
        <v>183</v>
      </c>
      <c r="J332" s="647"/>
      <c r="K332" s="472"/>
      <c r="L332" s="646" t="s">
        <v>183</v>
      </c>
      <c r="M332" s="647"/>
      <c r="O332" s="643" t="str">
        <f>A188</f>
        <v>p24-3G 75F51</v>
      </c>
      <c r="P332" s="644"/>
      <c r="R332" s="646" t="s">
        <v>183</v>
      </c>
      <c r="S332" s="647"/>
    </row>
    <row r="333" spans="1:19" x14ac:dyDescent="0.2">
      <c r="A333" s="398" t="str">
        <v xml:space="preserve"> </v>
      </c>
      <c r="C333" s="653" t="s">
        <v>183</v>
      </c>
      <c r="D333" s="653"/>
      <c r="F333" s="653" t="s">
        <v>183</v>
      </c>
      <c r="G333" s="653"/>
      <c r="I333" s="640" t="s">
        <v>183</v>
      </c>
      <c r="J333" s="640"/>
      <c r="L333" s="640" t="s">
        <v>183</v>
      </c>
      <c r="M333" s="640"/>
      <c r="O333" s="643" t="str">
        <f>A213</f>
        <v>p29-2G 84G88</v>
      </c>
      <c r="P333" s="644"/>
      <c r="R333" s="648" t="s">
        <v>183</v>
      </c>
      <c r="S333" s="648"/>
    </row>
    <row r="334" spans="1:19" x14ac:dyDescent="0.2">
      <c r="A334" s="398" t="str">
        <v xml:space="preserve"> </v>
      </c>
      <c r="C334" s="637" t="s">
        <v>183</v>
      </c>
      <c r="D334" s="637"/>
      <c r="F334" s="637" t="s">
        <v>183</v>
      </c>
      <c r="G334" s="637"/>
      <c r="I334" s="640" t="s">
        <v>183</v>
      </c>
      <c r="J334" s="640"/>
      <c r="L334" s="640" t="s">
        <v>183</v>
      </c>
      <c r="M334" s="640"/>
      <c r="O334" s="643" t="str">
        <f>A218</f>
        <v>p29-2G 93G80</v>
      </c>
      <c r="P334" s="644"/>
      <c r="R334" s="645" t="str">
        <f>A269</f>
        <v>Isard</v>
      </c>
      <c r="S334" s="645"/>
    </row>
    <row r="335" spans="1:19" x14ac:dyDescent="0.2">
      <c r="A335" s="398" t="str">
        <v xml:space="preserve"> </v>
      </c>
      <c r="C335" s="637" t="s">
        <v>183</v>
      </c>
      <c r="D335" s="637"/>
      <c r="F335" s="637" t="s">
        <v>183</v>
      </c>
      <c r="G335" s="637"/>
      <c r="I335" s="640" t="s">
        <v>183</v>
      </c>
      <c r="J335" s="640"/>
      <c r="L335" s="640" t="s">
        <v>183</v>
      </c>
      <c r="M335" s="640"/>
      <c r="O335" s="643" t="str">
        <f>A223</f>
        <v>p29-2G 110G250</v>
      </c>
      <c r="P335" s="644"/>
      <c r="R335" s="645" t="str">
        <f>A274</f>
        <v>Chamois</v>
      </c>
      <c r="S335" s="645"/>
    </row>
    <row r="336" spans="1:19" x14ac:dyDescent="0.2">
      <c r="A336" s="398" t="str">
        <v xml:space="preserve"> </v>
      </c>
      <c r="C336" s="637" t="s">
        <v>183</v>
      </c>
      <c r="D336" s="637"/>
      <c r="F336" s="637" t="s">
        <v>183</v>
      </c>
      <c r="G336" s="637"/>
      <c r="I336" s="640" t="s">
        <v>183</v>
      </c>
      <c r="J336" s="640"/>
      <c r="L336" s="640" t="s">
        <v>183</v>
      </c>
      <c r="M336" s="640"/>
      <c r="O336" s="643" t="str">
        <f>A228</f>
        <v>p29-2G 116G126</v>
      </c>
      <c r="P336" s="644"/>
      <c r="R336" s="645" t="str">
        <f>A284</f>
        <v>Pro54-5G WT</v>
      </c>
      <c r="S336" s="645"/>
    </row>
    <row r="337" spans="1:19" x14ac:dyDescent="0.2">
      <c r="A337" s="398" t="str">
        <v xml:space="preserve"> </v>
      </c>
      <c r="C337" s="637" t="s">
        <v>183</v>
      </c>
      <c r="D337" s="637"/>
      <c r="F337" s="637" t="s">
        <v>183</v>
      </c>
      <c r="G337" s="637"/>
      <c r="I337" s="640" t="s">
        <v>183</v>
      </c>
      <c r="J337" s="640"/>
      <c r="L337" s="640" t="s">
        <v>183</v>
      </c>
      <c r="M337" s="640"/>
      <c r="O337" s="643" t="str">
        <f>A233</f>
        <v>p29-3G 125G131</v>
      </c>
      <c r="P337" s="644"/>
      <c r="R337" s="645" t="str">
        <f>A294</f>
        <v>Pro98-6G Green</v>
      </c>
      <c r="S337" s="645"/>
    </row>
    <row r="338" spans="1:19" x14ac:dyDescent="0.2">
      <c r="A338" s="398" t="str">
        <v xml:space="preserve"> </v>
      </c>
      <c r="C338" s="637" t="s">
        <v>183</v>
      </c>
      <c r="D338" s="637"/>
      <c r="F338" s="637" t="s">
        <v>183</v>
      </c>
      <c r="G338" s="637"/>
      <c r="I338" s="640" t="s">
        <v>183</v>
      </c>
      <c r="J338" s="640"/>
      <c r="L338" s="640" t="s">
        <v>183</v>
      </c>
      <c r="M338" s="640"/>
      <c r="O338" s="643" t="str">
        <f>A248</f>
        <v>p38-1G 128G185</v>
      </c>
      <c r="P338" s="644"/>
      <c r="R338" s="645" t="str">
        <f>A299</f>
        <v>Pro98-3G WT</v>
      </c>
      <c r="S338" s="645"/>
    </row>
    <row r="339" spans="1:19" x14ac:dyDescent="0.2">
      <c r="A339" s="398" t="str">
        <v xml:space="preserve"> </v>
      </c>
      <c r="C339" s="637" t="s">
        <v>183</v>
      </c>
      <c r="D339" s="637"/>
      <c r="F339" s="637" t="s">
        <v>183</v>
      </c>
      <c r="G339" s="637"/>
      <c r="I339" s="640" t="s">
        <v>183</v>
      </c>
      <c r="J339" s="640"/>
      <c r="L339" s="640" t="s">
        <v>183</v>
      </c>
      <c r="M339" s="640"/>
      <c r="O339" s="643" t="str">
        <f>A243</f>
        <v>p38-1G 137G58</v>
      </c>
      <c r="P339" s="644"/>
      <c r="R339" s="645" t="str">
        <f>A309</f>
        <v>Aucun (2e ét. inerte)</v>
      </c>
      <c r="S339" s="645"/>
    </row>
    <row r="340" spans="1:19" x14ac:dyDescent="0.2">
      <c r="A340" s="398" t="str">
        <v xml:space="preserve"> </v>
      </c>
      <c r="C340" s="637" t="s">
        <v>183</v>
      </c>
      <c r="D340" s="637"/>
      <c r="F340" s="637" t="s">
        <v>183</v>
      </c>
      <c r="G340" s="637"/>
      <c r="I340" s="640" t="s">
        <v>183</v>
      </c>
      <c r="J340" s="640"/>
      <c r="L340" s="640" t="s">
        <v>183</v>
      </c>
      <c r="M340" s="640"/>
      <c r="O340" s="643" t="str">
        <f>A253</f>
        <v>p38-1G 141G78</v>
      </c>
      <c r="P340" s="644"/>
      <c r="R340" s="640" t="s">
        <v>183</v>
      </c>
      <c r="S340" s="640"/>
    </row>
    <row r="341" spans="1:19" x14ac:dyDescent="0.2">
      <c r="A341" s="398" t="str">
        <v xml:space="preserve"> </v>
      </c>
      <c r="C341" s="637" t="s">
        <v>183</v>
      </c>
      <c r="D341" s="637"/>
      <c r="F341" s="637" t="s">
        <v>183</v>
      </c>
      <c r="G341" s="637"/>
      <c r="I341" s="637" t="s">
        <v>183</v>
      </c>
      <c r="J341" s="637"/>
      <c r="L341" s="640" t="s">
        <v>183</v>
      </c>
      <c r="M341" s="640"/>
      <c r="O341" s="643" t="str">
        <f>A193</f>
        <v>p24-6G 140G145 PK</v>
      </c>
      <c r="P341" s="644"/>
      <c r="R341" s="637" t="s">
        <v>183</v>
      </c>
      <c r="S341" s="637"/>
    </row>
    <row r="342" spans="1:19" x14ac:dyDescent="0.2">
      <c r="A342" s="398" t="str">
        <v xml:space="preserve"> </v>
      </c>
      <c r="C342" s="637" t="s">
        <v>183</v>
      </c>
      <c r="D342" s="637"/>
      <c r="F342" s="637" t="s">
        <v>183</v>
      </c>
      <c r="G342" s="637"/>
      <c r="I342" s="637" t="s">
        <v>183</v>
      </c>
      <c r="J342" s="637"/>
      <c r="L342" s="640" t="s">
        <v>183</v>
      </c>
      <c r="M342" s="640"/>
      <c r="O342" s="643" t="str">
        <f>A198</f>
        <v>Pandora (Pro24-6G BS)</v>
      </c>
      <c r="P342" s="644"/>
      <c r="R342" s="637" t="s">
        <v>183</v>
      </c>
      <c r="S342" s="637"/>
    </row>
    <row r="343" spans="1:19" x14ac:dyDescent="0.2">
      <c r="A343" s="398" t="str">
        <v xml:space="preserve"> </v>
      </c>
      <c r="C343" s="637" t="s">
        <v>183</v>
      </c>
      <c r="D343" s="637"/>
      <c r="F343" s="637" t="s">
        <v>183</v>
      </c>
      <c r="G343" s="637"/>
      <c r="I343" s="637" t="s">
        <v>183</v>
      </c>
      <c r="J343" s="637"/>
      <c r="L343" s="637" t="s">
        <v>183</v>
      </c>
      <c r="M343" s="637"/>
      <c r="O343" s="641" t="str">
        <f>A203</f>
        <v>p24-6G 142G117 WT</v>
      </c>
      <c r="P343" s="642"/>
      <c r="R343" s="637" t="s">
        <v>183</v>
      </c>
      <c r="S343" s="637"/>
    </row>
    <row r="344" spans="1:19" x14ac:dyDescent="0.2">
      <c r="A344" s="398" t="str">
        <v xml:space="preserve"> </v>
      </c>
      <c r="C344" s="637" t="s">
        <v>183</v>
      </c>
      <c r="D344" s="637"/>
      <c r="F344" s="637" t="s">
        <v>183</v>
      </c>
      <c r="G344" s="637"/>
      <c r="I344" s="637" t="s">
        <v>183</v>
      </c>
      <c r="J344" s="637"/>
      <c r="L344" s="637" t="s">
        <v>183</v>
      </c>
      <c r="M344" s="637"/>
      <c r="O344" s="641" t="str">
        <f>A208</f>
        <v>p24-6G 139G107 DT</v>
      </c>
      <c r="P344" s="642"/>
      <c r="R344" s="637" t="s">
        <v>183</v>
      </c>
      <c r="S344" s="637"/>
    </row>
    <row r="345" spans="1:19" x14ac:dyDescent="0.2">
      <c r="A345" s="398" t="str">
        <v xml:space="preserve"> </v>
      </c>
      <c r="C345" s="637" t="s">
        <v>183</v>
      </c>
      <c r="D345" s="637"/>
      <c r="F345" s="637" t="s">
        <v>183</v>
      </c>
      <c r="G345" s="637"/>
      <c r="I345" s="637" t="s">
        <v>183</v>
      </c>
      <c r="J345" s="637"/>
      <c r="L345" s="637" t="s">
        <v>183</v>
      </c>
      <c r="M345" s="637"/>
      <c r="O345" s="641" t="str">
        <f>A263</f>
        <v>Cariacou</v>
      </c>
      <c r="P345" s="642"/>
      <c r="R345" s="637" t="s">
        <v>183</v>
      </c>
      <c r="S345" s="637"/>
    </row>
    <row r="346" spans="1:19" x14ac:dyDescent="0.2">
      <c r="A346" s="473" t="str">
        <v xml:space="preserve"> </v>
      </c>
      <c r="C346" s="637" t="s">
        <v>183</v>
      </c>
      <c r="D346" s="637"/>
      <c r="F346" s="637" t="s">
        <v>183</v>
      </c>
      <c r="G346" s="637"/>
      <c r="I346" s="637" t="s">
        <v>183</v>
      </c>
      <c r="J346" s="637"/>
      <c r="L346" s="637" t="s">
        <v>183</v>
      </c>
      <c r="M346" s="637"/>
      <c r="O346" s="638" t="str">
        <f>A258</f>
        <v>Wapiti</v>
      </c>
      <c r="P346" s="639"/>
      <c r="R346" s="637" t="s">
        <v>183</v>
      </c>
      <c r="S346" s="637"/>
    </row>
  </sheetData>
  <dataConsolidate/>
  <mergeCells count="186">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 ref="C345:D345"/>
    <mergeCell ref="C346:D346"/>
    <mergeCell ref="C335:D335"/>
    <mergeCell ref="C336:D336"/>
    <mergeCell ref="C337:D337"/>
    <mergeCell ref="C338:D338"/>
    <mergeCell ref="C339:D339"/>
    <mergeCell ref="C340:D340"/>
    <mergeCell ref="C334:D334"/>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K2" sqref="K1:K1048576"/>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3.2</v>
      </c>
      <c r="D4" s="292" t="s">
        <v>14</v>
      </c>
      <c r="E4" s="293" t="s">
        <v>14</v>
      </c>
      <c r="F4" s="294" t="s">
        <v>14</v>
      </c>
      <c r="G4" s="292">
        <f>vit_xz*COS(Beta)</f>
        <v>37.013074267370328</v>
      </c>
      <c r="H4" s="293">
        <f>vit_xz*SIN(Beta)</f>
        <v>170.13154336654688</v>
      </c>
      <c r="I4" s="349">
        <f>V_ini</f>
        <v>174.11119928081908</v>
      </c>
      <c r="J4" s="350">
        <f>X_ini</f>
        <v>98.964688107976272</v>
      </c>
      <c r="K4" s="351">
        <f>Z_ini</f>
        <v>487.84771914632313</v>
      </c>
      <c r="L4" s="327">
        <f t="shared" ref="L4:L67" si="0">SQRT(pos_x^2+pos_z^2)</f>
        <v>497.78449811999849</v>
      </c>
      <c r="M4" s="292">
        <f>RADIANS(N4)</f>
        <v>1.3565787430226373</v>
      </c>
      <c r="N4" s="349">
        <f>Beta_rampe</f>
        <v>77.726236552359381</v>
      </c>
      <c r="P4" s="292" t="s">
        <v>14</v>
      </c>
      <c r="Q4" s="294" t="s">
        <v>14</v>
      </c>
      <c r="R4" s="292" t="s">
        <v>14</v>
      </c>
      <c r="S4" s="351">
        <f ca="1">m_tot</f>
        <v>2.8951000000000002</v>
      </c>
      <c r="T4" s="327">
        <f t="shared" ref="T4:T67" ca="1" si="1">m*g</f>
        <v>28.400931000000003</v>
      </c>
      <c r="U4" s="328">
        <f t="shared" ref="U4:U67" si="2">IF(pos_xz&lt;L_rampe,Poids*COS(Beta),0)</f>
        <v>0</v>
      </c>
      <c r="V4" s="329">
        <f t="shared" ref="V4:V67" si="3">Rho_moyen*(20000-Alt_rampe-pos_z)/(20000+Alt_rampe+pos_z)</f>
        <v>1.1666616655740014</v>
      </c>
      <c r="W4" s="327">
        <f t="shared" ref="W4:W67" si="4">1/2*Rho*Sref*Cx*vit_xz^2</f>
        <v>72.422116264538886</v>
      </c>
      <c r="Y4" s="295" t="s">
        <v>14</v>
      </c>
      <c r="Z4" s="296" t="s">
        <v>14</v>
      </c>
      <c r="AA4" s="297" t="s">
        <v>14</v>
      </c>
      <c r="AC4" s="320">
        <f>IF(ABS(t-ROUND(t,0))&lt;0.001,t,-1)</f>
        <v>-1</v>
      </c>
      <c r="AD4" s="321">
        <f>IF(ABS(t-ROUND(t,0))&lt;0.001,pos_x,-1)</f>
        <v>-1</v>
      </c>
      <c r="AE4" s="322">
        <f t="shared" ref="AE4:AE67" si="5">IF(t&lt;T_para, pos_z, NA())</f>
        <v>487.84771914632313</v>
      </c>
      <c r="AG4" s="292" t="s">
        <v>14</v>
      </c>
      <c r="AH4" s="294" t="s">
        <v>14</v>
      </c>
    </row>
    <row r="5" spans="1:248" x14ac:dyDescent="0.2">
      <c r="A5" s="347">
        <f t="shared" ref="A5:A68" ca="1" si="6">IF(B4+0.01&lt;=T_ini+ROUNDUP(Temps_fin_propu,0), 0.01, IF(K4&gt;0, 0.1, 0.0001))</f>
        <v>0.01</v>
      </c>
      <c r="B5" s="304">
        <f t="shared" ref="B5:B68" ca="1" si="7">B4+pas</f>
        <v>3.21</v>
      </c>
      <c r="D5" s="306">
        <f t="shared" ref="D5:D68" ca="1" si="8">IF(AND(L4&lt;L_rampe,Poussee&lt;Poids*SIN(M4)),0,(-W4+Poussee)/m*COS(M4)-U4/m*SIN(M4))</f>
        <v>-5.3178143335023051</v>
      </c>
      <c r="E5" s="307">
        <f t="shared" ref="E5:E68" ca="1" si="9">IF(AND(L4&lt;L_rampe,Poussee&lt;Poids*SIN(M4)),0,(-W4+Poussee)/m*SIN(M4)+U4/m*COS(M4)-Poids/m)</f>
        <v>-34.25346971451313</v>
      </c>
      <c r="F5" s="304">
        <f t="shared" ref="F5:F68" ca="1" si="10">SQRT(acc_x^2+acc_z^2)</f>
        <v>34.663804418567082</v>
      </c>
      <c r="G5" s="306">
        <f t="shared" ref="G5:G68" ca="1" si="11">G4+acc_x*pas</f>
        <v>36.959896124035303</v>
      </c>
      <c r="H5" s="307">
        <f t="shared" ref="H5:H68" ca="1" si="12">H4+acc_z*pas</f>
        <v>169.78900866940174</v>
      </c>
      <c r="I5" s="304">
        <f t="shared" ref="I5:I68" ca="1" si="13">SQRT(vit_x^2+vit_z^2)</f>
        <v>173.76519037608671</v>
      </c>
      <c r="J5" s="306">
        <f t="shared" ref="J5:J68" ca="1" si="14">J4+0.5*(vit_x+G4)*pas*(K4&gt;=0)</f>
        <v>99.334552959933305</v>
      </c>
      <c r="K5" s="307">
        <f t="shared" ref="K5:K68" ca="1" si="15">K4+0.5*(vit_z+H4)*pas</f>
        <v>489.54732190650287</v>
      </c>
      <c r="L5" s="304">
        <f t="shared" ca="1" si="0"/>
        <v>499.52370694250232</v>
      </c>
      <c r="M5" s="306">
        <f t="shared" ref="M5:M68" ca="1" si="16">IF(AND(L4&gt;L_rampe,G5&gt;0),ATAN2(G5,H5),$M$4)</f>
        <v>1.3564587282574918</v>
      </c>
      <c r="N5" s="304">
        <f t="shared" ref="N5:N68" ca="1" si="17">DEGREES(Beta)</f>
        <v>77.719360212837302</v>
      </c>
      <c r="P5" s="310">
        <f t="shared" ref="P5:P68" ca="1" si="18">MATCH(t-pas/2-T_ini,CdP_t)</f>
        <v>1</v>
      </c>
      <c r="Q5" s="304">
        <f t="shared" ref="Q5:Q68" ca="1" si="19">(INDEX(CdP,2,i_P+1)-INDEX(CdP,2,i_P+0))/(INDEX(CdP,1,i_P+1)-INDEX(CdP,1,i_P+0))*(t-pas/2-T_ini-INDEX(CdP,1,i_P+0))+INDEX(CdP,2,i_P+0)</f>
        <v>4.9999999999998928E-4</v>
      </c>
      <c r="R5" s="306">
        <f t="shared" ref="R5:R68" ca="1" si="20">Poussee/(g*ISP)</f>
        <v>4.9999999999998925E-5</v>
      </c>
      <c r="S5" s="307">
        <f t="shared" ref="S5:S68" ca="1" si="21">S4-Débit*pas</f>
        <v>2.8950995000000002</v>
      </c>
      <c r="T5" s="304">
        <f t="shared" ca="1" si="1"/>
        <v>28.400926095000003</v>
      </c>
      <c r="U5" s="311">
        <f t="shared" ca="1" si="2"/>
        <v>0</v>
      </c>
      <c r="V5" s="306">
        <f t="shared" ca="1" si="3"/>
        <v>1.16646327784467</v>
      </c>
      <c r="W5" s="304">
        <f t="shared" ca="1" si="4"/>
        <v>72.122288946385424</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489.54732190650287</v>
      </c>
      <c r="AG5" s="306">
        <f t="shared" ref="AG5:AG68" ca="1" si="27">IF(AND(L4&lt;L_rampe,Poussee&lt;Poids*SIN(M4)),0,(-W4+Poussee)/m-Poids*SIN(M4)/m)</f>
        <v>-34.601015614962101</v>
      </c>
      <c r="AH5" s="304">
        <f t="shared" ref="AH5:AH68" ca="1" si="28">IF(AND(L4&lt;L_rampe,Poussee&lt;Poids*SIN(M4)), g*SIN(M4), (-W4+Poussee)/m)</f>
        <v>-25.01524257267803</v>
      </c>
    </row>
    <row r="6" spans="1:248" x14ac:dyDescent="0.2">
      <c r="A6" s="347">
        <f t="shared" ca="1" si="6"/>
        <v>0.01</v>
      </c>
      <c r="B6" s="304">
        <f t="shared" ca="1" si="7"/>
        <v>3.2199999999999998</v>
      </c>
      <c r="D6" s="306">
        <f t="shared" ca="1" si="8"/>
        <v>-5.2986491183304754</v>
      </c>
      <c r="E6" s="307">
        <f t="shared" ca="1" si="9"/>
        <v>-34.151312488248053</v>
      </c>
      <c r="F6" s="304">
        <f t="shared" ca="1" si="10"/>
        <v>34.559916480644908</v>
      </c>
      <c r="G6" s="306">
        <f t="shared" ca="1" si="11"/>
        <v>36.906909632851999</v>
      </c>
      <c r="H6" s="307">
        <f t="shared" ca="1" si="12"/>
        <v>169.44749554451926</v>
      </c>
      <c r="I6" s="304">
        <f t="shared" ca="1" si="13"/>
        <v>173.42022294114773</v>
      </c>
      <c r="J6" s="306">
        <f t="shared" ca="1" si="14"/>
        <v>99.703886988717741</v>
      </c>
      <c r="K6" s="307">
        <f t="shared" ca="1" si="15"/>
        <v>491.24350442757247</v>
      </c>
      <c r="L6" s="304">
        <f t="shared" ca="1" si="0"/>
        <v>501.25945948474771</v>
      </c>
      <c r="M6" s="306">
        <f t="shared" ca="1" si="16"/>
        <v>1.3563384084219348</v>
      </c>
      <c r="N6" s="304">
        <f t="shared" ca="1" si="17"/>
        <v>77.712466394068173</v>
      </c>
      <c r="P6" s="310">
        <f t="shared" ca="1" si="18"/>
        <v>1</v>
      </c>
      <c r="Q6" s="304">
        <f t="shared" ca="1" si="19"/>
        <v>1.4999999999999679E-3</v>
      </c>
      <c r="R6" s="306">
        <f t="shared" ca="1" si="20"/>
        <v>1.4999999999999679E-4</v>
      </c>
      <c r="S6" s="307">
        <f t="shared" ca="1" si="21"/>
        <v>2.8950979999999999</v>
      </c>
      <c r="T6" s="304">
        <f t="shared" ca="1" si="1"/>
        <v>28.40091138</v>
      </c>
      <c r="U6" s="311">
        <f t="shared" ca="1" si="2"/>
        <v>0</v>
      </c>
      <c r="V6" s="306">
        <f t="shared" ca="1" si="3"/>
        <v>1.1662653221563883</v>
      </c>
      <c r="W6" s="304">
        <f t="shared" ca="1" si="4"/>
        <v>71.824020544384581</v>
      </c>
      <c r="Y6" s="314" t="str">
        <f t="shared" ca="1" si="22"/>
        <v/>
      </c>
      <c r="Z6" s="315" t="str">
        <f t="shared" ca="1" si="23"/>
        <v/>
      </c>
      <c r="AA6" s="316" t="str">
        <f t="shared" ca="1" si="24"/>
        <v/>
      </c>
      <c r="AC6" s="310" t="e">
        <f t="shared" ca="1" si="25"/>
        <v>#N/A</v>
      </c>
      <c r="AD6" s="323" t="e">
        <f t="shared" ca="1" si="26"/>
        <v>#N/A</v>
      </c>
      <c r="AE6" s="324">
        <f t="shared" ca="1" si="5"/>
        <v>491.24350442757247</v>
      </c>
      <c r="AG6" s="306">
        <f t="shared" ca="1" si="27"/>
        <v>-34.496869022938299</v>
      </c>
      <c r="AH6" s="304">
        <f t="shared" ca="1" si="28"/>
        <v>-24.911346333141548</v>
      </c>
    </row>
    <row r="7" spans="1:248" x14ac:dyDescent="0.2">
      <c r="A7" s="347">
        <f t="shared" ca="1" si="6"/>
        <v>0.01</v>
      </c>
      <c r="B7" s="304">
        <f t="shared" ca="1" si="7"/>
        <v>3.2299999999999995</v>
      </c>
      <c r="D7" s="306">
        <f t="shared" ca="1" si="8"/>
        <v>-5.2795832502127471</v>
      </c>
      <c r="E7" s="307">
        <f t="shared" ca="1" si="9"/>
        <v>-34.049693005101147</v>
      </c>
      <c r="F7" s="304">
        <f t="shared" ca="1" si="10"/>
        <v>34.456575468806548</v>
      </c>
      <c r="G7" s="306">
        <f t="shared" ca="1" si="11"/>
        <v>36.854113800349872</v>
      </c>
      <c r="H7" s="307">
        <f t="shared" ca="1" si="12"/>
        <v>169.10699861446824</v>
      </c>
      <c r="I7" s="304">
        <f t="shared" ca="1" si="13"/>
        <v>173.07629151447318</v>
      </c>
      <c r="J7" s="306">
        <f t="shared" ca="1" si="14"/>
        <v>100.07269210588375</v>
      </c>
      <c r="K7" s="307">
        <f t="shared" ca="1" si="15"/>
        <v>492.9362768983674</v>
      </c>
      <c r="L7" s="304">
        <f t="shared" ca="1" si="0"/>
        <v>502.99176612320696</v>
      </c>
      <c r="M7" s="306">
        <f t="shared" ca="1" si="16"/>
        <v>1.3562177828546882</v>
      </c>
      <c r="N7" s="304">
        <f t="shared" ca="1" si="17"/>
        <v>77.705555058163569</v>
      </c>
      <c r="P7" s="310">
        <f t="shared" ca="1" si="18"/>
        <v>1</v>
      </c>
      <c r="Q7" s="304">
        <f t="shared" ca="1" si="19"/>
        <v>2.4999999999999467E-3</v>
      </c>
      <c r="R7" s="306">
        <f t="shared" ca="1" si="20"/>
        <v>2.4999999999999469E-4</v>
      </c>
      <c r="S7" s="307">
        <f t="shared" ca="1" si="21"/>
        <v>2.8950955</v>
      </c>
      <c r="T7" s="304">
        <f t="shared" ca="1" si="1"/>
        <v>28.400886855000003</v>
      </c>
      <c r="U7" s="311">
        <f t="shared" ca="1" si="2"/>
        <v>0</v>
      </c>
      <c r="V7" s="306">
        <f t="shared" ca="1" si="3"/>
        <v>1.1660677971139537</v>
      </c>
      <c r="W7" s="304">
        <f t="shared" ca="1" si="4"/>
        <v>71.527300263222159</v>
      </c>
      <c r="Y7" s="314" t="str">
        <f t="shared" ca="1" si="22"/>
        <v/>
      </c>
      <c r="Z7" s="315" t="str">
        <f t="shared" ca="1" si="23"/>
        <v/>
      </c>
      <c r="AA7" s="316" t="str">
        <f t="shared" ca="1" si="24"/>
        <v/>
      </c>
      <c r="AC7" s="310" t="e">
        <f t="shared" ca="1" si="25"/>
        <v>#N/A</v>
      </c>
      <c r="AD7" s="323" t="e">
        <f t="shared" ca="1" si="26"/>
        <v>#N/A</v>
      </c>
      <c r="AE7" s="324">
        <f t="shared" ca="1" si="5"/>
        <v>492.9362768983674</v>
      </c>
      <c r="AG7" s="306">
        <f t="shared" ca="1" si="27"/>
        <v>-34.393268585019456</v>
      </c>
      <c r="AH7" s="304">
        <f t="shared" ca="1" si="28"/>
        <v>-24.807997022683562</v>
      </c>
    </row>
    <row r="8" spans="1:248" x14ac:dyDescent="0.2">
      <c r="A8" s="347">
        <f t="shared" ca="1" si="6"/>
        <v>0.01</v>
      </c>
      <c r="B8" s="304">
        <f t="shared" ca="1" si="7"/>
        <v>3.2399999999999993</v>
      </c>
      <c r="D8" s="306">
        <f t="shared" ca="1" si="8"/>
        <v>-5.2606160294161182</v>
      </c>
      <c r="E8" s="307">
        <f t="shared" ca="1" si="9"/>
        <v>-33.948607494864675</v>
      </c>
      <c r="F8" s="304">
        <f t="shared" ca="1" si="10"/>
        <v>34.353777548463746</v>
      </c>
      <c r="G8" s="306">
        <f t="shared" ca="1" si="11"/>
        <v>36.801507640055711</v>
      </c>
      <c r="H8" s="307">
        <f t="shared" ca="1" si="12"/>
        <v>168.7675125395196</v>
      </c>
      <c r="I8" s="304">
        <f t="shared" ca="1" si="13"/>
        <v>172.73339067290374</v>
      </c>
      <c r="J8" s="306">
        <f t="shared" ca="1" si="14"/>
        <v>100.44097021308578</v>
      </c>
      <c r="K8" s="307">
        <f t="shared" ca="1" si="15"/>
        <v>494.62564945413732</v>
      </c>
      <c r="L8" s="304">
        <f t="shared" ca="1" si="0"/>
        <v>504.72063717988897</v>
      </c>
      <c r="M8" s="306">
        <f t="shared" ca="1" si="16"/>
        <v>1.3560968508918749</v>
      </c>
      <c r="N8" s="304">
        <f t="shared" ca="1" si="17"/>
        <v>77.698626167086147</v>
      </c>
      <c r="P8" s="310">
        <f t="shared" ca="1" si="18"/>
        <v>1</v>
      </c>
      <c r="Q8" s="304">
        <f t="shared" ca="1" si="19"/>
        <v>3.499999999999925E-3</v>
      </c>
      <c r="R8" s="306">
        <f t="shared" ca="1" si="20"/>
        <v>3.4999999999999252E-4</v>
      </c>
      <c r="S8" s="307">
        <f t="shared" ca="1" si="21"/>
        <v>2.895092</v>
      </c>
      <c r="T8" s="304">
        <f t="shared" ca="1" si="1"/>
        <v>28.400852520000001</v>
      </c>
      <c r="U8" s="311">
        <f t="shared" ca="1" si="2"/>
        <v>0</v>
      </c>
      <c r="V8" s="306">
        <f t="shared" ca="1" si="3"/>
        <v>1.1658707013296965</v>
      </c>
      <c r="W8" s="304">
        <f t="shared" ca="1" si="4"/>
        <v>71.23211740206996</v>
      </c>
      <c r="Y8" s="314" t="str">
        <f t="shared" ca="1" si="22"/>
        <v/>
      </c>
      <c r="Z8" s="315" t="str">
        <f t="shared" ca="1" si="23"/>
        <v/>
      </c>
      <c r="AA8" s="316" t="str">
        <f t="shared" ca="1" si="24"/>
        <v/>
      </c>
      <c r="AC8" s="310" t="e">
        <f t="shared" ca="1" si="25"/>
        <v>#N/A</v>
      </c>
      <c r="AD8" s="323" t="e">
        <f t="shared" ca="1" si="26"/>
        <v>#N/A</v>
      </c>
      <c r="AE8" s="324">
        <f t="shared" ca="1" si="5"/>
        <v>494.62564945413732</v>
      </c>
      <c r="AG8" s="306">
        <f t="shared" ca="1" si="27"/>
        <v>-34.290210464262024</v>
      </c>
      <c r="AH8" s="304">
        <f t="shared" ca="1" si="28"/>
        <v>-24.705190806793759</v>
      </c>
    </row>
    <row r="9" spans="1:248" x14ac:dyDescent="0.2">
      <c r="A9" s="347">
        <f t="shared" ca="1" si="6"/>
        <v>0.01</v>
      </c>
      <c r="B9" s="304">
        <f t="shared" ca="1" si="7"/>
        <v>3.2499999999999991</v>
      </c>
      <c r="D9" s="306">
        <f t="shared" ca="1" si="8"/>
        <v>-5.241746762357903</v>
      </c>
      <c r="E9" s="307">
        <f t="shared" ca="1" si="9"/>
        <v>-33.848052220511804</v>
      </c>
      <c r="F9" s="304">
        <f t="shared" ca="1" si="10"/>
        <v>34.251518918774735</v>
      </c>
      <c r="G9" s="306">
        <f t="shared" ca="1" si="11"/>
        <v>36.749090172432133</v>
      </c>
      <c r="H9" s="307">
        <f t="shared" ca="1" si="12"/>
        <v>168.42903201731448</v>
      </c>
      <c r="I9" s="304">
        <f t="shared" ca="1" si="13"/>
        <v>172.39151503131205</v>
      </c>
      <c r="J9" s="306">
        <f t="shared" ca="1" si="14"/>
        <v>100.80872320214822</v>
      </c>
      <c r="K9" s="307">
        <f t="shared" ca="1" si="15"/>
        <v>496.31163217692148</v>
      </c>
      <c r="L9" s="304">
        <f t="shared" ca="1" si="0"/>
        <v>506.44608292272056</v>
      </c>
      <c r="M9" s="306">
        <f t="shared" ca="1" si="16"/>
        <v>1.3559756118670101</v>
      </c>
      <c r="N9" s="304">
        <f t="shared" ca="1" si="17"/>
        <v>77.691679682649109</v>
      </c>
      <c r="P9" s="310">
        <f t="shared" ca="1" si="18"/>
        <v>1</v>
      </c>
      <c r="Q9" s="304">
        <f t="shared" ca="1" si="19"/>
        <v>4.4999999999999034E-3</v>
      </c>
      <c r="R9" s="306">
        <f t="shared" ca="1" si="20"/>
        <v>4.4999999999999034E-4</v>
      </c>
      <c r="S9" s="307">
        <f t="shared" ca="1" si="21"/>
        <v>2.8950874999999998</v>
      </c>
      <c r="T9" s="304">
        <f t="shared" ca="1" si="1"/>
        <v>28.400808375</v>
      </c>
      <c r="U9" s="311">
        <f t="shared" ca="1" si="2"/>
        <v>0</v>
      </c>
      <c r="V9" s="306">
        <f t="shared" ca="1" si="3"/>
        <v>1.1656740334234315</v>
      </c>
      <c r="W9" s="304">
        <f t="shared" ca="1" si="4"/>
        <v>70.938461353590753</v>
      </c>
      <c r="Y9" s="314" t="str">
        <f t="shared" ca="1" si="22"/>
        <v/>
      </c>
      <c r="Z9" s="315" t="str">
        <f t="shared" ca="1" si="23"/>
        <v/>
      </c>
      <c r="AA9" s="316" t="str">
        <f t="shared" ca="1" si="24"/>
        <v/>
      </c>
      <c r="AC9" s="310" t="e">
        <f t="shared" ca="1" si="25"/>
        <v>#N/A</v>
      </c>
      <c r="AD9" s="323" t="e">
        <f t="shared" ca="1" si="26"/>
        <v>#N/A</v>
      </c>
      <c r="AE9" s="324">
        <f t="shared" ca="1" si="5"/>
        <v>496.31163217692148</v>
      </c>
      <c r="AG9" s="306">
        <f t="shared" ca="1" si="27"/>
        <v>-34.187690857457653</v>
      </c>
      <c r="AH9" s="304">
        <f t="shared" ca="1" si="28"/>
        <v>-24.602923884708137</v>
      </c>
    </row>
    <row r="10" spans="1:248" x14ac:dyDescent="0.2">
      <c r="A10" s="347">
        <f t="shared" ca="1" si="6"/>
        <v>0.01</v>
      </c>
      <c r="B10" s="304">
        <f t="shared" ca="1" si="7"/>
        <v>3.2599999999999989</v>
      </c>
      <c r="D10" s="306">
        <f t="shared" ca="1" si="8"/>
        <v>-5.2229747615406774</v>
      </c>
      <c r="E10" s="307">
        <f t="shared" ca="1" si="9"/>
        <v>-33.748023477845997</v>
      </c>
      <c r="F10" s="304">
        <f t="shared" ca="1" si="10"/>
        <v>34.1497958122876</v>
      </c>
      <c r="G10" s="306">
        <f t="shared" ca="1" si="11"/>
        <v>36.696860424816727</v>
      </c>
      <c r="H10" s="307">
        <f t="shared" ca="1" si="12"/>
        <v>168.09155178253602</v>
      </c>
      <c r="I10" s="304">
        <f t="shared" ca="1" si="13"/>
        <v>172.05065924226929</v>
      </c>
      <c r="J10" s="306">
        <f t="shared" ca="1" si="14"/>
        <v>101.17595295513446</v>
      </c>
      <c r="K10" s="307">
        <f t="shared" ca="1" si="15"/>
        <v>497.99423509592071</v>
      </c>
      <c r="L10" s="304">
        <f t="shared" ca="1" si="0"/>
        <v>508.1681135659249</v>
      </c>
      <c r="M10" s="306">
        <f t="shared" ca="1" si="16"/>
        <v>1.35585406511099</v>
      </c>
      <c r="N10" s="304">
        <f t="shared" ca="1" si="17"/>
        <v>77.684715566515649</v>
      </c>
      <c r="P10" s="310">
        <f t="shared" ca="1" si="18"/>
        <v>1</v>
      </c>
      <c r="Q10" s="304">
        <f t="shared" ca="1" si="19"/>
        <v>5.4999999999998826E-3</v>
      </c>
      <c r="R10" s="306">
        <f t="shared" ca="1" si="20"/>
        <v>5.4999999999998822E-4</v>
      </c>
      <c r="S10" s="307">
        <f t="shared" ca="1" si="21"/>
        <v>2.8950819999999999</v>
      </c>
      <c r="T10" s="304">
        <f t="shared" ca="1" si="1"/>
        <v>28.400754420000002</v>
      </c>
      <c r="U10" s="311">
        <f t="shared" ca="1" si="2"/>
        <v>0</v>
      </c>
      <c r="V10" s="306">
        <f t="shared" ca="1" si="3"/>
        <v>1.1654777920224011</v>
      </c>
      <c r="W10" s="304">
        <f t="shared" ca="1" si="4"/>
        <v>70.64632160295541</v>
      </c>
      <c r="Y10" s="314" t="str">
        <f t="shared" ca="1" si="22"/>
        <v/>
      </c>
      <c r="Z10" s="315" t="str">
        <f t="shared" ca="1" si="23"/>
        <v/>
      </c>
      <c r="AA10" s="316" t="str">
        <f t="shared" ca="1" si="24"/>
        <v/>
      </c>
      <c r="AC10" s="310" t="e">
        <f t="shared" ca="1" si="25"/>
        <v>#N/A</v>
      </c>
      <c r="AD10" s="323" t="e">
        <f t="shared" ca="1" si="26"/>
        <v>#N/A</v>
      </c>
      <c r="AE10" s="324">
        <f t="shared" ca="1" si="5"/>
        <v>497.99423509592071</v>
      </c>
      <c r="AG10" s="306">
        <f t="shared" ca="1" si="27"/>
        <v>-34.085705994776518</v>
      </c>
      <c r="AH10" s="304">
        <f t="shared" ca="1" si="28"/>
        <v>-24.501192489052386</v>
      </c>
    </row>
    <row r="11" spans="1:248" x14ac:dyDescent="0.2">
      <c r="A11" s="347">
        <f t="shared" ca="1" si="6"/>
        <v>0.01</v>
      </c>
      <c r="B11" s="304">
        <f t="shared" ca="1" si="7"/>
        <v>3.2699999999999987</v>
      </c>
      <c r="D11" s="306">
        <f t="shared" ca="1" si="8"/>
        <v>-5.2042993454880797</v>
      </c>
      <c r="E11" s="307">
        <f t="shared" ca="1" si="9"/>
        <v>-33.648517595154658</v>
      </c>
      <c r="F11" s="304">
        <f t="shared" ca="1" si="10"/>
        <v>34.048604494588034</v>
      </c>
      <c r="G11" s="306">
        <f t="shared" ca="1" si="11"/>
        <v>36.644817431361844</v>
      </c>
      <c r="H11" s="307">
        <f t="shared" ca="1" si="12"/>
        <v>167.75506660658448</v>
      </c>
      <c r="I11" s="304">
        <f t="shared" ca="1" si="13"/>
        <v>171.71081799571462</v>
      </c>
      <c r="J11" s="306">
        <f t="shared" ca="1" si="14"/>
        <v>101.54266134441535</v>
      </c>
      <c r="K11" s="307">
        <f t="shared" ca="1" si="15"/>
        <v>499.67346818786632</v>
      </c>
      <c r="L11" s="304">
        <f t="shared" ca="1" si="0"/>
        <v>509.8867392703965</v>
      </c>
      <c r="M11" s="306">
        <f t="shared" ca="1" si="16"/>
        <v>1.3557322099520821</v>
      </c>
      <c r="N11" s="304">
        <f t="shared" ca="1" si="17"/>
        <v>77.677733780198324</v>
      </c>
      <c r="P11" s="310">
        <f t="shared" ca="1" si="18"/>
        <v>1</v>
      </c>
      <c r="Q11" s="304">
        <f t="shared" ca="1" si="19"/>
        <v>6.4999999999998609E-3</v>
      </c>
      <c r="R11" s="306">
        <f t="shared" ca="1" si="20"/>
        <v>6.4999999999998609E-4</v>
      </c>
      <c r="S11" s="307">
        <f t="shared" ca="1" si="21"/>
        <v>2.8950754999999999</v>
      </c>
      <c r="T11" s="304">
        <f t="shared" ca="1" si="1"/>
        <v>28.400690655000002</v>
      </c>
      <c r="U11" s="311">
        <f t="shared" ca="1" si="2"/>
        <v>0</v>
      </c>
      <c r="V11" s="306">
        <f t="shared" ca="1" si="3"/>
        <v>1.1652819757612223</v>
      </c>
      <c r="W11" s="304">
        <f t="shared" ca="1" si="4"/>
        <v>70.355687726871878</v>
      </c>
      <c r="Y11" s="314" t="str">
        <f t="shared" ca="1" si="22"/>
        <v/>
      </c>
      <c r="Z11" s="315" t="str">
        <f t="shared" ca="1" si="23"/>
        <v/>
      </c>
      <c r="AA11" s="316" t="str">
        <f t="shared" ca="1" si="24"/>
        <v/>
      </c>
      <c r="AC11" s="310" t="e">
        <f t="shared" ca="1" si="25"/>
        <v>#N/A</v>
      </c>
      <c r="AD11" s="323" t="e">
        <f t="shared" ca="1" si="26"/>
        <v>#N/A</v>
      </c>
      <c r="AE11" s="324">
        <f t="shared" ca="1" si="5"/>
        <v>499.67346818786632</v>
      </c>
      <c r="AG11" s="306">
        <f t="shared" ca="1" si="27"/>
        <v>-33.98425213941502</v>
      </c>
      <c r="AH11" s="304">
        <f t="shared" ca="1" si="28"/>
        <v>-24.399992885489656</v>
      </c>
    </row>
    <row r="12" spans="1:248" x14ac:dyDescent="0.2">
      <c r="A12" s="347">
        <f t="shared" ca="1" si="6"/>
        <v>0.01</v>
      </c>
      <c r="B12" s="304">
        <f t="shared" ca="1" si="7"/>
        <v>3.2799999999999985</v>
      </c>
      <c r="D12" s="306">
        <f t="shared" ca="1" si="8"/>
        <v>-5.1857198386813605</v>
      </c>
      <c r="E12" s="307">
        <f t="shared" ca="1" si="9"/>
        <v>-33.549530932866993</v>
      </c>
      <c r="F12" s="304">
        <f t="shared" ca="1" si="10"/>
        <v>33.947941263951378</v>
      </c>
      <c r="G12" s="306">
        <f t="shared" ca="1" si="11"/>
        <v>36.592960232975031</v>
      </c>
      <c r="H12" s="307">
        <f t="shared" ca="1" si="12"/>
        <v>167.4195712972558</v>
      </c>
      <c r="I12" s="304">
        <f t="shared" ca="1" si="13"/>
        <v>171.37198601862852</v>
      </c>
      <c r="J12" s="306">
        <f t="shared" ca="1" si="14"/>
        <v>101.90885023273704</v>
      </c>
      <c r="K12" s="307">
        <f t="shared" ca="1" si="15"/>
        <v>501.34934137738554</v>
      </c>
      <c r="L12" s="304">
        <f t="shared" ca="1" si="0"/>
        <v>511.60197014407271</v>
      </c>
      <c r="M12" s="306">
        <f t="shared" ca="1" si="16"/>
        <v>1.3556100457159155</v>
      </c>
      <c r="N12" s="304">
        <f t="shared" ca="1" si="17"/>
        <v>77.670734285058543</v>
      </c>
      <c r="P12" s="310">
        <f t="shared" ca="1" si="18"/>
        <v>1</v>
      </c>
      <c r="Q12" s="304">
        <f t="shared" ca="1" si="19"/>
        <v>7.4999999999998393E-3</v>
      </c>
      <c r="R12" s="306">
        <f t="shared" ca="1" si="20"/>
        <v>7.4999999999998397E-4</v>
      </c>
      <c r="S12" s="307">
        <f t="shared" ca="1" si="21"/>
        <v>2.8950679999999998</v>
      </c>
      <c r="T12" s="304">
        <f t="shared" ca="1" si="1"/>
        <v>28.40061708</v>
      </c>
      <c r="U12" s="311">
        <f t="shared" ca="1" si="2"/>
        <v>0</v>
      </c>
      <c r="V12" s="306">
        <f t="shared" ca="1" si="3"/>
        <v>1.1650865832818362</v>
      </c>
      <c r="W12" s="304">
        <f t="shared" ca="1" si="4"/>
        <v>70.066549392626527</v>
      </c>
      <c r="Y12" s="314" t="str">
        <f t="shared" ca="1" si="22"/>
        <v/>
      </c>
      <c r="Z12" s="315" t="str">
        <f t="shared" ca="1" si="23"/>
        <v/>
      </c>
      <c r="AA12" s="316" t="str">
        <f t="shared" ca="1" si="24"/>
        <v/>
      </c>
      <c r="AC12" s="310" t="e">
        <f t="shared" ca="1" si="25"/>
        <v>#N/A</v>
      </c>
      <c r="AD12" s="323" t="e">
        <f t="shared" ca="1" si="26"/>
        <v>#N/A</v>
      </c>
      <c r="AE12" s="324">
        <f t="shared" ca="1" si="5"/>
        <v>501.34934137738554</v>
      </c>
      <c r="AG12" s="306">
        <f t="shared" ca="1" si="27"/>
        <v>-33.883325587247747</v>
      </c>
      <c r="AH12" s="304">
        <f t="shared" ca="1" si="28"/>
        <v>-24.299321372372564</v>
      </c>
    </row>
    <row r="13" spans="1:248" x14ac:dyDescent="0.2">
      <c r="A13" s="347">
        <f t="shared" ca="1" si="6"/>
        <v>0.01</v>
      </c>
      <c r="B13" s="304">
        <f t="shared" ca="1" si="7"/>
        <v>3.2899999999999983</v>
      </c>
      <c r="D13" s="306">
        <f t="shared" ca="1" si="8"/>
        <v>-5.1672355714967138</v>
      </c>
      <c r="E13" s="307">
        <f t="shared" ca="1" si="9"/>
        <v>-33.451059883216168</v>
      </c>
      <c r="F13" s="304">
        <f t="shared" ca="1" si="10"/>
        <v>33.847802450999012</v>
      </c>
      <c r="G13" s="306">
        <f t="shared" ca="1" si="11"/>
        <v>36.541287877260061</v>
      </c>
      <c r="H13" s="307">
        <f t="shared" ca="1" si="12"/>
        <v>167.08506069842363</v>
      </c>
      <c r="I13" s="304">
        <f t="shared" ca="1" si="13"/>
        <v>171.03415807470947</v>
      </c>
      <c r="J13" s="306">
        <f t="shared" ca="1" si="14"/>
        <v>102.27452147328822</v>
      </c>
      <c r="K13" s="307">
        <f t="shared" ca="1" si="15"/>
        <v>503.02186453736397</v>
      </c>
      <c r="L13" s="304">
        <f t="shared" ca="1" si="0"/>
        <v>513.31381624230244</v>
      </c>
      <c r="M13" s="306">
        <f t="shared" ca="1" si="16"/>
        <v>1.35548757172547</v>
      </c>
      <c r="N13" s="304">
        <f t="shared" ca="1" si="17"/>
        <v>77.66371704230589</v>
      </c>
      <c r="P13" s="310">
        <f t="shared" ca="1" si="18"/>
        <v>1</v>
      </c>
      <c r="Q13" s="304">
        <f t="shared" ca="1" si="19"/>
        <v>8.4999999999998185E-3</v>
      </c>
      <c r="R13" s="306">
        <f t="shared" ca="1" si="20"/>
        <v>8.4999999999998185E-4</v>
      </c>
      <c r="S13" s="307">
        <f t="shared" ca="1" si="21"/>
        <v>2.8950594999999999</v>
      </c>
      <c r="T13" s="304">
        <f t="shared" ca="1" si="1"/>
        <v>28.400533695</v>
      </c>
      <c r="U13" s="311">
        <f t="shared" ca="1" si="2"/>
        <v>0</v>
      </c>
      <c r="V13" s="306">
        <f t="shared" ca="1" si="3"/>
        <v>1.164891613233455</v>
      </c>
      <c r="W13" s="304">
        <f t="shared" ca="1" si="4"/>
        <v>69.778896357136958</v>
      </c>
      <c r="Y13" s="314" t="str">
        <f t="shared" ca="1" si="22"/>
        <v/>
      </c>
      <c r="Z13" s="315" t="str">
        <f t="shared" ca="1" si="23"/>
        <v/>
      </c>
      <c r="AA13" s="316" t="str">
        <f t="shared" ca="1" si="24"/>
        <v/>
      </c>
      <c r="AC13" s="310" t="e">
        <f t="shared" ca="1" si="25"/>
        <v>#N/A</v>
      </c>
      <c r="AD13" s="323" t="e">
        <f t="shared" ca="1" si="26"/>
        <v>#N/A</v>
      </c>
      <c r="AE13" s="324">
        <f t="shared" ca="1" si="5"/>
        <v>503.02186453736397</v>
      </c>
      <c r="AG13" s="306">
        <f t="shared" ca="1" si="27"/>
        <v>-33.782922666483827</v>
      </c>
      <c r="AH13" s="304">
        <f t="shared" ca="1" si="28"/>
        <v>-24.199174280399603</v>
      </c>
    </row>
    <row r="14" spans="1:248" x14ac:dyDescent="0.2">
      <c r="A14" s="347">
        <f t="shared" ca="1" si="6"/>
        <v>0.01</v>
      </c>
      <c r="B14" s="304">
        <f t="shared" ca="1" si="7"/>
        <v>3.299999999999998</v>
      </c>
      <c r="D14" s="306">
        <f t="shared" ca="1" si="8"/>
        <v>-5.1488458801434271</v>
      </c>
      <c r="E14" s="307">
        <f t="shared" ca="1" si="9"/>
        <v>-33.353100869905624</v>
      </c>
      <c r="F14" s="304">
        <f t="shared" ca="1" si="10"/>
        <v>33.748184418359003</v>
      </c>
      <c r="G14" s="306">
        <f t="shared" ca="1" si="11"/>
        <v>36.489799418458624</v>
      </c>
      <c r="H14" s="307">
        <f t="shared" ca="1" si="12"/>
        <v>166.75152968972458</v>
      </c>
      <c r="I14" s="304">
        <f t="shared" ca="1" si="13"/>
        <v>170.69732896405392</v>
      </c>
      <c r="J14" s="306">
        <f t="shared" ca="1" si="14"/>
        <v>102.63967690976681</v>
      </c>
      <c r="K14" s="307">
        <f t="shared" ca="1" si="15"/>
        <v>504.69104748930471</v>
      </c>
      <c r="L14" s="304">
        <f t="shared" ca="1" si="0"/>
        <v>515.02228756821091</v>
      </c>
      <c r="M14" s="306">
        <f t="shared" ca="1" si="16"/>
        <v>1.3553647873010659</v>
      </c>
      <c r="N14" s="304">
        <f t="shared" ca="1" si="17"/>
        <v>77.656682012997592</v>
      </c>
      <c r="P14" s="310">
        <f t="shared" ca="1" si="18"/>
        <v>1</v>
      </c>
      <c r="Q14" s="304">
        <f t="shared" ca="1" si="19"/>
        <v>9.4999999999997968E-3</v>
      </c>
      <c r="R14" s="306">
        <f t="shared" ca="1" si="20"/>
        <v>9.4999999999997972E-4</v>
      </c>
      <c r="S14" s="307">
        <f t="shared" ca="1" si="21"/>
        <v>2.8950499999999999</v>
      </c>
      <c r="T14" s="304">
        <f t="shared" ca="1" si="1"/>
        <v>28.400440500000002</v>
      </c>
      <c r="U14" s="311">
        <f t="shared" ca="1" si="2"/>
        <v>0</v>
      </c>
      <c r="V14" s="306">
        <f t="shared" ca="1" si="3"/>
        <v>1.1646970642725096</v>
      </c>
      <c r="W14" s="304">
        <f t="shared" ca="1" si="4"/>
        <v>69.492718466016228</v>
      </c>
      <c r="Y14" s="314" t="str">
        <f t="shared" ca="1" si="22"/>
        <v/>
      </c>
      <c r="Z14" s="315" t="str">
        <f t="shared" ca="1" si="23"/>
        <v/>
      </c>
      <c r="AA14" s="316" t="str">
        <f t="shared" ca="1" si="24"/>
        <v/>
      </c>
      <c r="AC14" s="310" t="e">
        <f t="shared" ca="1" si="25"/>
        <v>#N/A</v>
      </c>
      <c r="AD14" s="323" t="e">
        <f t="shared" ca="1" si="26"/>
        <v>#N/A</v>
      </c>
      <c r="AE14" s="324">
        <f t="shared" ca="1" si="5"/>
        <v>504.69104748930471</v>
      </c>
      <c r="AG14" s="306">
        <f t="shared" ca="1" si="27"/>
        <v>-33.683039737327505</v>
      </c>
      <c r="AH14" s="304">
        <f t="shared" ca="1" si="28"/>
        <v>-24.099547972275765</v>
      </c>
    </row>
    <row r="15" spans="1:248" x14ac:dyDescent="0.2">
      <c r="A15" s="347">
        <f t="shared" ca="1" si="6"/>
        <v>0.01</v>
      </c>
      <c r="B15" s="304">
        <f t="shared" ca="1" si="7"/>
        <v>3.3099999999999978</v>
      </c>
      <c r="D15" s="306">
        <f t="shared" ca="1" si="8"/>
        <v>-5.1306221741479643</v>
      </c>
      <c r="E15" s="307">
        <f t="shared" ca="1" si="9"/>
        <v>-33.255979682925116</v>
      </c>
      <c r="F15" s="304">
        <f t="shared" ca="1" si="10"/>
        <v>33.649420033114787</v>
      </c>
      <c r="G15" s="306">
        <f t="shared" ca="1" si="11"/>
        <v>36.438493196717147</v>
      </c>
      <c r="H15" s="307">
        <f t="shared" ca="1" si="12"/>
        <v>166.41896989289532</v>
      </c>
      <c r="I15" s="304">
        <f t="shared" ca="1" si="13"/>
        <v>170.3614901515586</v>
      </c>
      <c r="J15" s="306">
        <f t="shared" ca="1" si="14"/>
        <v>103.00431837284269</v>
      </c>
      <c r="K15" s="307">
        <f t="shared" ca="1" si="15"/>
        <v>506.35689998721779</v>
      </c>
      <c r="L15" s="304">
        <f t="shared" ca="1" si="0"/>
        <v>516.72739405620757</v>
      </c>
      <c r="M15" s="306">
        <f t="shared" ca="1" si="16"/>
        <v>1.3552416917579182</v>
      </c>
      <c r="N15" s="304">
        <f t="shared" ca="1" si="17"/>
        <v>77.64962915789836</v>
      </c>
      <c r="P15" s="310">
        <f t="shared" ca="1" si="18"/>
        <v>2</v>
      </c>
      <c r="Q15" s="304">
        <f t="shared" ca="1" si="19"/>
        <v>9.5000000000002253E-3</v>
      </c>
      <c r="R15" s="306">
        <f t="shared" ca="1" si="20"/>
        <v>9.5000000000002255E-4</v>
      </c>
      <c r="S15" s="307">
        <f t="shared" ca="1" si="21"/>
        <v>2.8950404999999999</v>
      </c>
      <c r="T15" s="304">
        <f t="shared" ca="1" si="1"/>
        <v>28.400347305</v>
      </c>
      <c r="U15" s="311">
        <f t="shared" ca="1" si="2"/>
        <v>0</v>
      </c>
      <c r="V15" s="306">
        <f t="shared" ca="1" si="3"/>
        <v>1.1645029350645186</v>
      </c>
      <c r="W15" s="304">
        <f t="shared" ca="1" si="4"/>
        <v>69.208002913650489</v>
      </c>
      <c r="Y15" s="314" t="str">
        <f t="shared" ca="1" si="22"/>
        <v/>
      </c>
      <c r="Z15" s="315" t="str">
        <f t="shared" ca="1" si="23"/>
        <v/>
      </c>
      <c r="AA15" s="316" t="str">
        <f t="shared" ca="1" si="24"/>
        <v/>
      </c>
      <c r="AC15" s="310" t="e">
        <f t="shared" ca="1" si="25"/>
        <v>#N/A</v>
      </c>
      <c r="AD15" s="323" t="e">
        <f t="shared" ca="1" si="26"/>
        <v>#N/A</v>
      </c>
      <c r="AE15" s="324">
        <f t="shared" ca="1" si="5"/>
        <v>506.35689998721779</v>
      </c>
      <c r="AG15" s="306">
        <f t="shared" ca="1" si="27"/>
        <v>-33.584010319762733</v>
      </c>
      <c r="AH15" s="304">
        <f t="shared" ca="1" si="28"/>
        <v>-24.000775970497209</v>
      </c>
    </row>
    <row r="16" spans="1:248" x14ac:dyDescent="0.2">
      <c r="A16" s="347">
        <f t="shared" ca="1" si="6"/>
        <v>0.01</v>
      </c>
      <c r="B16" s="304">
        <f t="shared" ca="1" si="7"/>
        <v>3.3199999999999976</v>
      </c>
      <c r="D16" s="306">
        <f t="shared" ca="1" si="8"/>
        <v>-5.1125619771007855</v>
      </c>
      <c r="E16" s="307">
        <f t="shared" ca="1" si="9"/>
        <v>-33.159683894704798</v>
      </c>
      <c r="F16" s="304">
        <f t="shared" ca="1" si="10"/>
        <v>33.551496627817386</v>
      </c>
      <c r="G16" s="306">
        <f t="shared" ca="1" si="11"/>
        <v>36.38736757694614</v>
      </c>
      <c r="H16" s="307">
        <f t="shared" ca="1" si="12"/>
        <v>166.08737305394828</v>
      </c>
      <c r="I16" s="304">
        <f t="shared" ca="1" si="13"/>
        <v>170.02663322885971</v>
      </c>
      <c r="J16" s="306">
        <f t="shared" ca="1" si="14"/>
        <v>103.368447676711</v>
      </c>
      <c r="K16" s="307">
        <f t="shared" ca="1" si="15"/>
        <v>508.01943170195199</v>
      </c>
      <c r="L16" s="304">
        <f t="shared" ca="1" si="0"/>
        <v>518.42914555594496</v>
      </c>
      <c r="M16" s="306">
        <f t="shared" ca="1" si="16"/>
        <v>1.3551182844061467</v>
      </c>
      <c r="N16" s="304">
        <f t="shared" ca="1" si="17"/>
        <v>77.642558437480957</v>
      </c>
      <c r="P16" s="310">
        <f t="shared" ca="1" si="18"/>
        <v>2</v>
      </c>
      <c r="Q16" s="304">
        <f t="shared" ca="1" si="19"/>
        <v>8.5000000000002469E-3</v>
      </c>
      <c r="R16" s="306">
        <f t="shared" ca="1" si="20"/>
        <v>8.5000000000002467E-4</v>
      </c>
      <c r="S16" s="307">
        <f t="shared" ca="1" si="21"/>
        <v>2.895032</v>
      </c>
      <c r="T16" s="304">
        <f t="shared" ca="1" si="1"/>
        <v>28.40026392</v>
      </c>
      <c r="U16" s="311">
        <f t="shared" ca="1" si="2"/>
        <v>0</v>
      </c>
      <c r="V16" s="306">
        <f t="shared" ca="1" si="3"/>
        <v>1.1643092242859023</v>
      </c>
      <c r="W16" s="304">
        <f t="shared" ca="1" si="4"/>
        <v>68.92473707861609</v>
      </c>
      <c r="Y16" s="314" t="str">
        <f t="shared" ca="1" si="22"/>
        <v/>
      </c>
      <c r="Z16" s="315" t="str">
        <f t="shared" ca="1" si="23"/>
        <v/>
      </c>
      <c r="AA16" s="316" t="str">
        <f t="shared" ca="1" si="24"/>
        <v/>
      </c>
      <c r="AC16" s="310" t="e">
        <f t="shared" ca="1" si="25"/>
        <v>#N/A</v>
      </c>
      <c r="AD16" s="323" t="e">
        <f t="shared" ca="1" si="26"/>
        <v>#N/A</v>
      </c>
      <c r="AE16" s="324">
        <f t="shared" ca="1" si="5"/>
        <v>508.01943170195199</v>
      </c>
      <c r="AG16" s="306">
        <f t="shared" ca="1" si="27"/>
        <v>-33.485821739855183</v>
      </c>
      <c r="AH16" s="304">
        <f t="shared" ca="1" si="28"/>
        <v>-23.902845603658434</v>
      </c>
    </row>
    <row r="17" spans="1:34" x14ac:dyDescent="0.2">
      <c r="A17" s="347">
        <f t="shared" ca="1" si="6"/>
        <v>0.01</v>
      </c>
      <c r="B17" s="304">
        <f t="shared" ca="1" si="7"/>
        <v>3.3299999999999974</v>
      </c>
      <c r="D17" s="306">
        <f t="shared" ca="1" si="8"/>
        <v>-5.0945906866615882</v>
      </c>
      <c r="E17" s="307">
        <f t="shared" ca="1" si="9"/>
        <v>-33.063871886814503</v>
      </c>
      <c r="F17" s="304">
        <f t="shared" ca="1" si="10"/>
        <v>33.454065200096409</v>
      </c>
      <c r="G17" s="306">
        <f t="shared" ca="1" si="11"/>
        <v>36.336421670079524</v>
      </c>
      <c r="H17" s="307">
        <f t="shared" ca="1" si="12"/>
        <v>165.75673433508013</v>
      </c>
      <c r="I17" s="304">
        <f t="shared" ca="1" si="13"/>
        <v>169.692753284329</v>
      </c>
      <c r="J17" s="306">
        <f t="shared" ca="1" si="14"/>
        <v>103.73206662294614</v>
      </c>
      <c r="K17" s="307">
        <f t="shared" ca="1" si="15"/>
        <v>509.67865223889714</v>
      </c>
      <c r="L17" s="304">
        <f t="shared" ca="1" si="0"/>
        <v>520.12755185043409</v>
      </c>
      <c r="M17" s="306">
        <f t="shared" ca="1" si="16"/>
        <v>1.3549945645532442</v>
      </c>
      <c r="N17" s="304">
        <f t="shared" ca="1" si="17"/>
        <v>77.635469812067669</v>
      </c>
      <c r="P17" s="310">
        <f t="shared" ca="1" si="18"/>
        <v>2</v>
      </c>
      <c r="Q17" s="304">
        <f t="shared" ca="1" si="19"/>
        <v>7.5000000000002669E-3</v>
      </c>
      <c r="R17" s="306">
        <f t="shared" ca="1" si="20"/>
        <v>7.5000000000002669E-4</v>
      </c>
      <c r="S17" s="307">
        <f t="shared" ca="1" si="21"/>
        <v>2.8950244999999999</v>
      </c>
      <c r="T17" s="304">
        <f t="shared" ca="1" si="1"/>
        <v>28.400190344999999</v>
      </c>
      <c r="U17" s="311">
        <f t="shared" ca="1" si="2"/>
        <v>0</v>
      </c>
      <c r="V17" s="306">
        <f t="shared" ca="1" si="3"/>
        <v>1.1641159306219073</v>
      </c>
      <c r="W17" s="304">
        <f t="shared" ca="1" si="4"/>
        <v>68.642911248348355</v>
      </c>
      <c r="Y17" s="314" t="str">
        <f t="shared" ca="1" si="22"/>
        <v/>
      </c>
      <c r="Z17" s="315" t="str">
        <f t="shared" ca="1" si="23"/>
        <v/>
      </c>
      <c r="AA17" s="316" t="str">
        <f t="shared" ca="1" si="24"/>
        <v/>
      </c>
      <c r="AC17" s="310" t="e">
        <f t="shared" ca="1" si="25"/>
        <v>#N/A</v>
      </c>
      <c r="AD17" s="323" t="e">
        <f t="shared" ca="1" si="26"/>
        <v>#N/A</v>
      </c>
      <c r="AE17" s="324">
        <f t="shared" ca="1" si="5"/>
        <v>509.67865223889714</v>
      </c>
      <c r="AG17" s="306">
        <f t="shared" ca="1" si="27"/>
        <v>-33.38812432403904</v>
      </c>
      <c r="AH17" s="304">
        <f t="shared" ca="1" si="28"/>
        <v>-23.805407200739097</v>
      </c>
    </row>
    <row r="18" spans="1:34" x14ac:dyDescent="0.2">
      <c r="A18" s="347">
        <f t="shared" ca="1" si="6"/>
        <v>0.01</v>
      </c>
      <c r="B18" s="304">
        <f t="shared" ca="1" si="7"/>
        <v>3.3399999999999972</v>
      </c>
      <c r="D18" s="306">
        <f t="shared" ca="1" si="8"/>
        <v>-5.0767077121177806</v>
      </c>
      <c r="E18" s="307">
        <f t="shared" ca="1" si="9"/>
        <v>-32.968540463197947</v>
      </c>
      <c r="F18" s="304">
        <f t="shared" ca="1" si="10"/>
        <v>33.357122499816981</v>
      </c>
      <c r="G18" s="306">
        <f t="shared" ca="1" si="11"/>
        <v>36.285654592958345</v>
      </c>
      <c r="H18" s="307">
        <f t="shared" ca="1" si="12"/>
        <v>165.42704893044814</v>
      </c>
      <c r="I18" s="304">
        <f t="shared" ca="1" si="13"/>
        <v>169.35984543886534</v>
      </c>
      <c r="J18" s="306">
        <f t="shared" ca="1" si="14"/>
        <v>104.09517700426133</v>
      </c>
      <c r="K18" s="307">
        <f t="shared" ca="1" si="15"/>
        <v>511.33457115522481</v>
      </c>
      <c r="L18" s="304">
        <f t="shared" ca="1" si="0"/>
        <v>521.82262267368799</v>
      </c>
      <c r="M18" s="306">
        <f t="shared" ca="1" si="16"/>
        <v>1.3548705315040663</v>
      </c>
      <c r="N18" s="304">
        <f t="shared" ca="1" si="17"/>
        <v>77.628363241829646</v>
      </c>
      <c r="P18" s="310">
        <f t="shared" ca="1" si="18"/>
        <v>2</v>
      </c>
      <c r="Q18" s="304">
        <f t="shared" ca="1" si="19"/>
        <v>6.5000000000002885E-3</v>
      </c>
      <c r="R18" s="306">
        <f t="shared" ca="1" si="20"/>
        <v>6.5000000000002881E-4</v>
      </c>
      <c r="S18" s="307">
        <f t="shared" ca="1" si="21"/>
        <v>2.8950179999999999</v>
      </c>
      <c r="T18" s="304">
        <f t="shared" ca="1" si="1"/>
        <v>28.400126579999998</v>
      </c>
      <c r="U18" s="311">
        <f t="shared" ca="1" si="2"/>
        <v>0</v>
      </c>
      <c r="V18" s="306">
        <f t="shared" ca="1" si="3"/>
        <v>1.1639230527645896</v>
      </c>
      <c r="W18" s="304">
        <f t="shared" ca="1" si="4"/>
        <v>68.362515791747398</v>
      </c>
      <c r="Y18" s="314" t="str">
        <f t="shared" ca="1" si="22"/>
        <v/>
      </c>
      <c r="Z18" s="315" t="str">
        <f t="shared" ca="1" si="23"/>
        <v/>
      </c>
      <c r="AA18" s="316" t="str">
        <f t="shared" ca="1" si="24"/>
        <v/>
      </c>
      <c r="AC18" s="310" t="e">
        <f t="shared" ca="1" si="25"/>
        <v>#N/A</v>
      </c>
      <c r="AD18" s="323" t="e">
        <f t="shared" ca="1" si="26"/>
        <v>#N/A</v>
      </c>
      <c r="AE18" s="324">
        <f t="shared" ca="1" si="5"/>
        <v>511.33457115522481</v>
      </c>
      <c r="AG18" s="306">
        <f t="shared" ca="1" si="27"/>
        <v>-33.290914819628888</v>
      </c>
      <c r="AH18" s="304">
        <f t="shared" ca="1" si="28"/>
        <v>-23.70845751161076</v>
      </c>
    </row>
    <row r="19" spans="1:34" x14ac:dyDescent="0.2">
      <c r="A19" s="347">
        <f t="shared" ca="1" si="6"/>
        <v>0.01</v>
      </c>
      <c r="B19" s="304">
        <f t="shared" ca="1" si="7"/>
        <v>3.349999999999997</v>
      </c>
      <c r="D19" s="306">
        <f t="shared" ca="1" si="8"/>
        <v>-5.0589124676826538</v>
      </c>
      <c r="E19" s="307">
        <f t="shared" ca="1" si="9"/>
        <v>-32.873686454442506</v>
      </c>
      <c r="F19" s="304">
        <f t="shared" ca="1" si="10"/>
        <v>33.260665303939298</v>
      </c>
      <c r="G19" s="306">
        <f t="shared" ca="1" si="11"/>
        <v>36.235065468281519</v>
      </c>
      <c r="H19" s="307">
        <f t="shared" ca="1" si="12"/>
        <v>165.09831206590371</v>
      </c>
      <c r="I19" s="304">
        <f t="shared" ca="1" si="13"/>
        <v>169.02790484562357</v>
      </c>
      <c r="J19" s="306">
        <f t="shared" ca="1" si="14"/>
        <v>104.45778060456753</v>
      </c>
      <c r="K19" s="307">
        <f t="shared" ca="1" si="15"/>
        <v>512.98719796020657</v>
      </c>
      <c r="L19" s="304">
        <f t="shared" ca="1" si="0"/>
        <v>523.51436771104579</v>
      </c>
      <c r="M19" s="306">
        <f t="shared" ca="1" si="16"/>
        <v>1.3547461845608206</v>
      </c>
      <c r="N19" s="304">
        <f t="shared" ca="1" si="17"/>
        <v>77.621238686786313</v>
      </c>
      <c r="P19" s="310">
        <f t="shared" ca="1" si="18"/>
        <v>2</v>
      </c>
      <c r="Q19" s="304">
        <f t="shared" ca="1" si="19"/>
        <v>5.5000000000003102E-3</v>
      </c>
      <c r="R19" s="306">
        <f t="shared" ca="1" si="20"/>
        <v>5.5000000000003104E-4</v>
      </c>
      <c r="S19" s="307">
        <f t="shared" ca="1" si="21"/>
        <v>2.8950125</v>
      </c>
      <c r="T19" s="304">
        <f t="shared" ca="1" si="1"/>
        <v>28.400072625</v>
      </c>
      <c r="U19" s="311">
        <f t="shared" ca="1" si="2"/>
        <v>0</v>
      </c>
      <c r="V19" s="306">
        <f t="shared" ca="1" si="3"/>
        <v>1.1637305894127656</v>
      </c>
      <c r="W19" s="304">
        <f t="shared" ca="1" si="4"/>
        <v>68.083541158358514</v>
      </c>
      <c r="Y19" s="314" t="str">
        <f t="shared" ca="1" si="22"/>
        <v/>
      </c>
      <c r="Z19" s="315" t="str">
        <f t="shared" ca="1" si="23"/>
        <v/>
      </c>
      <c r="AA19" s="316" t="str">
        <f t="shared" ca="1" si="24"/>
        <v/>
      </c>
      <c r="AC19" s="310" t="e">
        <f t="shared" ca="1" si="25"/>
        <v>#N/A</v>
      </c>
      <c r="AD19" s="323" t="e">
        <f t="shared" ca="1" si="26"/>
        <v>#N/A</v>
      </c>
      <c r="AE19" s="324">
        <f t="shared" ca="1" si="5"/>
        <v>512.98719796020657</v>
      </c>
      <c r="AG19" s="306">
        <f t="shared" ca="1" si="27"/>
        <v>-33.194190001023173</v>
      </c>
      <c r="AH19" s="304">
        <f t="shared" ca="1" si="28"/>
        <v>-23.611993313240408</v>
      </c>
    </row>
    <row r="20" spans="1:34" x14ac:dyDescent="0.2">
      <c r="A20" s="347">
        <f t="shared" ca="1" si="6"/>
        <v>0.01</v>
      </c>
      <c r="B20" s="304">
        <f t="shared" ca="1" si="7"/>
        <v>3.3599999999999968</v>
      </c>
      <c r="D20" s="306">
        <f t="shared" ca="1" si="8"/>
        <v>-5.0412043724459936</v>
      </c>
      <c r="E20" s="307">
        <f t="shared" ca="1" si="9"/>
        <v>-32.779306717512036</v>
      </c>
      <c r="F20" s="304">
        <f t="shared" ca="1" si="10"/>
        <v>33.164690416246891</v>
      </c>
      <c r="G20" s="306">
        <f t="shared" ca="1" si="11"/>
        <v>36.184653424557062</v>
      </c>
      <c r="H20" s="307">
        <f t="shared" ca="1" si="12"/>
        <v>164.77051899872859</v>
      </c>
      <c r="I20" s="304">
        <f t="shared" ca="1" si="13"/>
        <v>168.69692668974645</v>
      </c>
      <c r="J20" s="306">
        <f t="shared" ca="1" si="14"/>
        <v>104.81987919903172</v>
      </c>
      <c r="K20" s="307">
        <f t="shared" ca="1" si="15"/>
        <v>514.63654211552978</v>
      </c>
      <c r="L20" s="304">
        <f t="shared" ca="1" si="0"/>
        <v>525.20279659949358</v>
      </c>
      <c r="M20" s="306">
        <f t="shared" ca="1" si="16"/>
        <v>1.3546215230230565</v>
      </c>
      <c r="N20" s="304">
        <f t="shared" ca="1" si="17"/>
        <v>77.614096106804809</v>
      </c>
      <c r="P20" s="310">
        <f t="shared" ca="1" si="18"/>
        <v>2</v>
      </c>
      <c r="Q20" s="304">
        <f t="shared" ca="1" si="19"/>
        <v>4.5000000000003319E-3</v>
      </c>
      <c r="R20" s="306">
        <f t="shared" ca="1" si="20"/>
        <v>4.5000000000003316E-4</v>
      </c>
      <c r="S20" s="307">
        <f t="shared" ca="1" si="21"/>
        <v>2.8950079999999998</v>
      </c>
      <c r="T20" s="304">
        <f t="shared" ca="1" si="1"/>
        <v>28.40002848</v>
      </c>
      <c r="U20" s="311">
        <f t="shared" ca="1" si="2"/>
        <v>0</v>
      </c>
      <c r="V20" s="306">
        <f t="shared" ca="1" si="3"/>
        <v>1.1635385392719697</v>
      </c>
      <c r="W20" s="304">
        <f t="shared" ca="1" si="4"/>
        <v>67.805977877563194</v>
      </c>
      <c r="Y20" s="314" t="str">
        <f t="shared" ca="1" si="22"/>
        <v/>
      </c>
      <c r="Z20" s="315" t="str">
        <f t="shared" ca="1" si="23"/>
        <v/>
      </c>
      <c r="AA20" s="316" t="str">
        <f t="shared" ca="1" si="24"/>
        <v/>
      </c>
      <c r="AC20" s="310" t="e">
        <f t="shared" ca="1" si="25"/>
        <v>#N/A</v>
      </c>
      <c r="AD20" s="323" t="e">
        <f t="shared" ca="1" si="26"/>
        <v>#N/A</v>
      </c>
      <c r="AE20" s="324">
        <f t="shared" ca="1" si="5"/>
        <v>514.63654211552978</v>
      </c>
      <c r="AG20" s="306">
        <f t="shared" ca="1" si="27"/>
        <v>-33.097946669432403</v>
      </c>
      <c r="AH20" s="304">
        <f t="shared" ca="1" si="28"/>
        <v>-23.516011409418734</v>
      </c>
    </row>
    <row r="21" spans="1:34" x14ac:dyDescent="0.2">
      <c r="A21" s="347">
        <f t="shared" ca="1" si="6"/>
        <v>0.01</v>
      </c>
      <c r="B21" s="304">
        <f t="shared" ca="1" si="7"/>
        <v>3.3699999999999966</v>
      </c>
      <c r="D21" s="306">
        <f t="shared" ca="1" si="8"/>
        <v>-5.0235828503253348</v>
      </c>
      <c r="E21" s="307">
        <f t="shared" ca="1" si="9"/>
        <v>-32.68539813548319</v>
      </c>
      <c r="F21" s="304">
        <f t="shared" ca="1" si="10"/>
        <v>33.069194667078463</v>
      </c>
      <c r="G21" s="306">
        <f t="shared" ca="1" si="11"/>
        <v>36.134417596053808</v>
      </c>
      <c r="H21" s="307">
        <f t="shared" ca="1" si="12"/>
        <v>164.44366501737375</v>
      </c>
      <c r="I21" s="304">
        <f t="shared" ca="1" si="13"/>
        <v>168.36690618809931</v>
      </c>
      <c r="J21" s="306">
        <f t="shared" ca="1" si="14"/>
        <v>105.18147455413477</v>
      </c>
      <c r="K21" s="307">
        <f t="shared" ca="1" si="15"/>
        <v>516.28261303561032</v>
      </c>
      <c r="L21" s="304">
        <f t="shared" ca="1" si="0"/>
        <v>526.88791892798213</v>
      </c>
      <c r="M21" s="306">
        <f t="shared" ca="1" si="16"/>
        <v>1.3544965461876537</v>
      </c>
      <c r="N21" s="304">
        <f t="shared" ca="1" si="17"/>
        <v>77.606935461599335</v>
      </c>
      <c r="P21" s="310">
        <f t="shared" ca="1" si="18"/>
        <v>2</v>
      </c>
      <c r="Q21" s="304">
        <f t="shared" ca="1" si="19"/>
        <v>3.5000000000003527E-3</v>
      </c>
      <c r="R21" s="306">
        <f t="shared" ca="1" si="20"/>
        <v>3.5000000000003529E-4</v>
      </c>
      <c r="S21" s="307">
        <f t="shared" ca="1" si="21"/>
        <v>2.8950044999999998</v>
      </c>
      <c r="T21" s="304">
        <f t="shared" ca="1" si="1"/>
        <v>28.399994144999997</v>
      </c>
      <c r="U21" s="311">
        <f t="shared" ca="1" si="2"/>
        <v>0</v>
      </c>
      <c r="V21" s="306">
        <f t="shared" ca="1" si="3"/>
        <v>1.1633469010544064</v>
      </c>
      <c r="W21" s="304">
        <f t="shared" ca="1" si="4"/>
        <v>67.5298165577791</v>
      </c>
      <c r="Y21" s="314" t="str">
        <f t="shared" ca="1" si="22"/>
        <v/>
      </c>
      <c r="Z21" s="315" t="str">
        <f t="shared" ca="1" si="23"/>
        <v/>
      </c>
      <c r="AA21" s="316" t="str">
        <f t="shared" ca="1" si="24"/>
        <v/>
      </c>
      <c r="AC21" s="310" t="e">
        <f t="shared" ca="1" si="25"/>
        <v>#N/A</v>
      </c>
      <c r="AD21" s="323" t="e">
        <f t="shared" ca="1" si="26"/>
        <v>#N/A</v>
      </c>
      <c r="AE21" s="324">
        <f t="shared" ca="1" si="5"/>
        <v>516.28261303561032</v>
      </c>
      <c r="AG21" s="306">
        <f t="shared" ca="1" si="27"/>
        <v>-33.002181652610986</v>
      </c>
      <c r="AH21" s="304">
        <f t="shared" ca="1" si="28"/>
        <v>-23.420508630492005</v>
      </c>
    </row>
    <row r="22" spans="1:34" x14ac:dyDescent="0.2">
      <c r="A22" s="347">
        <f t="shared" ca="1" si="6"/>
        <v>0.01</v>
      </c>
      <c r="B22" s="304">
        <f t="shared" ca="1" si="7"/>
        <v>3.3799999999999963</v>
      </c>
      <c r="D22" s="306">
        <f t="shared" ca="1" si="8"/>
        <v>-5.0060473300177826</v>
      </c>
      <c r="E22" s="307">
        <f t="shared" ca="1" si="9"/>
        <v>-32.591957617284649</v>
      </c>
      <c r="F22" s="304">
        <f t="shared" ca="1" si="10"/>
        <v>32.974174913062754</v>
      </c>
      <c r="G22" s="306">
        <f t="shared" ca="1" si="11"/>
        <v>36.08435712275363</v>
      </c>
      <c r="H22" s="307">
        <f t="shared" ca="1" si="12"/>
        <v>164.1177454412009</v>
      </c>
      <c r="I22" s="304">
        <f t="shared" ca="1" si="13"/>
        <v>168.03783858900721</v>
      </c>
      <c r="J22" s="306">
        <f t="shared" ca="1" si="14"/>
        <v>105.54256842772881</v>
      </c>
      <c r="K22" s="307">
        <f t="shared" ca="1" si="15"/>
        <v>517.92542008790315</v>
      </c>
      <c r="L22" s="304">
        <f t="shared" ca="1" si="0"/>
        <v>528.56974423774273</v>
      </c>
      <c r="M22" s="306">
        <f t="shared" ca="1" si="16"/>
        <v>1.3543712533488121</v>
      </c>
      <c r="N22" s="304">
        <f t="shared" ca="1" si="17"/>
        <v>77.599756710730503</v>
      </c>
      <c r="P22" s="310">
        <f t="shared" ca="1" si="18"/>
        <v>2</v>
      </c>
      <c r="Q22" s="304">
        <f t="shared" ca="1" si="19"/>
        <v>2.5000000000003743E-3</v>
      </c>
      <c r="R22" s="306">
        <f t="shared" ca="1" si="20"/>
        <v>2.5000000000003741E-4</v>
      </c>
      <c r="S22" s="307">
        <f t="shared" ca="1" si="21"/>
        <v>2.8950019999999999</v>
      </c>
      <c r="T22" s="304">
        <f t="shared" ca="1" si="1"/>
        <v>28.39996962</v>
      </c>
      <c r="U22" s="311">
        <f t="shared" ca="1" si="2"/>
        <v>0</v>
      </c>
      <c r="V22" s="306">
        <f t="shared" ca="1" si="3"/>
        <v>1.1631556734789064</v>
      </c>
      <c r="W22" s="304">
        <f t="shared" ca="1" si="4"/>
        <v>67.255047885669569</v>
      </c>
      <c r="Y22" s="314" t="str">
        <f t="shared" ca="1" si="22"/>
        <v/>
      </c>
      <c r="Z22" s="315" t="str">
        <f t="shared" ca="1" si="23"/>
        <v/>
      </c>
      <c r="AA22" s="316" t="str">
        <f t="shared" ca="1" si="24"/>
        <v/>
      </c>
      <c r="AC22" s="310" t="e">
        <f t="shared" ca="1" si="25"/>
        <v>#N/A</v>
      </c>
      <c r="AD22" s="323" t="e">
        <f t="shared" ca="1" si="26"/>
        <v>#N/A</v>
      </c>
      <c r="AE22" s="324">
        <f t="shared" ca="1" si="5"/>
        <v>517.92542008790315</v>
      </c>
      <c r="AG22" s="306">
        <f t="shared" ca="1" si="27"/>
        <v>-32.906891804591979</v>
      </c>
      <c r="AH22" s="304">
        <f t="shared" ca="1" si="28"/>
        <v>-23.32548183309687</v>
      </c>
    </row>
    <row r="23" spans="1:34" x14ac:dyDescent="0.2">
      <c r="A23" s="347">
        <f t="shared" ca="1" si="6"/>
        <v>0.01</v>
      </c>
      <c r="B23" s="304">
        <f t="shared" ca="1" si="7"/>
        <v>3.3899999999999961</v>
      </c>
      <c r="D23" s="306">
        <f t="shared" ca="1" si="8"/>
        <v>-4.9885972449523672</v>
      </c>
      <c r="E23" s="307">
        <f t="shared" ca="1" si="9"/>
        <v>-32.498982097439445</v>
      </c>
      <c r="F23" s="304">
        <f t="shared" ca="1" si="10"/>
        <v>32.879628036856438</v>
      </c>
      <c r="G23" s="306">
        <f t="shared" ca="1" si="11"/>
        <v>36.034471150304107</v>
      </c>
      <c r="H23" s="307">
        <f t="shared" ca="1" si="12"/>
        <v>163.7927556202265</v>
      </c>
      <c r="I23" s="304">
        <f t="shared" ca="1" si="13"/>
        <v>167.70971917199475</v>
      </c>
      <c r="J23" s="306">
        <f t="shared" ca="1" si="14"/>
        <v>105.90316256909409</v>
      </c>
      <c r="K23" s="307">
        <f t="shared" ca="1" si="15"/>
        <v>519.56497259321031</v>
      </c>
      <c r="L23" s="304">
        <f t="shared" ca="1" si="0"/>
        <v>530.24828202260062</v>
      </c>
      <c r="M23" s="306">
        <f t="shared" ca="1" si="16"/>
        <v>1.3542456437980408</v>
      </c>
      <c r="N23" s="304">
        <f t="shared" ca="1" si="17"/>
        <v>77.592559813604765</v>
      </c>
      <c r="P23" s="310">
        <f t="shared" ca="1" si="18"/>
        <v>2</v>
      </c>
      <c r="Q23" s="304">
        <f t="shared" ca="1" si="19"/>
        <v>1.5000000000003951E-3</v>
      </c>
      <c r="R23" s="306">
        <f t="shared" ca="1" si="20"/>
        <v>1.5000000000003951E-4</v>
      </c>
      <c r="S23" s="307">
        <f t="shared" ca="1" si="21"/>
        <v>2.8950004999999996</v>
      </c>
      <c r="T23" s="304">
        <f t="shared" ca="1" si="1"/>
        <v>28.399954904999998</v>
      </c>
      <c r="U23" s="311">
        <f t="shared" ca="1" si="2"/>
        <v>0</v>
      </c>
      <c r="V23" s="306">
        <f t="shared" ca="1" si="3"/>
        <v>1.162964855270882</v>
      </c>
      <c r="W23" s="304">
        <f t="shared" ca="1" si="4"/>
        <v>66.981662625362262</v>
      </c>
      <c r="Y23" s="314" t="str">
        <f t="shared" ca="1" si="22"/>
        <v/>
      </c>
      <c r="Z23" s="315" t="str">
        <f t="shared" ca="1" si="23"/>
        <v/>
      </c>
      <c r="AA23" s="316" t="str">
        <f t="shared" ca="1" si="24"/>
        <v/>
      </c>
      <c r="AC23" s="310" t="e">
        <f t="shared" ca="1" si="25"/>
        <v>#N/A</v>
      </c>
      <c r="AD23" s="323" t="e">
        <f t="shared" ca="1" si="26"/>
        <v>#N/A</v>
      </c>
      <c r="AE23" s="324">
        <f t="shared" ca="1" si="5"/>
        <v>519.56497259321031</v>
      </c>
      <c r="AG23" s="306">
        <f t="shared" ca="1" si="27"/>
        <v>-32.812074005424961</v>
      </c>
      <c r="AH23" s="304">
        <f t="shared" ca="1" si="28"/>
        <v>-23.230927899898315</v>
      </c>
    </row>
    <row r="24" spans="1:34" x14ac:dyDescent="0.2">
      <c r="A24" s="347">
        <f t="shared" ca="1" si="6"/>
        <v>0.01</v>
      </c>
      <c r="B24" s="304">
        <f t="shared" ca="1" si="7"/>
        <v>3.3999999999999959</v>
      </c>
      <c r="D24" s="306">
        <f t="shared" ca="1" si="8"/>
        <v>-4.9712320332429831</v>
      </c>
      <c r="E24" s="307">
        <f t="shared" ca="1" si="9"/>
        <v>-32.406468535810262</v>
      </c>
      <c r="F24" s="304">
        <f t="shared" ca="1" si="10"/>
        <v>32.785550946885152</v>
      </c>
      <c r="G24" s="306">
        <f t="shared" ca="1" si="11"/>
        <v>35.984758829971675</v>
      </c>
      <c r="H24" s="307">
        <f t="shared" ca="1" si="12"/>
        <v>163.46869093486839</v>
      </c>
      <c r="I24" s="304">
        <f t="shared" ca="1" si="13"/>
        <v>167.3825432475285</v>
      </c>
      <c r="J24" s="306">
        <f t="shared" ca="1" si="14"/>
        <v>106.26325871899547</v>
      </c>
      <c r="K24" s="307">
        <f t="shared" ca="1" si="15"/>
        <v>521.20127982598581</v>
      </c>
      <c r="L24" s="304">
        <f t="shared" ca="1" si="0"/>
        <v>531.92354172928435</v>
      </c>
      <c r="M24" s="306">
        <f t="shared" ca="1" si="16"/>
        <v>1.3541197168241468</v>
      </c>
      <c r="N24" s="304">
        <f t="shared" ca="1" si="17"/>
        <v>77.585344729473789</v>
      </c>
      <c r="P24" s="310">
        <f t="shared" ca="1" si="18"/>
        <v>2</v>
      </c>
      <c r="Q24" s="304">
        <f t="shared" ca="1" si="19"/>
        <v>5.0000000000041678E-4</v>
      </c>
      <c r="R24" s="306">
        <f t="shared" ca="1" si="20"/>
        <v>5.0000000000041676E-5</v>
      </c>
      <c r="S24" s="307">
        <f t="shared" ca="1" si="21"/>
        <v>2.8949999999999996</v>
      </c>
      <c r="T24" s="304">
        <f t="shared" ca="1" si="1"/>
        <v>28.399949999999997</v>
      </c>
      <c r="U24" s="311">
        <f t="shared" ca="1" si="2"/>
        <v>0</v>
      </c>
      <c r="V24" s="306">
        <f t="shared" ca="1" si="3"/>
        <v>1.1627744451622819</v>
      </c>
      <c r="W24" s="304">
        <f t="shared" ca="1" si="4"/>
        <v>66.709651617676869</v>
      </c>
      <c r="Y24" s="314" t="str">
        <f t="shared" ca="1" si="22"/>
        <v/>
      </c>
      <c r="Z24" s="315" t="str">
        <f t="shared" ca="1" si="23"/>
        <v/>
      </c>
      <c r="AA24" s="316" t="str">
        <f t="shared" ca="1" si="24"/>
        <v/>
      </c>
      <c r="AC24" s="310" t="e">
        <f t="shared" ca="1" si="25"/>
        <v>#N/A</v>
      </c>
      <c r="AD24" s="323" t="e">
        <f t="shared" ca="1" si="26"/>
        <v>#N/A</v>
      </c>
      <c r="AE24" s="324">
        <f t="shared" ca="1" si="5"/>
        <v>521.20127982598581</v>
      </c>
      <c r="AG24" s="306">
        <f t="shared" ca="1" si="27"/>
        <v>-32.71772516091697</v>
      </c>
      <c r="AH24" s="304">
        <f t="shared" ca="1" si="28"/>
        <v>-23.136843739330661</v>
      </c>
    </row>
    <row r="25" spans="1:34" x14ac:dyDescent="0.2">
      <c r="A25" s="347">
        <f t="shared" ca="1" si="6"/>
        <v>0.01</v>
      </c>
      <c r="B25" s="304">
        <f t="shared" ca="1" si="7"/>
        <v>3.4099999999999957</v>
      </c>
      <c r="D25" s="306">
        <f t="shared" ca="1" si="8"/>
        <v>-4.9539148628257994</v>
      </c>
      <c r="E25" s="307">
        <f t="shared" ca="1" si="9"/>
        <v>-32.314249131007976</v>
      </c>
      <c r="F25" s="304">
        <f t="shared" ca="1" si="10"/>
        <v>32.691772196823109</v>
      </c>
      <c r="G25" s="306">
        <f t="shared" ca="1" si="11"/>
        <v>35.935219681343419</v>
      </c>
      <c r="H25" s="307">
        <f t="shared" ca="1" si="12"/>
        <v>163.14554844355831</v>
      </c>
      <c r="I25" s="304">
        <f t="shared" ca="1" si="13"/>
        <v>167.05630784407947</v>
      </c>
      <c r="J25" s="306">
        <f t="shared" ca="1" si="14"/>
        <v>106.62285861155205</v>
      </c>
      <c r="K25" s="307">
        <f t="shared" ca="1" si="15"/>
        <v>522.83435102287797</v>
      </c>
      <c r="L25" s="304">
        <f t="shared" ca="1" si="0"/>
        <v>533.59553276617021</v>
      </c>
      <c r="M25" s="306">
        <f t="shared" ca="1" si="16"/>
        <v>1.3539934717144992</v>
      </c>
      <c r="N25" s="304">
        <f t="shared" ca="1" si="17"/>
        <v>77.578111417506818</v>
      </c>
      <c r="P25" s="310">
        <f t="shared" ca="1" si="18"/>
        <v>3</v>
      </c>
      <c r="Q25" s="304">
        <f t="shared" ca="1" si="19"/>
        <v>0</v>
      </c>
      <c r="R25" s="306">
        <f t="shared" ca="1" si="20"/>
        <v>0</v>
      </c>
      <c r="S25" s="307">
        <f t="shared" ca="1" si="21"/>
        <v>2.8949999999999996</v>
      </c>
      <c r="T25" s="304">
        <f t="shared" ca="1" si="1"/>
        <v>28.399949999999997</v>
      </c>
      <c r="U25" s="311">
        <f t="shared" ca="1" si="2"/>
        <v>0</v>
      </c>
      <c r="V25" s="306">
        <f t="shared" ca="1" si="3"/>
        <v>1.1625844418905908</v>
      </c>
      <c r="W25" s="304">
        <f t="shared" ca="1" si="4"/>
        <v>66.439007121414051</v>
      </c>
      <c r="Y25" s="314" t="str">
        <f t="shared" ca="1" si="22"/>
        <v>Fin de propulsion</v>
      </c>
      <c r="Z25" s="315" t="str">
        <f t="shared" ca="1" si="23"/>
        <v/>
      </c>
      <c r="AA25" s="316" t="str">
        <f t="shared" ca="1" si="24"/>
        <v/>
      </c>
      <c r="AC25" s="310" t="e">
        <f t="shared" ca="1" si="25"/>
        <v>#N/A</v>
      </c>
      <c r="AD25" s="323" t="e">
        <f t="shared" ca="1" si="26"/>
        <v>#N/A</v>
      </c>
      <c r="AE25" s="324">
        <f t="shared" ca="1" si="5"/>
        <v>522.83435102287797</v>
      </c>
      <c r="AG25" s="306">
        <f t="shared" ca="1" si="27"/>
        <v>-32.623673470636618</v>
      </c>
      <c r="AH25" s="304">
        <f t="shared" ca="1" si="28"/>
        <v>-23.043057553601685</v>
      </c>
    </row>
    <row r="26" spans="1:34" x14ac:dyDescent="0.2">
      <c r="A26" s="347">
        <f t="shared" ca="1" si="6"/>
        <v>0.01</v>
      </c>
      <c r="B26" s="304">
        <f t="shared" ca="1" si="7"/>
        <v>3.4199999999999955</v>
      </c>
      <c r="D26" s="306">
        <f t="shared" ca="1" si="8"/>
        <v>-4.9366460605784086</v>
      </c>
      <c r="E26" s="307">
        <f t="shared" ca="1" si="9"/>
        <v>-32.222325183110904</v>
      </c>
      <c r="F26" s="304">
        <f t="shared" ca="1" si="10"/>
        <v>32.598293123008261</v>
      </c>
      <c r="G26" s="306">
        <f t="shared" ca="1" si="11"/>
        <v>35.885853220737637</v>
      </c>
      <c r="H26" s="307">
        <f t="shared" ca="1" si="12"/>
        <v>162.82332519172721</v>
      </c>
      <c r="I26" s="304">
        <f t="shared" ca="1" si="13"/>
        <v>166.73100997676249</v>
      </c>
      <c r="J26" s="306">
        <f t="shared" ca="1" si="14"/>
        <v>106.98196397606245</v>
      </c>
      <c r="K26" s="307">
        <f t="shared" ca="1" si="15"/>
        <v>524.46419539105443</v>
      </c>
      <c r="L26" s="304">
        <f t="shared" ca="1" si="0"/>
        <v>535.26426451180328</v>
      </c>
      <c r="M26" s="306">
        <f t="shared" ca="1" si="16"/>
        <v>1.3538669077550098</v>
      </c>
      <c r="N26" s="304">
        <f t="shared" ca="1" si="17"/>
        <v>77.570859836789609</v>
      </c>
      <c r="P26" s="310">
        <f t="shared" ca="1" si="18"/>
        <v>3</v>
      </c>
      <c r="Q26" s="304">
        <f t="shared" ca="1" si="19"/>
        <v>0</v>
      </c>
      <c r="R26" s="306">
        <f t="shared" ca="1" si="20"/>
        <v>0</v>
      </c>
      <c r="S26" s="307">
        <f t="shared" ca="1" si="21"/>
        <v>2.8949999999999996</v>
      </c>
      <c r="T26" s="304">
        <f t="shared" ca="1" si="1"/>
        <v>28.399949999999997</v>
      </c>
      <c r="U26" s="311">
        <f t="shared" ca="1" si="2"/>
        <v>0</v>
      </c>
      <c r="V26" s="306">
        <f t="shared" ca="1" si="3"/>
        <v>1.1623948441978513</v>
      </c>
      <c r="W26" s="304">
        <f t="shared" ca="1" si="4"/>
        <v>66.169721424356624</v>
      </c>
      <c r="Y26" s="314" t="str">
        <f t="shared" ca="1" si="22"/>
        <v/>
      </c>
      <c r="Z26" s="315" t="str">
        <f t="shared" ca="1" si="23"/>
        <v/>
      </c>
      <c r="AA26" s="316" t="str">
        <f t="shared" ca="1" si="24"/>
        <v/>
      </c>
      <c r="AC26" s="310" t="e">
        <f t="shared" ca="1" si="25"/>
        <v>#N/A</v>
      </c>
      <c r="AD26" s="323" t="e">
        <f t="shared" ca="1" si="26"/>
        <v>#N/A</v>
      </c>
      <c r="AE26" s="324">
        <f t="shared" ca="1" si="5"/>
        <v>524.46419539105443</v>
      </c>
      <c r="AG26" s="306">
        <f t="shared" ca="1" si="27"/>
        <v>-32.529920270196058</v>
      </c>
      <c r="AH26" s="304">
        <f t="shared" ca="1" si="28"/>
        <v>-22.949570680972041</v>
      </c>
    </row>
    <row r="27" spans="1:34" x14ac:dyDescent="0.2">
      <c r="A27" s="347">
        <f t="shared" ca="1" si="6"/>
        <v>0.01</v>
      </c>
      <c r="B27" s="304">
        <f t="shared" ca="1" si="7"/>
        <v>3.4299999999999953</v>
      </c>
      <c r="D27" s="306">
        <f t="shared" ca="1" si="8"/>
        <v>-4.9194622660193517</v>
      </c>
      <c r="E27" s="307">
        <f t="shared" ca="1" si="9"/>
        <v>-32.130862747262718</v>
      </c>
      <c r="F27" s="304">
        <f t="shared" ca="1" si="10"/>
        <v>32.505283414703882</v>
      </c>
      <c r="G27" s="306">
        <f t="shared" ca="1" si="11"/>
        <v>35.836658598077442</v>
      </c>
      <c r="H27" s="307">
        <f t="shared" ca="1" si="12"/>
        <v>162.50201656425457</v>
      </c>
      <c r="I27" s="304">
        <f t="shared" ca="1" si="13"/>
        <v>166.40664496024317</v>
      </c>
      <c r="J27" s="306">
        <f t="shared" ca="1" si="14"/>
        <v>107.34057653515652</v>
      </c>
      <c r="K27" s="307">
        <f t="shared" ca="1" si="15"/>
        <v>526.09082209983433</v>
      </c>
      <c r="L27" s="304">
        <f t="shared" ca="1" si="0"/>
        <v>536.92974630632943</v>
      </c>
      <c r="M27" s="306">
        <f t="shared" ca="1" si="16"/>
        <v>1.3537400242288233</v>
      </c>
      <c r="N27" s="304">
        <f t="shared" ca="1" si="17"/>
        <v>77.56358994624938</v>
      </c>
      <c r="P27" s="310">
        <f t="shared" ca="1" si="18"/>
        <v>3</v>
      </c>
      <c r="Q27" s="304">
        <f t="shared" ca="1" si="19"/>
        <v>0</v>
      </c>
      <c r="R27" s="306">
        <f t="shared" ca="1" si="20"/>
        <v>0</v>
      </c>
      <c r="S27" s="307">
        <f t="shared" ca="1" si="21"/>
        <v>2.8949999999999996</v>
      </c>
      <c r="T27" s="304">
        <f t="shared" ca="1" si="1"/>
        <v>28.399949999999997</v>
      </c>
      <c r="U27" s="311">
        <f t="shared" ca="1" si="2"/>
        <v>0</v>
      </c>
      <c r="V27" s="306">
        <f t="shared" ca="1" si="3"/>
        <v>1.1622056508316307</v>
      </c>
      <c r="W27" s="304">
        <f t="shared" ca="1" si="4"/>
        <v>65.901785506961659</v>
      </c>
      <c r="Y27" s="314" t="str">
        <f t="shared" ca="1" si="22"/>
        <v/>
      </c>
      <c r="Z27" s="315" t="str">
        <f t="shared" ca="1" si="23"/>
        <v/>
      </c>
      <c r="AA27" s="316" t="str">
        <f t="shared" ca="1" si="24"/>
        <v/>
      </c>
      <c r="AC27" s="310" t="e">
        <f t="shared" ca="1" si="25"/>
        <v>#N/A</v>
      </c>
      <c r="AD27" s="323" t="e">
        <f t="shared" ca="1" si="26"/>
        <v>#N/A</v>
      </c>
      <c r="AE27" s="324">
        <f t="shared" ca="1" si="5"/>
        <v>526.09082209983433</v>
      </c>
      <c r="AG27" s="306">
        <f t="shared" ca="1" si="27"/>
        <v>-32.436635604530828</v>
      </c>
      <c r="AH27" s="304">
        <f t="shared" ca="1" si="28"/>
        <v>-22.856553169035106</v>
      </c>
    </row>
    <row r="28" spans="1:34" x14ac:dyDescent="0.2">
      <c r="A28" s="347">
        <f t="shared" ca="1" si="6"/>
        <v>0.01</v>
      </c>
      <c r="B28" s="304">
        <f t="shared" ca="1" si="7"/>
        <v>3.4399999999999951</v>
      </c>
      <c r="D28" s="306">
        <f t="shared" ca="1" si="8"/>
        <v>-4.9023629115963283</v>
      </c>
      <c r="E28" s="307">
        <f t="shared" ca="1" si="9"/>
        <v>-32.039858759961284</v>
      </c>
      <c r="F28" s="304">
        <f t="shared" ca="1" si="10"/>
        <v>32.412739956308279</v>
      </c>
      <c r="G28" s="306">
        <f t="shared" ca="1" si="11"/>
        <v>35.787634968961477</v>
      </c>
      <c r="H28" s="307">
        <f t="shared" ca="1" si="12"/>
        <v>162.18161797665496</v>
      </c>
      <c r="I28" s="304">
        <f t="shared" ca="1" si="13"/>
        <v>166.08320814036946</v>
      </c>
      <c r="J28" s="306">
        <f t="shared" ca="1" si="14"/>
        <v>107.6986980029917</v>
      </c>
      <c r="K28" s="307">
        <f t="shared" ca="1" si="15"/>
        <v>527.71424027253886</v>
      </c>
      <c r="L28" s="304">
        <f t="shared" ca="1" si="0"/>
        <v>538.59198744315017</v>
      </c>
      <c r="M28" s="306">
        <f t="shared" ca="1" si="16"/>
        <v>1.3536128204163087</v>
      </c>
      <c r="N28" s="304">
        <f t="shared" ca="1" si="17"/>
        <v>77.556301704654317</v>
      </c>
      <c r="P28" s="310">
        <f t="shared" ca="1" si="18"/>
        <v>3</v>
      </c>
      <c r="Q28" s="304">
        <f t="shared" ca="1" si="19"/>
        <v>0</v>
      </c>
      <c r="R28" s="306">
        <f t="shared" ca="1" si="20"/>
        <v>0</v>
      </c>
      <c r="S28" s="307">
        <f t="shared" ca="1" si="21"/>
        <v>2.8949999999999996</v>
      </c>
      <c r="T28" s="304">
        <f t="shared" ca="1" si="1"/>
        <v>28.399949999999997</v>
      </c>
      <c r="U28" s="311">
        <f t="shared" ca="1" si="2"/>
        <v>0</v>
      </c>
      <c r="V28" s="306">
        <f t="shared" ca="1" si="3"/>
        <v>1.1620168605459622</v>
      </c>
      <c r="W28" s="304">
        <f t="shared" ca="1" si="4"/>
        <v>65.63519042505601</v>
      </c>
      <c r="Y28" s="314" t="str">
        <f t="shared" ca="1" si="22"/>
        <v/>
      </c>
      <c r="Z28" s="315" t="str">
        <f t="shared" ca="1" si="23"/>
        <v/>
      </c>
      <c r="AA28" s="316" t="str">
        <f t="shared" ca="1" si="24"/>
        <v/>
      </c>
      <c r="AC28" s="310" t="e">
        <f t="shared" ca="1" si="25"/>
        <v>#N/A</v>
      </c>
      <c r="AD28" s="323" t="e">
        <f t="shared" ca="1" si="26"/>
        <v>#N/A</v>
      </c>
      <c r="AE28" s="324">
        <f t="shared" ca="1" si="5"/>
        <v>527.71424027253886</v>
      </c>
      <c r="AG28" s="306">
        <f t="shared" ca="1" si="27"/>
        <v>-32.343816355412052</v>
      </c>
      <c r="AH28" s="304">
        <f t="shared" ca="1" si="28"/>
        <v>-22.76400190223201</v>
      </c>
    </row>
    <row r="29" spans="1:34" x14ac:dyDescent="0.2">
      <c r="A29" s="347">
        <f t="shared" ca="1" si="6"/>
        <v>0.01</v>
      </c>
      <c r="B29" s="304">
        <f t="shared" ca="1" si="7"/>
        <v>3.4499999999999948</v>
      </c>
      <c r="D29" s="306">
        <f t="shared" ca="1" si="8"/>
        <v>-4.8853474344961496</v>
      </c>
      <c r="E29" s="307">
        <f t="shared" ca="1" si="9"/>
        <v>-31.949310183303744</v>
      </c>
      <c r="F29" s="304">
        <f t="shared" ca="1" si="10"/>
        <v>32.320659658254108</v>
      </c>
      <c r="G29" s="306">
        <f t="shared" ca="1" si="11"/>
        <v>35.738781494616518</v>
      </c>
      <c r="H29" s="307">
        <f t="shared" ca="1" si="12"/>
        <v>161.86212487482192</v>
      </c>
      <c r="I29" s="304">
        <f t="shared" ca="1" si="13"/>
        <v>165.76069489391139</v>
      </c>
      <c r="J29" s="306">
        <f t="shared" ca="1" si="14"/>
        <v>108.0563300853096</v>
      </c>
      <c r="K29" s="307">
        <f t="shared" ca="1" si="15"/>
        <v>529.33445898679622</v>
      </c>
      <c r="L29" s="304">
        <f t="shared" ca="1" si="0"/>
        <v>540.25099716923205</v>
      </c>
      <c r="M29" s="306">
        <f t="shared" ca="1" si="16"/>
        <v>1.353485295595046</v>
      </c>
      <c r="N29" s="304">
        <f t="shared" ca="1" si="17"/>
        <v>77.548995070612804</v>
      </c>
      <c r="P29" s="310">
        <f t="shared" ca="1" si="18"/>
        <v>3</v>
      </c>
      <c r="Q29" s="304">
        <f t="shared" ca="1" si="19"/>
        <v>0</v>
      </c>
      <c r="R29" s="306">
        <f t="shared" ca="1" si="20"/>
        <v>0</v>
      </c>
      <c r="S29" s="307">
        <f t="shared" ca="1" si="21"/>
        <v>2.8949999999999996</v>
      </c>
      <c r="T29" s="304">
        <f t="shared" ca="1" si="1"/>
        <v>28.399949999999997</v>
      </c>
      <c r="U29" s="311">
        <f t="shared" ca="1" si="2"/>
        <v>0</v>
      </c>
      <c r="V29" s="306">
        <f t="shared" ca="1" si="3"/>
        <v>1.161828472101299</v>
      </c>
      <c r="W29" s="304">
        <f t="shared" ca="1" si="4"/>
        <v>65.369927309079856</v>
      </c>
      <c r="Y29" s="314" t="str">
        <f t="shared" ca="1" si="22"/>
        <v/>
      </c>
      <c r="Z29" s="315" t="str">
        <f t="shared" ca="1" si="23"/>
        <v/>
      </c>
      <c r="AA29" s="316" t="str">
        <f t="shared" ca="1" si="24"/>
        <v/>
      </c>
      <c r="AC29" s="310" t="e">
        <f t="shared" ca="1" si="25"/>
        <v>#N/A</v>
      </c>
      <c r="AD29" s="323" t="e">
        <f t="shared" ca="1" si="26"/>
        <v>#N/A</v>
      </c>
      <c r="AE29" s="324">
        <f t="shared" ca="1" si="5"/>
        <v>529.33445898679622</v>
      </c>
      <c r="AG29" s="306">
        <f t="shared" ca="1" si="27"/>
        <v>-32.251459430633105</v>
      </c>
      <c r="AH29" s="304">
        <f t="shared" ca="1" si="28"/>
        <v>-22.671913791038349</v>
      </c>
    </row>
    <row r="30" spans="1:34" x14ac:dyDescent="0.2">
      <c r="A30" s="347">
        <f t="shared" ca="1" si="6"/>
        <v>0.01</v>
      </c>
      <c r="B30" s="304">
        <f t="shared" ca="1" si="7"/>
        <v>3.4599999999999946</v>
      </c>
      <c r="D30" s="306">
        <f t="shared" ca="1" si="8"/>
        <v>-4.8684152765972124</v>
      </c>
      <c r="E30" s="307">
        <f t="shared" ca="1" si="9"/>
        <v>-31.85921400472958</v>
      </c>
      <c r="F30" s="304">
        <f t="shared" ca="1" si="10"/>
        <v>32.229039456747117</v>
      </c>
      <c r="G30" s="306">
        <f t="shared" ca="1" si="11"/>
        <v>35.690097341850546</v>
      </c>
      <c r="H30" s="307">
        <f t="shared" ca="1" si="12"/>
        <v>161.54353273477463</v>
      </c>
      <c r="I30" s="304">
        <f t="shared" ca="1" si="13"/>
        <v>165.43910062830361</v>
      </c>
      <c r="J30" s="306">
        <f t="shared" ca="1" si="14"/>
        <v>108.41347447949194</v>
      </c>
      <c r="K30" s="307">
        <f t="shared" ca="1" si="15"/>
        <v>530.95148727484423</v>
      </c>
      <c r="L30" s="304">
        <f t="shared" ca="1" si="0"/>
        <v>541.90678468541478</v>
      </c>
      <c r="M30" s="306">
        <f t="shared" ca="1" si="16"/>
        <v>1.3533574490398168</v>
      </c>
      <c r="N30" s="304">
        <f t="shared" ca="1" si="17"/>
        <v>77.541670002572886</v>
      </c>
      <c r="P30" s="310">
        <f t="shared" ca="1" si="18"/>
        <v>3</v>
      </c>
      <c r="Q30" s="304">
        <f t="shared" ca="1" si="19"/>
        <v>0</v>
      </c>
      <c r="R30" s="306">
        <f t="shared" ca="1" si="20"/>
        <v>0</v>
      </c>
      <c r="S30" s="307">
        <f t="shared" ca="1" si="21"/>
        <v>2.8949999999999996</v>
      </c>
      <c r="T30" s="304">
        <f t="shared" ca="1" si="1"/>
        <v>28.399949999999997</v>
      </c>
      <c r="U30" s="311">
        <f t="shared" ca="1" si="2"/>
        <v>0</v>
      </c>
      <c r="V30" s="306">
        <f t="shared" ca="1" si="3"/>
        <v>1.1616404842644714</v>
      </c>
      <c r="W30" s="304">
        <f t="shared" ca="1" si="4"/>
        <v>65.105987363339267</v>
      </c>
      <c r="Y30" s="314" t="str">
        <f t="shared" ca="1" si="22"/>
        <v/>
      </c>
      <c r="Z30" s="315" t="str">
        <f t="shared" ca="1" si="23"/>
        <v/>
      </c>
      <c r="AA30" s="316" t="str">
        <f t="shared" ca="1" si="24"/>
        <v/>
      </c>
      <c r="AC30" s="310" t="e">
        <f t="shared" ca="1" si="25"/>
        <v>#N/A</v>
      </c>
      <c r="AD30" s="323" t="e">
        <f t="shared" ca="1" si="26"/>
        <v>#N/A</v>
      </c>
      <c r="AE30" s="324">
        <f t="shared" ca="1" si="5"/>
        <v>530.95148727484423</v>
      </c>
      <c r="AG30" s="306">
        <f t="shared" ca="1" si="27"/>
        <v>-32.159561763748258</v>
      </c>
      <c r="AH30" s="304">
        <f t="shared" ca="1" si="28"/>
        <v>-22.58028577170289</v>
      </c>
    </row>
    <row r="31" spans="1:34" x14ac:dyDescent="0.2">
      <c r="A31" s="347">
        <f t="shared" ca="1" si="6"/>
        <v>0.01</v>
      </c>
      <c r="B31" s="304">
        <f t="shared" ca="1" si="7"/>
        <v>3.4699999999999944</v>
      </c>
      <c r="D31" s="306">
        <f t="shared" ca="1" si="8"/>
        <v>-4.8515658844224667</v>
      </c>
      <c r="E31" s="307">
        <f t="shared" ca="1" si="9"/>
        <v>-31.76956723676674</v>
      </c>
      <c r="F31" s="304">
        <f t="shared" ca="1" si="10"/>
        <v>32.137876313507938</v>
      </c>
      <c r="G31" s="306">
        <f t="shared" ca="1" si="11"/>
        <v>35.641581683006322</v>
      </c>
      <c r="H31" s="307">
        <f t="shared" ca="1" si="12"/>
        <v>161.22583706240695</v>
      </c>
      <c r="I31" s="304">
        <f t="shared" ca="1" si="13"/>
        <v>165.11842078139011</v>
      </c>
      <c r="J31" s="306">
        <f t="shared" ca="1" si="14"/>
        <v>108.77013287461622</v>
      </c>
      <c r="K31" s="307">
        <f t="shared" ca="1" si="15"/>
        <v>532.5653341238301</v>
      </c>
      <c r="L31" s="304">
        <f t="shared" ca="1" si="0"/>
        <v>543.55935914671579</v>
      </c>
      <c r="M31" s="306">
        <f t="shared" ca="1" si="16"/>
        <v>1.3532292800225911</v>
      </c>
      <c r="N31" s="304">
        <f t="shared" ca="1" si="17"/>
        <v>77.534326458821525</v>
      </c>
      <c r="P31" s="310">
        <f t="shared" ca="1" si="18"/>
        <v>3</v>
      </c>
      <c r="Q31" s="304">
        <f t="shared" ca="1" si="19"/>
        <v>0</v>
      </c>
      <c r="R31" s="306">
        <f t="shared" ca="1" si="20"/>
        <v>0</v>
      </c>
      <c r="S31" s="307">
        <f t="shared" ca="1" si="21"/>
        <v>2.8949999999999996</v>
      </c>
      <c r="T31" s="304">
        <f t="shared" ca="1" si="1"/>
        <v>28.399949999999997</v>
      </c>
      <c r="U31" s="311">
        <f t="shared" ca="1" si="2"/>
        <v>0</v>
      </c>
      <c r="V31" s="306">
        <f t="shared" ca="1" si="3"/>
        <v>1.1614528958086445</v>
      </c>
      <c r="W31" s="304">
        <f t="shared" ca="1" si="4"/>
        <v>64.843361865267255</v>
      </c>
      <c r="Y31" s="314" t="str">
        <f t="shared" ca="1" si="22"/>
        <v/>
      </c>
      <c r="Z31" s="315" t="str">
        <f t="shared" ca="1" si="23"/>
        <v/>
      </c>
      <c r="AA31" s="316" t="str">
        <f t="shared" ca="1" si="24"/>
        <v/>
      </c>
      <c r="AC31" s="310" t="e">
        <f t="shared" ca="1" si="25"/>
        <v>#N/A</v>
      </c>
      <c r="AD31" s="323" t="e">
        <f t="shared" ca="1" si="26"/>
        <v>#N/A</v>
      </c>
      <c r="AE31" s="324">
        <f t="shared" ca="1" si="5"/>
        <v>532.5653341238301</v>
      </c>
      <c r="AG31" s="306">
        <f t="shared" ca="1" si="27"/>
        <v>-32.068120313814418</v>
      </c>
      <c r="AH31" s="304">
        <f t="shared" ca="1" si="28"/>
        <v>-22.489114805989388</v>
      </c>
    </row>
    <row r="32" spans="1:34" x14ac:dyDescent="0.2">
      <c r="A32" s="347">
        <f t="shared" ca="1" si="6"/>
        <v>0.01</v>
      </c>
      <c r="B32" s="304">
        <f t="shared" ca="1" si="7"/>
        <v>3.4799999999999942</v>
      </c>
      <c r="D32" s="306">
        <f t="shared" ca="1" si="8"/>
        <v>-4.8347987090929623</v>
      </c>
      <c r="E32" s="307">
        <f t="shared" ca="1" si="9"/>
        <v>-31.68036691678067</v>
      </c>
      <c r="F32" s="304">
        <f t="shared" ca="1" si="10"/>
        <v>32.047167215516851</v>
      </c>
      <c r="G32" s="306">
        <f t="shared" ca="1" si="11"/>
        <v>35.593233695915394</v>
      </c>
      <c r="H32" s="307">
        <f t="shared" ca="1" si="12"/>
        <v>160.90903339323916</v>
      </c>
      <c r="I32" s="304">
        <f t="shared" ca="1" si="13"/>
        <v>164.79865082117209</v>
      </c>
      <c r="J32" s="306">
        <f t="shared" ca="1" si="14"/>
        <v>109.12630695151083</v>
      </c>
      <c r="K32" s="307">
        <f t="shared" ca="1" si="15"/>
        <v>534.17600847610834</v>
      </c>
      <c r="L32" s="304">
        <f t="shared" ca="1" si="0"/>
        <v>545.20872966263369</v>
      </c>
      <c r="M32" s="306">
        <f t="shared" ca="1" si="16"/>
        <v>1.3531007878125181</v>
      </c>
      <c r="N32" s="304">
        <f t="shared" ca="1" si="17"/>
        <v>77.526964397484022</v>
      </c>
      <c r="P32" s="310">
        <f t="shared" ca="1" si="18"/>
        <v>3</v>
      </c>
      <c r="Q32" s="304">
        <f t="shared" ca="1" si="19"/>
        <v>0</v>
      </c>
      <c r="R32" s="306">
        <f t="shared" ca="1" si="20"/>
        <v>0</v>
      </c>
      <c r="S32" s="307">
        <f t="shared" ca="1" si="21"/>
        <v>2.8949999999999996</v>
      </c>
      <c r="T32" s="304">
        <f t="shared" ca="1" si="1"/>
        <v>28.399949999999997</v>
      </c>
      <c r="U32" s="311">
        <f t="shared" ca="1" si="2"/>
        <v>0</v>
      </c>
      <c r="V32" s="306">
        <f t="shared" ca="1" si="3"/>
        <v>1.1612657055132749</v>
      </c>
      <c r="W32" s="304">
        <f t="shared" ca="1" si="4"/>
        <v>64.582042164693817</v>
      </c>
      <c r="Y32" s="314" t="str">
        <f t="shared" ca="1" si="22"/>
        <v/>
      </c>
      <c r="Z32" s="315" t="str">
        <f t="shared" ca="1" si="23"/>
        <v/>
      </c>
      <c r="AA32" s="316" t="str">
        <f t="shared" ca="1" si="24"/>
        <v/>
      </c>
      <c r="AC32" s="310" t="e">
        <f t="shared" ca="1" si="25"/>
        <v>#N/A</v>
      </c>
      <c r="AD32" s="323" t="e">
        <f t="shared" ca="1" si="26"/>
        <v>#N/A</v>
      </c>
      <c r="AE32" s="324">
        <f t="shared" ca="1" si="5"/>
        <v>534.17600847610834</v>
      </c>
      <c r="AG32" s="306">
        <f t="shared" ca="1" si="27"/>
        <v>-31.977132065135812</v>
      </c>
      <c r="AH32" s="304">
        <f t="shared" ca="1" si="28"/>
        <v>-22.398397880921333</v>
      </c>
    </row>
    <row r="33" spans="1:34" x14ac:dyDescent="0.2">
      <c r="A33" s="347">
        <f t="shared" ca="1" si="6"/>
        <v>0.01</v>
      </c>
      <c r="B33" s="304">
        <f t="shared" ca="1" si="7"/>
        <v>3.489999999999994</v>
      </c>
      <c r="D33" s="306">
        <f t="shared" ca="1" si="8"/>
        <v>-4.8181132062819234</v>
      </c>
      <c r="E33" s="307">
        <f t="shared" ca="1" si="9"/>
        <v>-31.591610106726371</v>
      </c>
      <c r="F33" s="304">
        <f t="shared" ca="1" si="10"/>
        <v>31.956909174761631</v>
      </c>
      <c r="G33" s="306">
        <f t="shared" ca="1" si="11"/>
        <v>35.545052563852572</v>
      </c>
      <c r="H33" s="307">
        <f t="shared" ca="1" si="12"/>
        <v>160.59311729217188</v>
      </c>
      <c r="I33" s="304">
        <f t="shared" ca="1" si="13"/>
        <v>164.47978624555759</v>
      </c>
      <c r="J33" s="306">
        <f t="shared" ca="1" si="14"/>
        <v>109.48199838280966</v>
      </c>
      <c r="K33" s="307">
        <f t="shared" ca="1" si="15"/>
        <v>535.78351922953539</v>
      </c>
      <c r="L33" s="304">
        <f t="shared" ca="1" si="0"/>
        <v>546.85490529744675</v>
      </c>
      <c r="M33" s="306">
        <f t="shared" ca="1" si="16"/>
        <v>1.352971971675913</v>
      </c>
      <c r="N33" s="304">
        <f t="shared" ca="1" si="17"/>
        <v>77.519583776523376</v>
      </c>
      <c r="P33" s="310">
        <f t="shared" ca="1" si="18"/>
        <v>3</v>
      </c>
      <c r="Q33" s="304">
        <f t="shared" ca="1" si="19"/>
        <v>0</v>
      </c>
      <c r="R33" s="306">
        <f t="shared" ca="1" si="20"/>
        <v>0</v>
      </c>
      <c r="S33" s="307">
        <f t="shared" ca="1" si="21"/>
        <v>2.8949999999999996</v>
      </c>
      <c r="T33" s="304">
        <f t="shared" ca="1" si="1"/>
        <v>28.399949999999997</v>
      </c>
      <c r="U33" s="311">
        <f t="shared" ca="1" si="2"/>
        <v>0</v>
      </c>
      <c r="V33" s="306">
        <f t="shared" ca="1" si="3"/>
        <v>1.1610789121640679</v>
      </c>
      <c r="W33" s="304">
        <f t="shared" ca="1" si="4"/>
        <v>64.322019683124012</v>
      </c>
      <c r="Y33" s="314" t="str">
        <f t="shared" ca="1" si="22"/>
        <v/>
      </c>
      <c r="Z33" s="315" t="str">
        <f t="shared" ca="1" si="23"/>
        <v/>
      </c>
      <c r="AA33" s="316" t="str">
        <f t="shared" ca="1" si="24"/>
        <v/>
      </c>
      <c r="AC33" s="310" t="e">
        <f t="shared" ca="1" si="25"/>
        <v>#N/A</v>
      </c>
      <c r="AD33" s="323" t="e">
        <f t="shared" ca="1" si="26"/>
        <v>#N/A</v>
      </c>
      <c r="AE33" s="324">
        <f t="shared" ca="1" si="5"/>
        <v>535.78351922953539</v>
      </c>
      <c r="AG33" s="306">
        <f t="shared" ca="1" si="27"/>
        <v>-31.886594027011832</v>
      </c>
      <c r="AH33" s="304">
        <f t="shared" ca="1" si="28"/>
        <v>-22.308132008529821</v>
      </c>
    </row>
    <row r="34" spans="1:34" x14ac:dyDescent="0.2">
      <c r="A34" s="347">
        <f t="shared" ca="1" si="6"/>
        <v>0.01</v>
      </c>
      <c r="B34" s="304">
        <f t="shared" ca="1" si="7"/>
        <v>3.4999999999999938</v>
      </c>
      <c r="D34" s="306">
        <f t="shared" ca="1" si="8"/>
        <v>-4.8015088361693614</v>
      </c>
      <c r="E34" s="307">
        <f t="shared" ca="1" si="9"/>
        <v>-31.503293892903201</v>
      </c>
      <c r="F34" s="304">
        <f t="shared" ca="1" si="10"/>
        <v>31.867099227988177</v>
      </c>
      <c r="G34" s="306">
        <f t="shared" ca="1" si="11"/>
        <v>35.497037475490878</v>
      </c>
      <c r="H34" s="307">
        <f t="shared" ca="1" si="12"/>
        <v>160.27808435324286</v>
      </c>
      <c r="I34" s="304">
        <f t="shared" ca="1" si="13"/>
        <v>164.1618225821145</v>
      </c>
      <c r="J34" s="306">
        <f t="shared" ca="1" si="14"/>
        <v>109.83720883300639</v>
      </c>
      <c r="K34" s="307">
        <f t="shared" ca="1" si="15"/>
        <v>537.3878752377625</v>
      </c>
      <c r="L34" s="304">
        <f t="shared" ca="1" si="0"/>
        <v>548.49789507051207</v>
      </c>
      <c r="M34" s="306">
        <f t="shared" ca="1" si="16"/>
        <v>1.3528428308762459</v>
      </c>
      <c r="N34" s="304">
        <f t="shared" ca="1" si="17"/>
        <v>77.512184553739502</v>
      </c>
      <c r="P34" s="310">
        <f t="shared" ca="1" si="18"/>
        <v>3</v>
      </c>
      <c r="Q34" s="304">
        <f t="shared" ca="1" si="19"/>
        <v>0</v>
      </c>
      <c r="R34" s="306">
        <f t="shared" ca="1" si="20"/>
        <v>0</v>
      </c>
      <c r="S34" s="307">
        <f t="shared" ca="1" si="21"/>
        <v>2.8949999999999996</v>
      </c>
      <c r="T34" s="304">
        <f t="shared" ca="1" si="1"/>
        <v>28.399949999999997</v>
      </c>
      <c r="U34" s="311">
        <f t="shared" ca="1" si="2"/>
        <v>0</v>
      </c>
      <c r="V34" s="306">
        <f t="shared" ca="1" si="3"/>
        <v>1.1608925145529356</v>
      </c>
      <c r="W34" s="304">
        <f t="shared" ca="1" si="4"/>
        <v>64.063285913024998</v>
      </c>
      <c r="Y34" s="314" t="str">
        <f t="shared" ca="1" si="22"/>
        <v/>
      </c>
      <c r="Z34" s="315" t="str">
        <f t="shared" ca="1" si="23"/>
        <v/>
      </c>
      <c r="AA34" s="316" t="str">
        <f t="shared" ca="1" si="24"/>
        <v/>
      </c>
      <c r="AC34" s="310" t="e">
        <f t="shared" ca="1" si="25"/>
        <v>#N/A</v>
      </c>
      <c r="AD34" s="323" t="e">
        <f t="shared" ca="1" si="26"/>
        <v>#N/A</v>
      </c>
      <c r="AE34" s="324">
        <f t="shared" ca="1" si="5"/>
        <v>537.3878752377625</v>
      </c>
      <c r="AG34" s="306">
        <f t="shared" ca="1" si="27"/>
        <v>-31.796503233487524</v>
      </c>
      <c r="AH34" s="304">
        <f t="shared" ca="1" si="28"/>
        <v>-22.218314225604153</v>
      </c>
    </row>
    <row r="35" spans="1:34" x14ac:dyDescent="0.2">
      <c r="A35" s="347">
        <f t="shared" ca="1" si="6"/>
        <v>0.01</v>
      </c>
      <c r="B35" s="304">
        <f t="shared" ca="1" si="7"/>
        <v>3.5099999999999936</v>
      </c>
      <c r="D35" s="306">
        <f t="shared" ca="1" si="8"/>
        <v>-4.7849850633972517</v>
      </c>
      <c r="E35" s="307">
        <f t="shared" ca="1" si="9"/>
        <v>-31.41541538571272</v>
      </c>
      <c r="F35" s="304">
        <f t="shared" ca="1" si="10"/>
        <v>31.777734436454249</v>
      </c>
      <c r="G35" s="306">
        <f t="shared" ca="1" si="11"/>
        <v>35.449187624856904</v>
      </c>
      <c r="H35" s="307">
        <f t="shared" ca="1" si="12"/>
        <v>159.96393019938574</v>
      </c>
      <c r="I35" s="304">
        <f t="shared" ca="1" si="13"/>
        <v>163.84475538782516</v>
      </c>
      <c r="J35" s="306">
        <f t="shared" ca="1" si="14"/>
        <v>110.19193995850813</v>
      </c>
      <c r="K35" s="307">
        <f t="shared" ca="1" si="15"/>
        <v>538.98908531052564</v>
      </c>
      <c r="L35" s="304">
        <f t="shared" ca="1" si="0"/>
        <v>550.13770795655932</v>
      </c>
      <c r="M35" s="306">
        <f t="shared" ca="1" si="16"/>
        <v>1.3527133646741316</v>
      </c>
      <c r="N35" s="304">
        <f t="shared" ca="1" si="17"/>
        <v>77.504766686768761</v>
      </c>
      <c r="P35" s="310">
        <f t="shared" ca="1" si="18"/>
        <v>3</v>
      </c>
      <c r="Q35" s="304">
        <f t="shared" ca="1" si="19"/>
        <v>0</v>
      </c>
      <c r="R35" s="306">
        <f t="shared" ca="1" si="20"/>
        <v>0</v>
      </c>
      <c r="S35" s="307">
        <f t="shared" ca="1" si="21"/>
        <v>2.8949999999999996</v>
      </c>
      <c r="T35" s="304">
        <f t="shared" ca="1" si="1"/>
        <v>28.399949999999997</v>
      </c>
      <c r="U35" s="311">
        <f t="shared" ca="1" si="2"/>
        <v>0</v>
      </c>
      <c r="V35" s="306">
        <f t="shared" ca="1" si="3"/>
        <v>1.1607065114779567</v>
      </c>
      <c r="W35" s="304">
        <f t="shared" ca="1" si="4"/>
        <v>63.805832417120918</v>
      </c>
      <c r="Y35" s="314" t="str">
        <f t="shared" ca="1" si="22"/>
        <v/>
      </c>
      <c r="Z35" s="315" t="str">
        <f t="shared" ca="1" si="23"/>
        <v/>
      </c>
      <c r="AA35" s="316" t="str">
        <f t="shared" ca="1" si="24"/>
        <v/>
      </c>
      <c r="AC35" s="310" t="e">
        <f t="shared" ca="1" si="25"/>
        <v>#N/A</v>
      </c>
      <c r="AD35" s="323" t="e">
        <f t="shared" ca="1" si="26"/>
        <v>#N/A</v>
      </c>
      <c r="AE35" s="324">
        <f t="shared" ca="1" si="5"/>
        <v>538.98908531052564</v>
      </c>
      <c r="AG35" s="306">
        <f t="shared" ca="1" si="27"/>
        <v>-31.706856743107309</v>
      </c>
      <c r="AH35" s="304">
        <f t="shared" ca="1" si="28"/>
        <v>-22.1289415934456</v>
      </c>
    </row>
    <row r="36" spans="1:34" x14ac:dyDescent="0.2">
      <c r="A36" s="347">
        <f t="shared" ca="1" si="6"/>
        <v>0.01</v>
      </c>
      <c r="B36" s="304">
        <f t="shared" ca="1" si="7"/>
        <v>3.5199999999999934</v>
      </c>
      <c r="D36" s="306">
        <f t="shared" ca="1" si="8"/>
        <v>-4.7685413570251489</v>
      </c>
      <c r="E36" s="307">
        <f t="shared" ca="1" si="9"/>
        <v>-31.327971719419182</v>
      </c>
      <c r="F36" s="304">
        <f t="shared" ca="1" si="10"/>
        <v>31.68881188568589</v>
      </c>
      <c r="G36" s="306">
        <f t="shared" ca="1" si="11"/>
        <v>35.401502211286655</v>
      </c>
      <c r="H36" s="307">
        <f t="shared" ca="1" si="12"/>
        <v>159.65065048219154</v>
      </c>
      <c r="I36" s="304">
        <f t="shared" ca="1" si="13"/>
        <v>163.52858024884401</v>
      </c>
      <c r="J36" s="306">
        <f t="shared" ca="1" si="14"/>
        <v>110.54619340768885</v>
      </c>
      <c r="K36" s="307">
        <f t="shared" ca="1" si="15"/>
        <v>540.58715821393355</v>
      </c>
      <c r="L36" s="304">
        <f t="shared" ca="1" si="0"/>
        <v>551.77435288598417</v>
      </c>
      <c r="M36" s="306">
        <f t="shared" ca="1" si="16"/>
        <v>1.3525835723273159</v>
      </c>
      <c r="N36" s="304">
        <f t="shared" ca="1" si="17"/>
        <v>77.497330133083125</v>
      </c>
      <c r="P36" s="310">
        <f t="shared" ca="1" si="18"/>
        <v>3</v>
      </c>
      <c r="Q36" s="304">
        <f t="shared" ca="1" si="19"/>
        <v>0</v>
      </c>
      <c r="R36" s="306">
        <f t="shared" ca="1" si="20"/>
        <v>0</v>
      </c>
      <c r="S36" s="307">
        <f t="shared" ca="1" si="21"/>
        <v>2.8949999999999996</v>
      </c>
      <c r="T36" s="304">
        <f t="shared" ca="1" si="1"/>
        <v>28.399949999999997</v>
      </c>
      <c r="U36" s="311">
        <f t="shared" ca="1" si="2"/>
        <v>0</v>
      </c>
      <c r="V36" s="306">
        <f t="shared" ca="1" si="3"/>
        <v>1.1605209017433318</v>
      </c>
      <c r="W36" s="304">
        <f t="shared" ca="1" si="4"/>
        <v>63.549650827695928</v>
      </c>
      <c r="Y36" s="314" t="str">
        <f t="shared" ca="1" si="22"/>
        <v/>
      </c>
      <c r="Z36" s="315" t="str">
        <f t="shared" ca="1" si="23"/>
        <v/>
      </c>
      <c r="AA36" s="316" t="str">
        <f t="shared" ca="1" si="24"/>
        <v/>
      </c>
      <c r="AC36" s="310" t="e">
        <f t="shared" ca="1" si="25"/>
        <v>#N/A</v>
      </c>
      <c r="AD36" s="323" t="e">
        <f t="shared" ca="1" si="26"/>
        <v>#N/A</v>
      </c>
      <c r="AE36" s="324">
        <f t="shared" ca="1" si="5"/>
        <v>540.58715821393355</v>
      </c>
      <c r="AG36" s="306">
        <f t="shared" ca="1" si="27"/>
        <v>-31.617651638671337</v>
      </c>
      <c r="AH36" s="304">
        <f t="shared" ca="1" si="28"/>
        <v>-22.040011197623809</v>
      </c>
    </row>
    <row r="37" spans="1:34" x14ac:dyDescent="0.2">
      <c r="A37" s="347">
        <f t="shared" ca="1" si="6"/>
        <v>0.01</v>
      </c>
      <c r="B37" s="304">
        <f t="shared" ca="1" si="7"/>
        <v>3.5299999999999931</v>
      </c>
      <c r="D37" s="306">
        <f t="shared" ca="1" si="8"/>
        <v>-4.752177190486405</v>
      </c>
      <c r="E37" s="307">
        <f t="shared" ca="1" si="9"/>
        <v>-31.240960051912829</v>
      </c>
      <c r="F37" s="304">
        <f t="shared" ca="1" si="10"/>
        <v>31.600328685236686</v>
      </c>
      <c r="G37" s="306">
        <f t="shared" ca="1" si="11"/>
        <v>35.353980439381793</v>
      </c>
      <c r="H37" s="307">
        <f t="shared" ca="1" si="12"/>
        <v>159.33824088167242</v>
      </c>
      <c r="I37" s="304">
        <f t="shared" ca="1" si="13"/>
        <v>163.21329278025749</v>
      </c>
      <c r="J37" s="306">
        <f t="shared" ca="1" si="14"/>
        <v>110.89997082094219</v>
      </c>
      <c r="K37" s="307">
        <f t="shared" ca="1" si="15"/>
        <v>542.1821026707529</v>
      </c>
      <c r="L37" s="304">
        <f t="shared" ca="1" si="0"/>
        <v>553.40783874513795</v>
      </c>
      <c r="M37" s="306">
        <f t="shared" ca="1" si="16"/>
        <v>1.3524534530906656</v>
      </c>
      <c r="N37" s="304">
        <f t="shared" ca="1" si="17"/>
        <v>77.489874849989604</v>
      </c>
      <c r="P37" s="310">
        <f t="shared" ca="1" si="18"/>
        <v>3</v>
      </c>
      <c r="Q37" s="304">
        <f t="shared" ca="1" si="19"/>
        <v>0</v>
      </c>
      <c r="R37" s="306">
        <f t="shared" ca="1" si="20"/>
        <v>0</v>
      </c>
      <c r="S37" s="307">
        <f t="shared" ca="1" si="21"/>
        <v>2.8949999999999996</v>
      </c>
      <c r="T37" s="304">
        <f t="shared" ca="1" si="1"/>
        <v>28.399949999999997</v>
      </c>
      <c r="U37" s="311">
        <f t="shared" ca="1" si="2"/>
        <v>0</v>
      </c>
      <c r="V37" s="306">
        <f t="shared" ca="1" si="3"/>
        <v>1.1603356841593457</v>
      </c>
      <c r="W37" s="304">
        <f t="shared" ca="1" si="4"/>
        <v>63.294732845905912</v>
      </c>
      <c r="Y37" s="314" t="str">
        <f t="shared" ca="1" si="22"/>
        <v/>
      </c>
      <c r="Z37" s="315" t="str">
        <f t="shared" ca="1" si="23"/>
        <v/>
      </c>
      <c r="AA37" s="316" t="str">
        <f t="shared" ca="1" si="24"/>
        <v/>
      </c>
      <c r="AC37" s="310" t="e">
        <f t="shared" ca="1" si="25"/>
        <v>#N/A</v>
      </c>
      <c r="AD37" s="323" t="e">
        <f t="shared" ca="1" si="26"/>
        <v>#N/A</v>
      </c>
      <c r="AE37" s="324">
        <f t="shared" ca="1" si="5"/>
        <v>542.1821026707529</v>
      </c>
      <c r="AG37" s="306">
        <f t="shared" ca="1" si="27"/>
        <v>-31.528885026994669</v>
      </c>
      <c r="AH37" s="304">
        <f t="shared" ca="1" si="28"/>
        <v>-21.951520147736076</v>
      </c>
    </row>
    <row r="38" spans="1:34" x14ac:dyDescent="0.2">
      <c r="A38" s="347">
        <f t="shared" ca="1" si="6"/>
        <v>0.01</v>
      </c>
      <c r="B38" s="304">
        <f t="shared" ca="1" si="7"/>
        <v>3.5399999999999929</v>
      </c>
      <c r="D38" s="306">
        <f t="shared" ca="1" si="8"/>
        <v>-4.7358920415448438</v>
      </c>
      <c r="E38" s="307">
        <f t="shared" ca="1" si="9"/>
        <v>-31.154377564476107</v>
      </c>
      <c r="F38" s="304">
        <f t="shared" ca="1" si="10"/>
        <v>31.512281968450015</v>
      </c>
      <c r="G38" s="306">
        <f t="shared" ca="1" si="11"/>
        <v>35.306621518966345</v>
      </c>
      <c r="H38" s="307">
        <f t="shared" ca="1" si="12"/>
        <v>159.02669710602765</v>
      </c>
      <c r="I38" s="304">
        <f t="shared" ca="1" si="13"/>
        <v>162.89888862584607</v>
      </c>
      <c r="J38" s="306">
        <f t="shared" ca="1" si="14"/>
        <v>111.25327383073393</v>
      </c>
      <c r="K38" s="307">
        <f t="shared" ca="1" si="15"/>
        <v>543.77392736069135</v>
      </c>
      <c r="L38" s="304">
        <f t="shared" ca="1" si="0"/>
        <v>555.03817437661587</v>
      </c>
      <c r="M38" s="306">
        <f t="shared" ca="1" si="16"/>
        <v>1.3523230062161558</v>
      </c>
      <c r="N38" s="304">
        <f t="shared" ca="1" si="17"/>
        <v>77.482400794629513</v>
      </c>
      <c r="P38" s="310">
        <f t="shared" ca="1" si="18"/>
        <v>3</v>
      </c>
      <c r="Q38" s="304">
        <f t="shared" ca="1" si="19"/>
        <v>0</v>
      </c>
      <c r="R38" s="306">
        <f t="shared" ca="1" si="20"/>
        <v>0</v>
      </c>
      <c r="S38" s="307">
        <f t="shared" ca="1" si="21"/>
        <v>2.8949999999999996</v>
      </c>
      <c r="T38" s="304">
        <f t="shared" ca="1" si="1"/>
        <v>28.399949999999997</v>
      </c>
      <c r="U38" s="311">
        <f t="shared" ca="1" si="2"/>
        <v>0</v>
      </c>
      <c r="V38" s="306">
        <f t="shared" ca="1" si="3"/>
        <v>1.1601508575423245</v>
      </c>
      <c r="W38" s="304">
        <f t="shared" ca="1" si="4"/>
        <v>63.041070241097209</v>
      </c>
      <c r="Y38" s="314" t="str">
        <f t="shared" ca="1" si="22"/>
        <v/>
      </c>
      <c r="Z38" s="315" t="str">
        <f t="shared" ca="1" si="23"/>
        <v/>
      </c>
      <c r="AA38" s="316" t="str">
        <f t="shared" ca="1" si="24"/>
        <v/>
      </c>
      <c r="AC38" s="310" t="e">
        <f t="shared" ca="1" si="25"/>
        <v>#N/A</v>
      </c>
      <c r="AD38" s="323" t="e">
        <f t="shared" ca="1" si="26"/>
        <v>#N/A</v>
      </c>
      <c r="AE38" s="324">
        <f t="shared" ca="1" si="5"/>
        <v>543.77392736069135</v>
      </c>
      <c r="AG38" s="306">
        <f t="shared" ca="1" si="27"/>
        <v>-31.440554038669458</v>
      </c>
      <c r="AH38" s="304">
        <f t="shared" ca="1" si="28"/>
        <v>-21.863465577169574</v>
      </c>
    </row>
    <row r="39" spans="1:34" x14ac:dyDescent="0.2">
      <c r="A39" s="347">
        <f t="shared" ca="1" si="6"/>
        <v>0.01</v>
      </c>
      <c r="B39" s="304">
        <f t="shared" ca="1" si="7"/>
        <v>3.5499999999999927</v>
      </c>
      <c r="D39" s="306">
        <f t="shared" ca="1" si="8"/>
        <v>-4.7196853922519466</v>
      </c>
      <c r="E39" s="307">
        <f t="shared" ca="1" si="9"/>
        <v>-31.068221461552277</v>
      </c>
      <c r="F39" s="304">
        <f t="shared" ca="1" si="10"/>
        <v>31.424668892223732</v>
      </c>
      <c r="G39" s="306">
        <f t="shared" ca="1" si="11"/>
        <v>35.259424665043824</v>
      </c>
      <c r="H39" s="307">
        <f t="shared" ca="1" si="12"/>
        <v>158.71601489141213</v>
      </c>
      <c r="I39" s="304">
        <f t="shared" ca="1" si="13"/>
        <v>162.58536345784898</v>
      </c>
      <c r="J39" s="306">
        <f t="shared" ca="1" si="14"/>
        <v>111.60610406165398</v>
      </c>
      <c r="K39" s="307">
        <f t="shared" ca="1" si="15"/>
        <v>545.36264092067859</v>
      </c>
      <c r="L39" s="304">
        <f t="shared" ca="1" si="0"/>
        <v>556.66536857954236</v>
      </c>
      <c r="M39" s="306">
        <f t="shared" ca="1" si="16"/>
        <v>1.3521922309528589</v>
      </c>
      <c r="N39" s="304">
        <f t="shared" ca="1" si="17"/>
        <v>77.474907923977895</v>
      </c>
      <c r="P39" s="310">
        <f t="shared" ca="1" si="18"/>
        <v>3</v>
      </c>
      <c r="Q39" s="304">
        <f t="shared" ca="1" si="19"/>
        <v>0</v>
      </c>
      <c r="R39" s="306">
        <f t="shared" ca="1" si="20"/>
        <v>0</v>
      </c>
      <c r="S39" s="307">
        <f t="shared" ca="1" si="21"/>
        <v>2.8949999999999996</v>
      </c>
      <c r="T39" s="304">
        <f t="shared" ca="1" si="1"/>
        <v>28.399949999999997</v>
      </c>
      <c r="U39" s="311">
        <f t="shared" ca="1" si="2"/>
        <v>0</v>
      </c>
      <c r="V39" s="306">
        <f t="shared" ca="1" si="3"/>
        <v>1.1599664207145977</v>
      </c>
      <c r="W39" s="304">
        <f t="shared" ca="1" si="4"/>
        <v>62.788654850134186</v>
      </c>
      <c r="Y39" s="314" t="str">
        <f t="shared" ca="1" si="22"/>
        <v/>
      </c>
      <c r="Z39" s="315" t="str">
        <f t="shared" ca="1" si="23"/>
        <v/>
      </c>
      <c r="AA39" s="316" t="str">
        <f t="shared" ca="1" si="24"/>
        <v/>
      </c>
      <c r="AC39" s="310" t="e">
        <f t="shared" ca="1" si="25"/>
        <v>#N/A</v>
      </c>
      <c r="AD39" s="323" t="e">
        <f t="shared" ca="1" si="26"/>
        <v>#N/A</v>
      </c>
      <c r="AE39" s="324">
        <f t="shared" ca="1" si="5"/>
        <v>545.36264092067859</v>
      </c>
      <c r="AG39" s="306">
        <f t="shared" ca="1" si="27"/>
        <v>-31.352655827829587</v>
      </c>
      <c r="AH39" s="304">
        <f t="shared" ca="1" si="28"/>
        <v>-21.775844642866051</v>
      </c>
    </row>
    <row r="40" spans="1:34" x14ac:dyDescent="0.2">
      <c r="A40" s="347">
        <f t="shared" ca="1" si="6"/>
        <v>0.01</v>
      </c>
      <c r="B40" s="304">
        <f t="shared" ca="1" si="7"/>
        <v>3.5599999999999925</v>
      </c>
      <c r="D40" s="306">
        <f t="shared" ca="1" si="8"/>
        <v>-4.7035567289045401</v>
      </c>
      <c r="E40" s="307">
        <f t="shared" ca="1" si="9"/>
        <v>-30.982488970516989</v>
      </c>
      <c r="F40" s="304">
        <f t="shared" ca="1" si="10"/>
        <v>31.337486636777847</v>
      </c>
      <c r="G40" s="306">
        <f t="shared" ca="1" si="11"/>
        <v>35.21238909775478</v>
      </c>
      <c r="H40" s="307">
        <f t="shared" ca="1" si="12"/>
        <v>158.40619000170696</v>
      </c>
      <c r="I40" s="304">
        <f t="shared" ca="1" si="13"/>
        <v>162.27271297673113</v>
      </c>
      <c r="J40" s="306">
        <f t="shared" ca="1" si="14"/>
        <v>111.95846313046798</v>
      </c>
      <c r="K40" s="307">
        <f t="shared" ca="1" si="15"/>
        <v>546.94825194514419</v>
      </c>
      <c r="L40" s="304">
        <f t="shared" ca="1" si="0"/>
        <v>558.2894301098537</v>
      </c>
      <c r="M40" s="306">
        <f t="shared" ca="1" si="16"/>
        <v>1.3520611265469318</v>
      </c>
      <c r="N40" s="304">
        <f t="shared" ca="1" si="17"/>
        <v>77.467396194842706</v>
      </c>
      <c r="P40" s="310">
        <f t="shared" ca="1" si="18"/>
        <v>3</v>
      </c>
      <c r="Q40" s="304">
        <f t="shared" ca="1" si="19"/>
        <v>0</v>
      </c>
      <c r="R40" s="306">
        <f t="shared" ca="1" si="20"/>
        <v>0</v>
      </c>
      <c r="S40" s="307">
        <f t="shared" ca="1" si="21"/>
        <v>2.8949999999999996</v>
      </c>
      <c r="T40" s="304">
        <f t="shared" ca="1" si="1"/>
        <v>28.399949999999997</v>
      </c>
      <c r="U40" s="311">
        <f t="shared" ca="1" si="2"/>
        <v>0</v>
      </c>
      <c r="V40" s="306">
        <f t="shared" ca="1" si="3"/>
        <v>1.1597823725044547</v>
      </c>
      <c r="W40" s="304">
        <f t="shared" ca="1" si="4"/>
        <v>62.537478576733676</v>
      </c>
      <c r="Y40" s="314" t="str">
        <f t="shared" ca="1" si="22"/>
        <v/>
      </c>
      <c r="Z40" s="315" t="str">
        <f t="shared" ca="1" si="23"/>
        <v/>
      </c>
      <c r="AA40" s="316" t="str">
        <f t="shared" ca="1" si="24"/>
        <v/>
      </c>
      <c r="AC40" s="310" t="e">
        <f t="shared" ca="1" si="25"/>
        <v>#N/A</v>
      </c>
      <c r="AD40" s="323" t="e">
        <f t="shared" ca="1" si="26"/>
        <v>#N/A</v>
      </c>
      <c r="AE40" s="324">
        <f t="shared" ca="1" si="5"/>
        <v>546.94825194514419</v>
      </c>
      <c r="AG40" s="306">
        <f t="shared" ca="1" si="27"/>
        <v>-31.265187571918275</v>
      </c>
      <c r="AH40" s="304">
        <f t="shared" ca="1" si="28"/>
        <v>-21.688654525089532</v>
      </c>
    </row>
    <row r="41" spans="1:34" x14ac:dyDescent="0.2">
      <c r="A41" s="347">
        <f t="shared" ca="1" si="6"/>
        <v>0.01</v>
      </c>
      <c r="B41" s="304">
        <f t="shared" ca="1" si="7"/>
        <v>3.5699999999999923</v>
      </c>
      <c r="D41" s="306">
        <f t="shared" ca="1" si="8"/>
        <v>-4.6875055420029659</v>
      </c>
      <c r="E41" s="307">
        <f t="shared" ca="1" si="9"/>
        <v>-30.897177341452277</v>
      </c>
      <c r="F41" s="304">
        <f t="shared" ca="1" si="10"/>
        <v>31.250732405424685</v>
      </c>
      <c r="G41" s="306">
        <f t="shared" ca="1" si="11"/>
        <v>35.165514042334749</v>
      </c>
      <c r="H41" s="307">
        <f t="shared" ca="1" si="12"/>
        <v>158.09721822829243</v>
      </c>
      <c r="I41" s="304">
        <f t="shared" ca="1" si="13"/>
        <v>161.96093291095221</v>
      </c>
      <c r="J41" s="306">
        <f t="shared" ca="1" si="14"/>
        <v>112.31035264616843</v>
      </c>
      <c r="K41" s="307">
        <f t="shared" ca="1" si="15"/>
        <v>548.53076898629422</v>
      </c>
      <c r="L41" s="304">
        <f t="shared" ca="1" si="0"/>
        <v>559.91036768057972</v>
      </c>
      <c r="M41" s="306">
        <f t="shared" ca="1" si="16"/>
        <v>1.3519296922416053</v>
      </c>
      <c r="N41" s="304">
        <f t="shared" ca="1" si="17"/>
        <v>77.459865563864255</v>
      </c>
      <c r="P41" s="310">
        <f t="shared" ca="1" si="18"/>
        <v>3</v>
      </c>
      <c r="Q41" s="304">
        <f t="shared" ca="1" si="19"/>
        <v>0</v>
      </c>
      <c r="R41" s="306">
        <f t="shared" ca="1" si="20"/>
        <v>0</v>
      </c>
      <c r="S41" s="307">
        <f t="shared" ca="1" si="21"/>
        <v>2.8949999999999996</v>
      </c>
      <c r="T41" s="304">
        <f t="shared" ca="1" si="1"/>
        <v>28.399949999999997</v>
      </c>
      <c r="U41" s="311">
        <f t="shared" ca="1" si="2"/>
        <v>0</v>
      </c>
      <c r="V41" s="306">
        <f t="shared" ca="1" si="3"/>
        <v>1.1595987117461093</v>
      </c>
      <c r="W41" s="304">
        <f t="shared" ca="1" si="4"/>
        <v>62.287533390807859</v>
      </c>
      <c r="Y41" s="314" t="str">
        <f t="shared" ca="1" si="22"/>
        <v/>
      </c>
      <c r="Z41" s="315" t="str">
        <f t="shared" ca="1" si="23"/>
        <v/>
      </c>
      <c r="AA41" s="316" t="str">
        <f t="shared" ca="1" si="24"/>
        <v/>
      </c>
      <c r="AC41" s="310" t="e">
        <f t="shared" ca="1" si="25"/>
        <v>#N/A</v>
      </c>
      <c r="AD41" s="323" t="e">
        <f t="shared" ca="1" si="26"/>
        <v>#N/A</v>
      </c>
      <c r="AE41" s="324">
        <f t="shared" ca="1" si="5"/>
        <v>548.53076898629422</v>
      </c>
      <c r="AG41" s="306">
        <f t="shared" ca="1" si="27"/>
        <v>-31.17814647145817</v>
      </c>
      <c r="AH41" s="304">
        <f t="shared" ca="1" si="28"/>
        <v>-21.601892427196436</v>
      </c>
    </row>
    <row r="42" spans="1:34" x14ac:dyDescent="0.2">
      <c r="A42" s="347">
        <f t="shared" ca="1" si="6"/>
        <v>0.01</v>
      </c>
      <c r="B42" s="304">
        <f t="shared" ca="1" si="7"/>
        <v>3.5799999999999921</v>
      </c>
      <c r="D42" s="306">
        <f t="shared" ca="1" si="8"/>
        <v>-4.671531326209724</v>
      </c>
      <c r="E42" s="307">
        <f t="shared" ca="1" si="9"/>
        <v>-30.812283846923336</v>
      </c>
      <c r="F42" s="304">
        <f t="shared" ca="1" si="10"/>
        <v>31.164403424341874</v>
      </c>
      <c r="G42" s="306">
        <f t="shared" ca="1" si="11"/>
        <v>35.118798729072651</v>
      </c>
      <c r="H42" s="307">
        <f t="shared" ca="1" si="12"/>
        <v>157.78909538982319</v>
      </c>
      <c r="I42" s="304">
        <f t="shared" ca="1" si="13"/>
        <v>161.65001901673824</v>
      </c>
      <c r="J42" s="306">
        <f t="shared" ca="1" si="14"/>
        <v>112.66177421002546</v>
      </c>
      <c r="K42" s="307">
        <f t="shared" ca="1" si="15"/>
        <v>550.11020055438485</v>
      </c>
      <c r="L42" s="304">
        <f t="shared" ca="1" si="0"/>
        <v>561.52818996212136</v>
      </c>
      <c r="M42" s="306">
        <f t="shared" ca="1" si="16"/>
        <v>1.3517979272771707</v>
      </c>
      <c r="N42" s="304">
        <f t="shared" ca="1" si="17"/>
        <v>77.452315987514467</v>
      </c>
      <c r="P42" s="310">
        <f t="shared" ca="1" si="18"/>
        <v>3</v>
      </c>
      <c r="Q42" s="304">
        <f t="shared" ca="1" si="19"/>
        <v>0</v>
      </c>
      <c r="R42" s="306">
        <f t="shared" ca="1" si="20"/>
        <v>0</v>
      </c>
      <c r="S42" s="307">
        <f t="shared" ca="1" si="21"/>
        <v>2.8949999999999996</v>
      </c>
      <c r="T42" s="304">
        <f t="shared" ca="1" si="1"/>
        <v>28.399949999999997</v>
      </c>
      <c r="U42" s="311">
        <f t="shared" ca="1" si="2"/>
        <v>0</v>
      </c>
      <c r="V42" s="306">
        <f t="shared" ca="1" si="3"/>
        <v>1.1594154372796561</v>
      </c>
      <c r="W42" s="304">
        <f t="shared" ca="1" si="4"/>
        <v>62.038811327813903</v>
      </c>
      <c r="Y42" s="314" t="str">
        <f t="shared" ca="1" si="22"/>
        <v/>
      </c>
      <c r="Z42" s="315" t="str">
        <f t="shared" ca="1" si="23"/>
        <v/>
      </c>
      <c r="AA42" s="316" t="str">
        <f t="shared" ca="1" si="24"/>
        <v/>
      </c>
      <c r="AC42" s="310" t="e">
        <f t="shared" ca="1" si="25"/>
        <v>#N/A</v>
      </c>
      <c r="AD42" s="323" t="e">
        <f t="shared" ca="1" si="26"/>
        <v>#N/A</v>
      </c>
      <c r="AE42" s="324">
        <f t="shared" ca="1" si="5"/>
        <v>550.11020055438485</v>
      </c>
      <c r="AG42" s="306">
        <f t="shared" ca="1" si="27"/>
        <v>-31.091529749824268</v>
      </c>
      <c r="AH42" s="304">
        <f t="shared" ca="1" si="28"/>
        <v>-21.515555575408591</v>
      </c>
    </row>
    <row r="43" spans="1:34" x14ac:dyDescent="0.2">
      <c r="A43" s="347">
        <f t="shared" ca="1" si="6"/>
        <v>0.01</v>
      </c>
      <c r="B43" s="304">
        <f t="shared" ca="1" si="7"/>
        <v>3.5899999999999919</v>
      </c>
      <c r="D43" s="306">
        <f t="shared" ca="1" si="8"/>
        <v>-4.6556335803086037</v>
      </c>
      <c r="E43" s="307">
        <f t="shared" ca="1" si="9"/>
        <v>-30.727805781757638</v>
      </c>
      <c r="F43" s="304">
        <f t="shared" ca="1" si="10"/>
        <v>31.078496942347698</v>
      </c>
      <c r="G43" s="306">
        <f t="shared" ca="1" si="11"/>
        <v>35.072242393269562</v>
      </c>
      <c r="H43" s="307">
        <f t="shared" ca="1" si="12"/>
        <v>157.48181733200562</v>
      </c>
      <c r="I43" s="304">
        <f t="shared" ca="1" si="13"/>
        <v>161.33996707785533</v>
      </c>
      <c r="J43" s="306">
        <f t="shared" ca="1" si="14"/>
        <v>113.01272941563717</v>
      </c>
      <c r="K43" s="307">
        <f t="shared" ca="1" si="15"/>
        <v>551.68655511799398</v>
      </c>
      <c r="L43" s="304">
        <f t="shared" ca="1" si="0"/>
        <v>563.14290558252742</v>
      </c>
      <c r="M43" s="306">
        <f t="shared" ca="1" si="16"/>
        <v>1.3516658308909684</v>
      </c>
      <c r="N43" s="304">
        <f t="shared" ca="1" si="17"/>
        <v>77.444747422096142</v>
      </c>
      <c r="P43" s="310">
        <f t="shared" ca="1" si="18"/>
        <v>3</v>
      </c>
      <c r="Q43" s="304">
        <f t="shared" ca="1" si="19"/>
        <v>0</v>
      </c>
      <c r="R43" s="306">
        <f t="shared" ca="1" si="20"/>
        <v>0</v>
      </c>
      <c r="S43" s="307">
        <f t="shared" ca="1" si="21"/>
        <v>2.8949999999999996</v>
      </c>
      <c r="T43" s="304">
        <f t="shared" ca="1" si="1"/>
        <v>28.399949999999997</v>
      </c>
      <c r="U43" s="311">
        <f t="shared" ca="1" si="2"/>
        <v>0</v>
      </c>
      <c r="V43" s="306">
        <f t="shared" ca="1" si="3"/>
        <v>1.1592325479510348</v>
      </c>
      <c r="W43" s="304">
        <f t="shared" ca="1" si="4"/>
        <v>61.791304488111862</v>
      </c>
      <c r="Y43" s="314" t="str">
        <f t="shared" ca="1" si="22"/>
        <v/>
      </c>
      <c r="Z43" s="315" t="str">
        <f t="shared" ca="1" si="23"/>
        <v/>
      </c>
      <c r="AA43" s="316" t="str">
        <f t="shared" ca="1" si="24"/>
        <v/>
      </c>
      <c r="AC43" s="310" t="e">
        <f t="shared" ca="1" si="25"/>
        <v>#N/A</v>
      </c>
      <c r="AD43" s="323" t="e">
        <f t="shared" ca="1" si="26"/>
        <v>#N/A</v>
      </c>
      <c r="AE43" s="324">
        <f t="shared" ca="1" si="5"/>
        <v>551.68655511799398</v>
      </c>
      <c r="AG43" s="306">
        <f t="shared" ca="1" si="27"/>
        <v>-31.005334653019194</v>
      </c>
      <c r="AH43" s="304">
        <f t="shared" ca="1" si="28"/>
        <v>-21.429641218588571</v>
      </c>
    </row>
    <row r="44" spans="1:34" x14ac:dyDescent="0.2">
      <c r="A44" s="347">
        <f t="shared" ca="1" si="6"/>
        <v>0.01</v>
      </c>
      <c r="B44" s="304">
        <f t="shared" ca="1" si="7"/>
        <v>3.5999999999999917</v>
      </c>
      <c r="D44" s="306">
        <f t="shared" ca="1" si="8"/>
        <v>-4.6398118071642944</v>
      </c>
      <c r="E44" s="307">
        <f t="shared" ca="1" si="9"/>
        <v>-30.64374046282682</v>
      </c>
      <c r="F44" s="304">
        <f t="shared" ca="1" si="10"/>
        <v>30.993010230679285</v>
      </c>
      <c r="G44" s="306">
        <f t="shared" ca="1" si="11"/>
        <v>35.025844275197919</v>
      </c>
      <c r="H44" s="307">
        <f t="shared" ca="1" si="12"/>
        <v>157.17537992737735</v>
      </c>
      <c r="I44" s="304">
        <f t="shared" ca="1" si="13"/>
        <v>161.03077290538548</v>
      </c>
      <c r="J44" s="306">
        <f t="shared" ca="1" si="14"/>
        <v>113.36321984897951</v>
      </c>
      <c r="K44" s="307">
        <f t="shared" ca="1" si="15"/>
        <v>553.2598411042909</v>
      </c>
      <c r="L44" s="304">
        <f t="shared" ca="1" si="0"/>
        <v>564.75452312776861</v>
      </c>
      <c r="M44" s="306">
        <f t="shared" ca="1" si="16"/>
        <v>1.3515334023173762</v>
      </c>
      <c r="N44" s="304">
        <f t="shared" ca="1" si="17"/>
        <v>77.437159823742377</v>
      </c>
      <c r="P44" s="310">
        <f t="shared" ca="1" si="18"/>
        <v>3</v>
      </c>
      <c r="Q44" s="304">
        <f t="shared" ca="1" si="19"/>
        <v>0</v>
      </c>
      <c r="R44" s="306">
        <f t="shared" ca="1" si="20"/>
        <v>0</v>
      </c>
      <c r="S44" s="307">
        <f t="shared" ca="1" si="21"/>
        <v>2.8949999999999996</v>
      </c>
      <c r="T44" s="304">
        <f t="shared" ca="1" si="1"/>
        <v>28.399949999999997</v>
      </c>
      <c r="U44" s="311">
        <f t="shared" ca="1" si="2"/>
        <v>0</v>
      </c>
      <c r="V44" s="306">
        <f t="shared" ca="1" si="3"/>
        <v>1.1590500426119905</v>
      </c>
      <c r="W44" s="304">
        <f t="shared" ca="1" si="4"/>
        <v>61.545005036329229</v>
      </c>
      <c r="Y44" s="314" t="str">
        <f t="shared" ca="1" si="22"/>
        <v/>
      </c>
      <c r="Z44" s="315" t="str">
        <f t="shared" ca="1" si="23"/>
        <v/>
      </c>
      <c r="AA44" s="316" t="str">
        <f t="shared" ca="1" si="24"/>
        <v/>
      </c>
      <c r="AC44" s="310" t="e">
        <f t="shared" ca="1" si="25"/>
        <v>#N/A</v>
      </c>
      <c r="AD44" s="323" t="e">
        <f t="shared" ca="1" si="26"/>
        <v>#N/A</v>
      </c>
      <c r="AE44" s="324">
        <f t="shared" ca="1" si="5"/>
        <v>553.2598411042909</v>
      </c>
      <c r="AG44" s="306">
        <f t="shared" ca="1" si="27"/>
        <v>-30.91955844945134</v>
      </c>
      <c r="AH44" s="304">
        <f t="shared" ca="1" si="28"/>
        <v>-21.344146628017917</v>
      </c>
    </row>
    <row r="45" spans="1:34" x14ac:dyDescent="0.2">
      <c r="A45" s="347">
        <f t="shared" ca="1" si="6"/>
        <v>0.01</v>
      </c>
      <c r="B45" s="304">
        <f t="shared" ca="1" si="7"/>
        <v>3.6099999999999914</v>
      </c>
      <c r="D45" s="306">
        <f t="shared" ca="1" si="8"/>
        <v>-4.624065513682404</v>
      </c>
      <c r="E45" s="307">
        <f t="shared" ca="1" si="9"/>
        <v>-30.560085228830893</v>
      </c>
      <c r="F45" s="304">
        <f t="shared" ca="1" si="10"/>
        <v>30.907940582773143</v>
      </c>
      <c r="G45" s="306">
        <f t="shared" ca="1" si="11"/>
        <v>34.979603620061091</v>
      </c>
      <c r="H45" s="307">
        <f t="shared" ca="1" si="12"/>
        <v>156.86977907508904</v>
      </c>
      <c r="I45" s="304">
        <f t="shared" ca="1" si="13"/>
        <v>160.72243233750487</v>
      </c>
      <c r="J45" s="306">
        <f t="shared" ca="1" si="14"/>
        <v>113.7132470884558</v>
      </c>
      <c r="K45" s="307">
        <f t="shared" ca="1" si="15"/>
        <v>554.83006689930323</v>
      </c>
      <c r="L45" s="304">
        <f t="shared" ca="1" si="0"/>
        <v>566.36305114200866</v>
      </c>
      <c r="M45" s="306">
        <f t="shared" ca="1" si="16"/>
        <v>1.3514006407877961</v>
      </c>
      <c r="N45" s="304">
        <f t="shared" ca="1" si="17"/>
        <v>77.429553148415735</v>
      </c>
      <c r="P45" s="310">
        <f t="shared" ca="1" si="18"/>
        <v>3</v>
      </c>
      <c r="Q45" s="304">
        <f t="shared" ca="1" si="19"/>
        <v>0</v>
      </c>
      <c r="R45" s="306">
        <f t="shared" ca="1" si="20"/>
        <v>0</v>
      </c>
      <c r="S45" s="307">
        <f t="shared" ca="1" si="21"/>
        <v>2.8949999999999996</v>
      </c>
      <c r="T45" s="304">
        <f t="shared" ca="1" si="1"/>
        <v>28.399949999999997</v>
      </c>
      <c r="U45" s="311">
        <f t="shared" ca="1" si="2"/>
        <v>0</v>
      </c>
      <c r="V45" s="306">
        <f t="shared" ca="1" si="3"/>
        <v>1.1588679201200349</v>
      </c>
      <c r="W45" s="304">
        <f t="shared" ca="1" si="4"/>
        <v>61.299905200733264</v>
      </c>
      <c r="Y45" s="314" t="str">
        <f t="shared" ca="1" si="22"/>
        <v/>
      </c>
      <c r="Z45" s="315" t="str">
        <f t="shared" ca="1" si="23"/>
        <v/>
      </c>
      <c r="AA45" s="316" t="str">
        <f t="shared" ca="1" si="24"/>
        <v/>
      </c>
      <c r="AC45" s="310" t="e">
        <f t="shared" ca="1" si="25"/>
        <v>#N/A</v>
      </c>
      <c r="AD45" s="323" t="e">
        <f t="shared" ca="1" si="26"/>
        <v>#N/A</v>
      </c>
      <c r="AE45" s="324">
        <f t="shared" ca="1" si="5"/>
        <v>554.83006689930323</v>
      </c>
      <c r="AG45" s="306">
        <f t="shared" ca="1" si="27"/>
        <v>-30.834198429715318</v>
      </c>
      <c r="AH45" s="304">
        <f t="shared" ca="1" si="28"/>
        <v>-21.25906909717763</v>
      </c>
    </row>
    <row r="46" spans="1:34" x14ac:dyDescent="0.2">
      <c r="A46" s="347">
        <f t="shared" ca="1" si="6"/>
        <v>0.01</v>
      </c>
      <c r="B46" s="304">
        <f t="shared" ca="1" si="7"/>
        <v>3.6199999999999912</v>
      </c>
      <c r="D46" s="306">
        <f t="shared" ca="1" si="8"/>
        <v>-4.608394210770018</v>
      </c>
      <c r="E46" s="307">
        <f t="shared" ca="1" si="9"/>
        <v>-30.476837440085013</v>
      </c>
      <c r="F46" s="304">
        <f t="shared" ca="1" si="10"/>
        <v>30.823285314048309</v>
      </c>
      <c r="G46" s="306">
        <f t="shared" ca="1" si="11"/>
        <v>34.933519677953392</v>
      </c>
      <c r="H46" s="307">
        <f t="shared" ca="1" si="12"/>
        <v>156.56501070068819</v>
      </c>
      <c r="I46" s="304">
        <f t="shared" ca="1" si="13"/>
        <v>160.41494123926412</v>
      </c>
      <c r="J46" s="306">
        <f t="shared" ca="1" si="14"/>
        <v>114.06281270494587</v>
      </c>
      <c r="K46" s="307">
        <f t="shared" ca="1" si="15"/>
        <v>556.39724084818215</v>
      </c>
      <c r="L46" s="304">
        <f t="shared" ca="1" si="0"/>
        <v>567.96849812787468</v>
      </c>
      <c r="M46" s="306">
        <f t="shared" ca="1" si="16"/>
        <v>1.3512675455306435</v>
      </c>
      <c r="N46" s="304">
        <f t="shared" ca="1" si="17"/>
        <v>77.421927351907684</v>
      </c>
      <c r="P46" s="310">
        <f t="shared" ca="1" si="18"/>
        <v>3</v>
      </c>
      <c r="Q46" s="304">
        <f t="shared" ca="1" si="19"/>
        <v>0</v>
      </c>
      <c r="R46" s="306">
        <f t="shared" ca="1" si="20"/>
        <v>0</v>
      </c>
      <c r="S46" s="307">
        <f t="shared" ca="1" si="21"/>
        <v>2.8949999999999996</v>
      </c>
      <c r="T46" s="304">
        <f t="shared" ca="1" si="1"/>
        <v>28.399949999999997</v>
      </c>
      <c r="U46" s="311">
        <f t="shared" ca="1" si="2"/>
        <v>0</v>
      </c>
      <c r="V46" s="306">
        <f t="shared" ca="1" si="3"/>
        <v>1.1586861793384082</v>
      </c>
      <c r="W46" s="304">
        <f t="shared" ca="1" si="4"/>
        <v>61.055997272610135</v>
      </c>
      <c r="Y46" s="314" t="str">
        <f t="shared" ca="1" si="22"/>
        <v/>
      </c>
      <c r="Z46" s="315" t="str">
        <f t="shared" ca="1" si="23"/>
        <v/>
      </c>
      <c r="AA46" s="316" t="str">
        <f t="shared" ca="1" si="24"/>
        <v/>
      </c>
      <c r="AC46" s="310" t="e">
        <f t="shared" ca="1" si="25"/>
        <v>#N/A</v>
      </c>
      <c r="AD46" s="323" t="e">
        <f t="shared" ca="1" si="26"/>
        <v>#N/A</v>
      </c>
      <c r="AE46" s="324">
        <f t="shared" ca="1" si="5"/>
        <v>556.39724084818215</v>
      </c>
      <c r="AG46" s="306">
        <f t="shared" ca="1" si="27"/>
        <v>-30.749251906375058</v>
      </c>
      <c r="AH46" s="304">
        <f t="shared" ca="1" si="28"/>
        <v>-21.174405941531354</v>
      </c>
    </row>
    <row r="47" spans="1:34" x14ac:dyDescent="0.2">
      <c r="A47" s="347">
        <f t="shared" ca="1" si="6"/>
        <v>0.01</v>
      </c>
      <c r="B47" s="304">
        <f t="shared" ca="1" si="7"/>
        <v>3.629999999999991</v>
      </c>
      <c r="D47" s="306">
        <f t="shared" ca="1" si="8"/>
        <v>-4.5927974132966209</v>
      </c>
      <c r="E47" s="307">
        <f t="shared" ca="1" si="9"/>
        <v>-30.393994478308642</v>
      </c>
      <c r="F47" s="304">
        <f t="shared" ca="1" si="10"/>
        <v>30.739041761691926</v>
      </c>
      <c r="G47" s="306">
        <f t="shared" ca="1" si="11"/>
        <v>34.887591703820426</v>
      </c>
      <c r="H47" s="307">
        <f t="shared" ca="1" si="12"/>
        <v>156.26107075590511</v>
      </c>
      <c r="I47" s="304">
        <f t="shared" ca="1" si="13"/>
        <v>160.10829550237071</v>
      </c>
      <c r="J47" s="306">
        <f t="shared" ca="1" si="14"/>
        <v>114.41191826185474</v>
      </c>
      <c r="K47" s="307">
        <f t="shared" ca="1" si="15"/>
        <v>557.96137125546511</v>
      </c>
      <c r="L47" s="304">
        <f t="shared" ca="1" si="0"/>
        <v>569.57087254672376</v>
      </c>
      <c r="M47" s="306">
        <f t="shared" ca="1" si="16"/>
        <v>1.3511341157713332</v>
      </c>
      <c r="N47" s="304">
        <f t="shared" ca="1" si="17"/>
        <v>77.414282389837751</v>
      </c>
      <c r="P47" s="310">
        <f t="shared" ca="1" si="18"/>
        <v>3</v>
      </c>
      <c r="Q47" s="304">
        <f t="shared" ca="1" si="19"/>
        <v>0</v>
      </c>
      <c r="R47" s="306">
        <f t="shared" ca="1" si="20"/>
        <v>0</v>
      </c>
      <c r="S47" s="307">
        <f t="shared" ca="1" si="21"/>
        <v>2.8949999999999996</v>
      </c>
      <c r="T47" s="304">
        <f t="shared" ca="1" si="1"/>
        <v>28.399949999999997</v>
      </c>
      <c r="U47" s="311">
        <f t="shared" ca="1" si="2"/>
        <v>0</v>
      </c>
      <c r="V47" s="306">
        <f t="shared" ca="1" si="3"/>
        <v>1.1585048191360425</v>
      </c>
      <c r="W47" s="304">
        <f t="shared" ca="1" si="4"/>
        <v>60.813273605651311</v>
      </c>
      <c r="Y47" s="314" t="str">
        <f t="shared" ca="1" si="22"/>
        <v/>
      </c>
      <c r="Z47" s="315" t="str">
        <f t="shared" ca="1" si="23"/>
        <v/>
      </c>
      <c r="AA47" s="316" t="str">
        <f t="shared" ca="1" si="24"/>
        <v/>
      </c>
      <c r="AC47" s="310" t="e">
        <f t="shared" ca="1" si="25"/>
        <v>#N/A</v>
      </c>
      <c r="AD47" s="323" t="e">
        <f t="shared" ca="1" si="26"/>
        <v>#N/A</v>
      </c>
      <c r="AE47" s="324">
        <f t="shared" ca="1" si="5"/>
        <v>557.96137125546511</v>
      </c>
      <c r="AG47" s="306">
        <f t="shared" ca="1" si="27"/>
        <v>-30.66471621374928</v>
      </c>
      <c r="AH47" s="304">
        <f t="shared" ca="1" si="28"/>
        <v>-21.09015449831093</v>
      </c>
    </row>
    <row r="48" spans="1:34" x14ac:dyDescent="0.2">
      <c r="A48" s="347">
        <f t="shared" ca="1" si="6"/>
        <v>0.01</v>
      </c>
      <c r="B48" s="304">
        <f t="shared" ca="1" si="7"/>
        <v>3.6399999999999908</v>
      </c>
      <c r="D48" s="306">
        <f t="shared" ca="1" si="8"/>
        <v>-4.5772746400555464</v>
      </c>
      <c r="E48" s="307">
        <f t="shared" ca="1" si="9"/>
        <v>-30.311553746417097</v>
      </c>
      <c r="F48" s="304">
        <f t="shared" ca="1" si="10"/>
        <v>30.655207284447254</v>
      </c>
      <c r="G48" s="306">
        <f t="shared" ca="1" si="11"/>
        <v>34.841818957419868</v>
      </c>
      <c r="H48" s="307">
        <f t="shared" ca="1" si="12"/>
        <v>155.95795521844093</v>
      </c>
      <c r="I48" s="304">
        <f t="shared" ca="1" si="13"/>
        <v>159.80249104497355</v>
      </c>
      <c r="J48" s="306">
        <f t="shared" ca="1" si="14"/>
        <v>114.76056531516093</v>
      </c>
      <c r="K48" s="307">
        <f t="shared" ca="1" si="15"/>
        <v>559.52246638533688</v>
      </c>
      <c r="L48" s="304">
        <f t="shared" ca="1" si="0"/>
        <v>571.17018281890887</v>
      </c>
      <c r="M48" s="306">
        <f t="shared" ca="1" si="16"/>
        <v>1.3510003507322688</v>
      </c>
      <c r="N48" s="304">
        <f t="shared" ca="1" si="17"/>
        <v>77.406618217652962</v>
      </c>
      <c r="P48" s="310">
        <f t="shared" ca="1" si="18"/>
        <v>3</v>
      </c>
      <c r="Q48" s="304">
        <f t="shared" ca="1" si="19"/>
        <v>0</v>
      </c>
      <c r="R48" s="306">
        <f t="shared" ca="1" si="20"/>
        <v>0</v>
      </c>
      <c r="S48" s="307">
        <f t="shared" ca="1" si="21"/>
        <v>2.8949999999999996</v>
      </c>
      <c r="T48" s="304">
        <f t="shared" ca="1" si="1"/>
        <v>28.399949999999997</v>
      </c>
      <c r="U48" s="311">
        <f t="shared" ca="1" si="2"/>
        <v>0</v>
      </c>
      <c r="V48" s="306">
        <f t="shared" ca="1" si="3"/>
        <v>1.1583238383875225</v>
      </c>
      <c r="W48" s="304">
        <f t="shared" ca="1" si="4"/>
        <v>60.571726615346833</v>
      </c>
      <c r="Y48" s="314" t="str">
        <f t="shared" ca="1" si="22"/>
        <v/>
      </c>
      <c r="Z48" s="315" t="str">
        <f t="shared" ca="1" si="23"/>
        <v/>
      </c>
      <c r="AA48" s="316" t="str">
        <f t="shared" ca="1" si="24"/>
        <v/>
      </c>
      <c r="AC48" s="310" t="e">
        <f t="shared" ca="1" si="25"/>
        <v>#N/A</v>
      </c>
      <c r="AD48" s="323" t="e">
        <f t="shared" ca="1" si="26"/>
        <v>#N/A</v>
      </c>
      <c r="AE48" s="324">
        <f t="shared" ca="1" si="5"/>
        <v>559.52246638533688</v>
      </c>
      <c r="AG48" s="306">
        <f t="shared" ca="1" si="27"/>
        <v>-30.580588707699498</v>
      </c>
      <c r="AH48" s="304">
        <f t="shared" ca="1" si="28"/>
        <v>-21.006312126304429</v>
      </c>
    </row>
    <row r="49" spans="1:34" x14ac:dyDescent="0.2">
      <c r="A49" s="347">
        <f t="shared" ca="1" si="6"/>
        <v>0.01</v>
      </c>
      <c r="B49" s="304">
        <f t="shared" ca="1" si="7"/>
        <v>3.6499999999999906</v>
      </c>
      <c r="D49" s="306">
        <f t="shared" ca="1" si="8"/>
        <v>-4.5618254137257752</v>
      </c>
      <c r="E49" s="307">
        <f t="shared" ca="1" si="9"/>
        <v>-30.229512668315508</v>
      </c>
      <c r="F49" s="304">
        <f t="shared" ca="1" si="10"/>
        <v>30.571779262404114</v>
      </c>
      <c r="G49" s="306">
        <f t="shared" ca="1" si="11"/>
        <v>34.796200703282608</v>
      </c>
      <c r="H49" s="307">
        <f t="shared" ca="1" si="12"/>
        <v>155.65566009175777</v>
      </c>
      <c r="I49" s="304">
        <f t="shared" ca="1" si="13"/>
        <v>159.49752381144967</v>
      </c>
      <c r="J49" s="306">
        <f t="shared" ca="1" si="14"/>
        <v>115.10875541346445</v>
      </c>
      <c r="K49" s="307">
        <f t="shared" ca="1" si="15"/>
        <v>561.08053446188785</v>
      </c>
      <c r="L49" s="304">
        <f t="shared" ca="1" si="0"/>
        <v>572.76643732404091</v>
      </c>
      <c r="M49" s="306">
        <f t="shared" ca="1" si="16"/>
        <v>1.3508662496328283</v>
      </c>
      <c r="N49" s="304">
        <f t="shared" ca="1" si="17"/>
        <v>77.398934790626953</v>
      </c>
      <c r="P49" s="310">
        <f t="shared" ca="1" si="18"/>
        <v>3</v>
      </c>
      <c r="Q49" s="304">
        <f t="shared" ca="1" si="19"/>
        <v>0</v>
      </c>
      <c r="R49" s="306">
        <f t="shared" ca="1" si="20"/>
        <v>0</v>
      </c>
      <c r="S49" s="307">
        <f t="shared" ca="1" si="21"/>
        <v>2.8949999999999996</v>
      </c>
      <c r="T49" s="304">
        <f t="shared" ca="1" si="1"/>
        <v>28.399949999999997</v>
      </c>
      <c r="U49" s="311">
        <f t="shared" ca="1" si="2"/>
        <v>0</v>
      </c>
      <c r="V49" s="306">
        <f t="shared" ca="1" si="3"/>
        <v>1.1581432359730504</v>
      </c>
      <c r="W49" s="304">
        <f t="shared" ca="1" si="4"/>
        <v>60.331348778385617</v>
      </c>
      <c r="Y49" s="314" t="str">
        <f t="shared" ca="1" si="22"/>
        <v/>
      </c>
      <c r="Z49" s="315" t="str">
        <f t="shared" ca="1" si="23"/>
        <v/>
      </c>
      <c r="AA49" s="316" t="str">
        <f t="shared" ca="1" si="24"/>
        <v/>
      </c>
      <c r="AC49" s="310" t="e">
        <f t="shared" ca="1" si="25"/>
        <v>#N/A</v>
      </c>
      <c r="AD49" s="323" t="e">
        <f t="shared" ca="1" si="26"/>
        <v>#N/A</v>
      </c>
      <c r="AE49" s="324">
        <f t="shared" ca="1" si="5"/>
        <v>561.08053446188785</v>
      </c>
      <c r="AG49" s="306">
        <f t="shared" ca="1" si="27"/>
        <v>-30.496866765420325</v>
      </c>
      <c r="AH49" s="304">
        <f t="shared" ca="1" si="28"/>
        <v>-20.922876205646578</v>
      </c>
    </row>
    <row r="50" spans="1:34" x14ac:dyDescent="0.2">
      <c r="A50" s="347">
        <f t="shared" ca="1" si="6"/>
        <v>0.01</v>
      </c>
      <c r="B50" s="304">
        <f t="shared" ca="1" si="7"/>
        <v>3.6599999999999904</v>
      </c>
      <c r="D50" s="306">
        <f t="shared" ca="1" si="8"/>
        <v>-4.546449260834267</v>
      </c>
      <c r="E50" s="307">
        <f t="shared" ca="1" si="9"/>
        <v>-30.147868688695105</v>
      </c>
      <c r="F50" s="304">
        <f t="shared" ca="1" si="10"/>
        <v>30.488755096791721</v>
      </c>
      <c r="G50" s="306">
        <f t="shared" ca="1" si="11"/>
        <v>34.750736210674262</v>
      </c>
      <c r="H50" s="307">
        <f t="shared" ca="1" si="12"/>
        <v>155.35418140487081</v>
      </c>
      <c r="I50" s="304">
        <f t="shared" ca="1" si="13"/>
        <v>159.19338977219306</v>
      </c>
      <c r="J50" s="306">
        <f t="shared" ca="1" si="14"/>
        <v>115.45649009803424</v>
      </c>
      <c r="K50" s="307">
        <f t="shared" ca="1" si="15"/>
        <v>562.63558366937104</v>
      </c>
      <c r="L50" s="304">
        <f t="shared" ca="1" si="0"/>
        <v>574.35964440125088</v>
      </c>
      <c r="M50" s="306">
        <f t="shared" ca="1" si="16"/>
        <v>1.3507318116893536</v>
      </c>
      <c r="N50" s="304">
        <f t="shared" ca="1" si="17"/>
        <v>77.391232063859434</v>
      </c>
      <c r="P50" s="310">
        <f t="shared" ca="1" si="18"/>
        <v>3</v>
      </c>
      <c r="Q50" s="304">
        <f t="shared" ca="1" si="19"/>
        <v>0</v>
      </c>
      <c r="R50" s="306">
        <f t="shared" ca="1" si="20"/>
        <v>0</v>
      </c>
      <c r="S50" s="307">
        <f t="shared" ca="1" si="21"/>
        <v>2.8949999999999996</v>
      </c>
      <c r="T50" s="304">
        <f t="shared" ca="1" si="1"/>
        <v>28.399949999999997</v>
      </c>
      <c r="U50" s="311">
        <f t="shared" ca="1" si="2"/>
        <v>0</v>
      </c>
      <c r="V50" s="306">
        <f t="shared" ca="1" si="3"/>
        <v>1.1579630107784087</v>
      </c>
      <c r="W50" s="304">
        <f t="shared" ca="1" si="4"/>
        <v>60.092132632062516</v>
      </c>
      <c r="Y50" s="314" t="str">
        <f t="shared" ca="1" si="22"/>
        <v/>
      </c>
      <c r="Z50" s="315" t="str">
        <f t="shared" ca="1" si="23"/>
        <v/>
      </c>
      <c r="AA50" s="316" t="str">
        <f t="shared" ca="1" si="24"/>
        <v/>
      </c>
      <c r="AC50" s="310" t="e">
        <f t="shared" ca="1" si="25"/>
        <v>#N/A</v>
      </c>
      <c r="AD50" s="323" t="e">
        <f t="shared" ca="1" si="26"/>
        <v>#N/A</v>
      </c>
      <c r="AE50" s="324">
        <f t="shared" ca="1" si="5"/>
        <v>562.63558366937104</v>
      </c>
      <c r="AG50" s="306">
        <f t="shared" ca="1" si="27"/>
        <v>-30.413547785232304</v>
      </c>
      <c r="AH50" s="304">
        <f t="shared" ca="1" si="28"/>
        <v>-20.839844137611614</v>
      </c>
    </row>
    <row r="51" spans="1:34" x14ac:dyDescent="0.2">
      <c r="A51" s="347">
        <f t="shared" ca="1" si="6"/>
        <v>0.01</v>
      </c>
      <c r="B51" s="304">
        <f t="shared" ca="1" si="7"/>
        <v>3.6699999999999902</v>
      </c>
      <c r="D51" s="306">
        <f t="shared" ca="1" si="8"/>
        <v>-4.53114571171864</v>
      </c>
      <c r="E51" s="307">
        <f t="shared" ca="1" si="9"/>
        <v>-30.066619272831851</v>
      </c>
      <c r="F51" s="304">
        <f t="shared" ca="1" si="10"/>
        <v>30.406132209773901</v>
      </c>
      <c r="G51" s="306">
        <f t="shared" ca="1" si="11"/>
        <v>34.705424753557075</v>
      </c>
      <c r="H51" s="307">
        <f t="shared" ca="1" si="12"/>
        <v>155.05351521214249</v>
      </c>
      <c r="I51" s="304">
        <f t="shared" ca="1" si="13"/>
        <v>158.89008492340517</v>
      </c>
      <c r="J51" s="306">
        <f t="shared" ca="1" si="14"/>
        <v>115.80377090285539</v>
      </c>
      <c r="K51" s="307">
        <f t="shared" ca="1" si="15"/>
        <v>564.18762215245613</v>
      </c>
      <c r="L51" s="304">
        <f t="shared" ca="1" si="0"/>
        <v>575.94981234944737</v>
      </c>
      <c r="M51" s="306">
        <f t="shared" ca="1" si="16"/>
        <v>1.3505970361151365</v>
      </c>
      <c r="N51" s="304">
        <f t="shared" ca="1" si="17"/>
        <v>77.38350999227535</v>
      </c>
      <c r="P51" s="310">
        <f t="shared" ca="1" si="18"/>
        <v>3</v>
      </c>
      <c r="Q51" s="304">
        <f t="shared" ca="1" si="19"/>
        <v>0</v>
      </c>
      <c r="R51" s="306">
        <f t="shared" ca="1" si="20"/>
        <v>0</v>
      </c>
      <c r="S51" s="307">
        <f t="shared" ca="1" si="21"/>
        <v>2.8949999999999996</v>
      </c>
      <c r="T51" s="304">
        <f t="shared" ca="1" si="1"/>
        <v>28.399949999999997</v>
      </c>
      <c r="U51" s="311">
        <f t="shared" ca="1" si="2"/>
        <v>0</v>
      </c>
      <c r="V51" s="306">
        <f t="shared" ca="1" si="3"/>
        <v>1.1577831616949217</v>
      </c>
      <c r="W51" s="304">
        <f t="shared" ca="1" si="4"/>
        <v>59.854070773691667</v>
      </c>
      <c r="Y51" s="314" t="str">
        <f t="shared" ca="1" si="22"/>
        <v/>
      </c>
      <c r="Z51" s="315" t="str">
        <f t="shared" ca="1" si="23"/>
        <v/>
      </c>
      <c r="AA51" s="316" t="str">
        <f t="shared" ca="1" si="24"/>
        <v/>
      </c>
      <c r="AC51" s="310" t="e">
        <f t="shared" ca="1" si="25"/>
        <v>#N/A</v>
      </c>
      <c r="AD51" s="323" t="e">
        <f t="shared" ca="1" si="26"/>
        <v>#N/A</v>
      </c>
      <c r="AE51" s="324">
        <f t="shared" ca="1" si="5"/>
        <v>564.18762215245613</v>
      </c>
      <c r="AG51" s="306">
        <f t="shared" ca="1" si="27"/>
        <v>-30.330629186376996</v>
      </c>
      <c r="AH51" s="304">
        <f t="shared" ca="1" si="28"/>
        <v>-20.75721334440847</v>
      </c>
    </row>
    <row r="52" spans="1:34" x14ac:dyDescent="0.2">
      <c r="A52" s="347">
        <f t="shared" ca="1" si="6"/>
        <v>0.01</v>
      </c>
      <c r="B52" s="304">
        <f t="shared" ca="1" si="7"/>
        <v>3.6799999999999899</v>
      </c>
      <c r="D52" s="306">
        <f t="shared" ca="1" si="8"/>
        <v>-4.5159143004902926</v>
      </c>
      <c r="E52" s="307">
        <f t="shared" ca="1" si="9"/>
        <v>-29.985761906387168</v>
      </c>
      <c r="F52" s="304">
        <f t="shared" ca="1" si="10"/>
        <v>30.323908044246416</v>
      </c>
      <c r="G52" s="306">
        <f t="shared" ca="1" si="11"/>
        <v>34.660265610552173</v>
      </c>
      <c r="H52" s="307">
        <f t="shared" ca="1" si="12"/>
        <v>154.7536575930786</v>
      </c>
      <c r="I52" s="304">
        <f t="shared" ca="1" si="13"/>
        <v>158.58760528688816</v>
      </c>
      <c r="J52" s="306">
        <f t="shared" ca="1" si="14"/>
        <v>116.15059935467593</v>
      </c>
      <c r="K52" s="307">
        <f t="shared" ca="1" si="15"/>
        <v>565.73665801648224</v>
      </c>
      <c r="L52" s="304">
        <f t="shared" ca="1" si="0"/>
        <v>577.53694942757443</v>
      </c>
      <c r="M52" s="306">
        <f t="shared" ca="1" si="16"/>
        <v>1.3504619221204066</v>
      </c>
      <c r="N52" s="304">
        <f t="shared" ca="1" si="17"/>
        <v>77.375768530624171</v>
      </c>
      <c r="P52" s="310">
        <f t="shared" ca="1" si="18"/>
        <v>3</v>
      </c>
      <c r="Q52" s="304">
        <f t="shared" ca="1" si="19"/>
        <v>0</v>
      </c>
      <c r="R52" s="306">
        <f t="shared" ca="1" si="20"/>
        <v>0</v>
      </c>
      <c r="S52" s="307">
        <f t="shared" ca="1" si="21"/>
        <v>2.8949999999999996</v>
      </c>
      <c r="T52" s="304">
        <f t="shared" ca="1" si="1"/>
        <v>28.399949999999997</v>
      </c>
      <c r="U52" s="311">
        <f t="shared" ca="1" si="2"/>
        <v>0</v>
      </c>
      <c r="V52" s="306">
        <f t="shared" ca="1" si="3"/>
        <v>1.1576036876194222</v>
      </c>
      <c r="W52" s="304">
        <f t="shared" ca="1" si="4"/>
        <v>59.617155860027388</v>
      </c>
      <c r="Y52" s="314" t="str">
        <f t="shared" ca="1" si="22"/>
        <v/>
      </c>
      <c r="Z52" s="315" t="str">
        <f t="shared" ca="1" si="23"/>
        <v/>
      </c>
      <c r="AA52" s="316" t="str">
        <f t="shared" ca="1" si="24"/>
        <v/>
      </c>
      <c r="AC52" s="310" t="e">
        <f t="shared" ca="1" si="25"/>
        <v>#N/A</v>
      </c>
      <c r="AD52" s="323" t="e">
        <f t="shared" ca="1" si="26"/>
        <v>#N/A</v>
      </c>
      <c r="AE52" s="324">
        <f t="shared" ca="1" si="5"/>
        <v>565.73665801648224</v>
      </c>
      <c r="AG52" s="306">
        <f t="shared" ca="1" si="27"/>
        <v>-30.248108408814257</v>
      </c>
      <c r="AH52" s="304">
        <f t="shared" ca="1" si="28"/>
        <v>-20.674981268978126</v>
      </c>
    </row>
    <row r="53" spans="1:34" x14ac:dyDescent="0.2">
      <c r="A53" s="347">
        <f t="shared" ca="1" si="6"/>
        <v>0.01</v>
      </c>
      <c r="B53" s="304">
        <f t="shared" ca="1" si="7"/>
        <v>3.6899999999999897</v>
      </c>
      <c r="D53" s="306">
        <f t="shared" ca="1" si="8"/>
        <v>-4.5007545649979761</v>
      </c>
      <c r="E53" s="307">
        <f t="shared" ca="1" si="9"/>
        <v>-29.905294095211246</v>
      </c>
      <c r="F53" s="304">
        <f t="shared" ca="1" si="10"/>
        <v>30.242080063636937</v>
      </c>
      <c r="G53" s="306">
        <f t="shared" ca="1" si="11"/>
        <v>34.615258064902193</v>
      </c>
      <c r="H53" s="307">
        <f t="shared" ca="1" si="12"/>
        <v>154.45460465212648</v>
      </c>
      <c r="I53" s="304">
        <f t="shared" ca="1" si="13"/>
        <v>158.28594690983931</v>
      </c>
      <c r="J53" s="306">
        <f t="shared" ca="1" si="14"/>
        <v>116.49697697305321</v>
      </c>
      <c r="K53" s="307">
        <f t="shared" ca="1" si="15"/>
        <v>567.28269932770831</v>
      </c>
      <c r="L53" s="304">
        <f t="shared" ca="1" si="0"/>
        <v>579.1210638548655</v>
      </c>
      <c r="M53" s="306">
        <f t="shared" ca="1" si="16"/>
        <v>1.3503264689123184</v>
      </c>
      <c r="N53" s="304">
        <f t="shared" ca="1" si="17"/>
        <v>77.368007633479209</v>
      </c>
      <c r="P53" s="310">
        <f t="shared" ca="1" si="18"/>
        <v>3</v>
      </c>
      <c r="Q53" s="304">
        <f t="shared" ca="1" si="19"/>
        <v>0</v>
      </c>
      <c r="R53" s="306">
        <f t="shared" ca="1" si="20"/>
        <v>0</v>
      </c>
      <c r="S53" s="307">
        <f t="shared" ca="1" si="21"/>
        <v>2.8949999999999996</v>
      </c>
      <c r="T53" s="304">
        <f t="shared" ca="1" si="1"/>
        <v>28.399949999999997</v>
      </c>
      <c r="U53" s="311">
        <f t="shared" ca="1" si="2"/>
        <v>0</v>
      </c>
      <c r="V53" s="306">
        <f t="shared" ca="1" si="3"/>
        <v>1.1574245874542135</v>
      </c>
      <c r="W53" s="304">
        <f t="shared" ca="1" si="4"/>
        <v>59.381380606690612</v>
      </c>
      <c r="Y53" s="314" t="str">
        <f t="shared" ca="1" si="22"/>
        <v/>
      </c>
      <c r="Z53" s="315" t="str">
        <f t="shared" ca="1" si="23"/>
        <v/>
      </c>
      <c r="AA53" s="316" t="str">
        <f t="shared" ca="1" si="24"/>
        <v/>
      </c>
      <c r="AC53" s="310" t="e">
        <f t="shared" ca="1" si="25"/>
        <v>#N/A</v>
      </c>
      <c r="AD53" s="323" t="e">
        <f t="shared" ca="1" si="26"/>
        <v>#N/A</v>
      </c>
      <c r="AE53" s="324">
        <f t="shared" ca="1" si="5"/>
        <v>567.28269932770831</v>
      </c>
      <c r="AG53" s="306">
        <f t="shared" ca="1" si="27"/>
        <v>-30.165982913022162</v>
      </c>
      <c r="AH53" s="304">
        <f t="shared" ca="1" si="28"/>
        <v>-20.593145374793576</v>
      </c>
    </row>
    <row r="54" spans="1:34" x14ac:dyDescent="0.2">
      <c r="A54" s="347">
        <f t="shared" ca="1" si="6"/>
        <v>0.01</v>
      </c>
      <c r="B54" s="304">
        <f t="shared" ca="1" si="7"/>
        <v>3.6999999999999895</v>
      </c>
      <c r="D54" s="306">
        <f t="shared" ca="1" si="8"/>
        <v>-4.4856660467917377</v>
      </c>
      <c r="E54" s="307">
        <f t="shared" ca="1" si="9"/>
        <v>-29.825213365148215</v>
      </c>
      <c r="F54" s="304">
        <f t="shared" ca="1" si="10"/>
        <v>30.160645751706909</v>
      </c>
      <c r="G54" s="306">
        <f t="shared" ca="1" si="11"/>
        <v>34.570401404434278</v>
      </c>
      <c r="H54" s="307">
        <f t="shared" ca="1" si="12"/>
        <v>154.15635251847499</v>
      </c>
      <c r="I54" s="304">
        <f t="shared" ca="1" si="13"/>
        <v>157.98510586464801</v>
      </c>
      <c r="J54" s="306">
        <f t="shared" ca="1" si="14"/>
        <v>116.8429052703999</v>
      </c>
      <c r="K54" s="307">
        <f t="shared" ca="1" si="15"/>
        <v>568.82575411356129</v>
      </c>
      <c r="L54" s="304">
        <f t="shared" ca="1" si="0"/>
        <v>580.7021638110964</v>
      </c>
      <c r="M54" s="306">
        <f t="shared" ca="1" si="16"/>
        <v>1.3501906756949389</v>
      </c>
      <c r="N54" s="304">
        <f t="shared" ca="1" si="17"/>
        <v>77.360227255236865</v>
      </c>
      <c r="P54" s="310">
        <f t="shared" ca="1" si="18"/>
        <v>3</v>
      </c>
      <c r="Q54" s="304">
        <f t="shared" ca="1" si="19"/>
        <v>0</v>
      </c>
      <c r="R54" s="306">
        <f t="shared" ca="1" si="20"/>
        <v>0</v>
      </c>
      <c r="S54" s="307">
        <f t="shared" ca="1" si="21"/>
        <v>2.8949999999999996</v>
      </c>
      <c r="T54" s="304">
        <f t="shared" ca="1" si="1"/>
        <v>28.399949999999997</v>
      </c>
      <c r="U54" s="311">
        <f t="shared" ca="1" si="2"/>
        <v>0</v>
      </c>
      <c r="V54" s="306">
        <f t="shared" ca="1" si="3"/>
        <v>1.1572458601070355</v>
      </c>
      <c r="W54" s="304">
        <f t="shared" ca="1" si="4"/>
        <v>59.146737787602369</v>
      </c>
      <c r="Y54" s="314" t="str">
        <f t="shared" ca="1" si="22"/>
        <v/>
      </c>
      <c r="Z54" s="315" t="str">
        <f t="shared" ca="1" si="23"/>
        <v/>
      </c>
      <c r="AA54" s="316" t="str">
        <f t="shared" ca="1" si="24"/>
        <v/>
      </c>
      <c r="AC54" s="310" t="e">
        <f t="shared" ca="1" si="25"/>
        <v>#N/A</v>
      </c>
      <c r="AD54" s="323" t="e">
        <f t="shared" ca="1" si="26"/>
        <v>#N/A</v>
      </c>
      <c r="AE54" s="324">
        <f t="shared" ca="1" si="5"/>
        <v>568.82575411356129</v>
      </c>
      <c r="AG54" s="306">
        <f t="shared" ca="1" si="27"/>
        <v>-30.084250179798772</v>
      </c>
      <c r="AH54" s="304">
        <f t="shared" ca="1" si="28"/>
        <v>-20.511703145661698</v>
      </c>
    </row>
    <row r="55" spans="1:34" x14ac:dyDescent="0.2">
      <c r="A55" s="347">
        <f t="shared" ca="1" si="6"/>
        <v>0.01</v>
      </c>
      <c r="B55" s="304">
        <f t="shared" ca="1" si="7"/>
        <v>3.7099999999999893</v>
      </c>
      <c r="D55" s="306">
        <f t="shared" ca="1" si="8"/>
        <v>-4.4706482910872767</v>
      </c>
      <c r="E55" s="307">
        <f t="shared" ca="1" si="9"/>
        <v>-29.74551726184378</v>
      </c>
      <c r="F55" s="304">
        <f t="shared" ca="1" si="10"/>
        <v>30.079602612355899</v>
      </c>
      <c r="G55" s="306">
        <f t="shared" ca="1" si="11"/>
        <v>34.525694921523403</v>
      </c>
      <c r="H55" s="307">
        <f t="shared" ca="1" si="12"/>
        <v>153.85889734585655</v>
      </c>
      <c r="I55" s="304">
        <f t="shared" ca="1" si="13"/>
        <v>157.68507824869457</v>
      </c>
      <c r="J55" s="306">
        <f t="shared" ca="1" si="14"/>
        <v>117.18838575202969</v>
      </c>
      <c r="K55" s="307">
        <f t="shared" ca="1" si="15"/>
        <v>570.36583036288289</v>
      </c>
      <c r="L55" s="304">
        <f t="shared" ca="1" si="0"/>
        <v>582.28025743683554</v>
      </c>
      <c r="M55" s="306">
        <f t="shared" ca="1" si="16"/>
        <v>1.3500545416692342</v>
      </c>
      <c r="N55" s="304">
        <f t="shared" ca="1" si="17"/>
        <v>77.35242735011586</v>
      </c>
      <c r="P55" s="310">
        <f t="shared" ca="1" si="18"/>
        <v>3</v>
      </c>
      <c r="Q55" s="304">
        <f t="shared" ca="1" si="19"/>
        <v>0</v>
      </c>
      <c r="R55" s="306">
        <f t="shared" ca="1" si="20"/>
        <v>0</v>
      </c>
      <c r="S55" s="307">
        <f t="shared" ca="1" si="21"/>
        <v>2.8949999999999996</v>
      </c>
      <c r="T55" s="304">
        <f t="shared" ca="1" si="1"/>
        <v>28.399949999999997</v>
      </c>
      <c r="U55" s="311">
        <f t="shared" ca="1" si="2"/>
        <v>0</v>
      </c>
      <c r="V55" s="306">
        <f t="shared" ca="1" si="3"/>
        <v>1.1570675044910268</v>
      </c>
      <c r="W55" s="304">
        <f t="shared" ca="1" si="4"/>
        <v>58.913220234423534</v>
      </c>
      <c r="Y55" s="314" t="str">
        <f t="shared" ca="1" si="22"/>
        <v/>
      </c>
      <c r="Z55" s="315" t="str">
        <f t="shared" ca="1" si="23"/>
        <v/>
      </c>
      <c r="AA55" s="316" t="str">
        <f t="shared" ca="1" si="24"/>
        <v/>
      </c>
      <c r="AC55" s="310" t="e">
        <f t="shared" ca="1" si="25"/>
        <v>#N/A</v>
      </c>
      <c r="AD55" s="323" t="e">
        <f t="shared" ca="1" si="26"/>
        <v>#N/A</v>
      </c>
      <c r="AE55" s="324">
        <f t="shared" ca="1" si="5"/>
        <v>570.36583036288289</v>
      </c>
      <c r="AG55" s="306">
        <f t="shared" ca="1" si="27"/>
        <v>-30.002907710066424</v>
      </c>
      <c r="AH55" s="304">
        <f t="shared" ca="1" si="28"/>
        <v>-20.430652085527591</v>
      </c>
    </row>
    <row r="56" spans="1:34" x14ac:dyDescent="0.2">
      <c r="A56" s="347">
        <f t="shared" ca="1" si="6"/>
        <v>0.01</v>
      </c>
      <c r="B56" s="304">
        <f t="shared" ca="1" si="7"/>
        <v>3.7199999999999891</v>
      </c>
      <c r="D56" s="306">
        <f t="shared" ca="1" si="8"/>
        <v>-4.4557008467307231</v>
      </c>
      <c r="E56" s="307">
        <f t="shared" ca="1" si="9"/>
        <v>-29.666203350554866</v>
      </c>
      <c r="F56" s="304">
        <f t="shared" ca="1" si="10"/>
        <v>29.998948169428036</v>
      </c>
      <c r="G56" s="306">
        <f t="shared" ca="1" si="11"/>
        <v>34.481137913056095</v>
      </c>
      <c r="H56" s="307">
        <f t="shared" ca="1" si="12"/>
        <v>153.56223531235099</v>
      </c>
      <c r="I56" s="304">
        <f t="shared" ca="1" si="13"/>
        <v>157.38586018415077</v>
      </c>
      <c r="J56" s="306">
        <f t="shared" ca="1" si="14"/>
        <v>117.53341991620259</v>
      </c>
      <c r="K56" s="307">
        <f t="shared" ca="1" si="15"/>
        <v>571.90293602617396</v>
      </c>
      <c r="L56" s="304">
        <f t="shared" ca="1" si="0"/>
        <v>583.85535283369325</v>
      </c>
      <c r="M56" s="306">
        <f t="shared" ca="1" si="16"/>
        <v>1.3499180660330574</v>
      </c>
      <c r="N56" s="304">
        <f t="shared" ca="1" si="17"/>
        <v>77.344607872156558</v>
      </c>
      <c r="P56" s="310">
        <f t="shared" ca="1" si="18"/>
        <v>3</v>
      </c>
      <c r="Q56" s="304">
        <f t="shared" ca="1" si="19"/>
        <v>0</v>
      </c>
      <c r="R56" s="306">
        <f t="shared" ca="1" si="20"/>
        <v>0</v>
      </c>
      <c r="S56" s="307">
        <f t="shared" ca="1" si="21"/>
        <v>2.8949999999999996</v>
      </c>
      <c r="T56" s="304">
        <f t="shared" ca="1" si="1"/>
        <v>28.399949999999997</v>
      </c>
      <c r="U56" s="311">
        <f t="shared" ca="1" si="2"/>
        <v>0</v>
      </c>
      <c r="V56" s="306">
        <f t="shared" ca="1" si="3"/>
        <v>1.1568895195246929</v>
      </c>
      <c r="W56" s="304">
        <f t="shared" ca="1" si="4"/>
        <v>58.680820836000763</v>
      </c>
      <c r="Y56" s="314" t="str">
        <f t="shared" ca="1" si="22"/>
        <v/>
      </c>
      <c r="Z56" s="315" t="str">
        <f t="shared" ca="1" si="23"/>
        <v/>
      </c>
      <c r="AA56" s="316" t="str">
        <f t="shared" ca="1" si="24"/>
        <v/>
      </c>
      <c r="AC56" s="310" t="e">
        <f t="shared" ca="1" si="25"/>
        <v>#N/A</v>
      </c>
      <c r="AD56" s="323" t="e">
        <f t="shared" ca="1" si="26"/>
        <v>#N/A</v>
      </c>
      <c r="AE56" s="324">
        <f t="shared" ca="1" si="5"/>
        <v>571.90293602617396</v>
      </c>
      <c r="AG56" s="306">
        <f t="shared" ca="1" si="27"/>
        <v>-29.921953024678068</v>
      </c>
      <c r="AH56" s="304">
        <f t="shared" ca="1" si="28"/>
        <v>-20.349989718281016</v>
      </c>
    </row>
    <row r="57" spans="1:34" x14ac:dyDescent="0.2">
      <c r="A57" s="347">
        <f t="shared" ca="1" si="6"/>
        <v>0.01</v>
      </c>
      <c r="B57" s="304">
        <f t="shared" ca="1" si="7"/>
        <v>3.7299999999999889</v>
      </c>
      <c r="D57" s="306">
        <f t="shared" ca="1" si="8"/>
        <v>-4.4408232661637825</v>
      </c>
      <c r="E57" s="307">
        <f t="shared" ca="1" si="9"/>
        <v>-29.587269215961463</v>
      </c>
      <c r="F57" s="304">
        <f t="shared" ca="1" si="10"/>
        <v>29.918679966520621</v>
      </c>
      <c r="G57" s="306">
        <f t="shared" ca="1" si="11"/>
        <v>34.436729680394457</v>
      </c>
      <c r="H57" s="307">
        <f t="shared" ca="1" si="12"/>
        <v>153.26636262019139</v>
      </c>
      <c r="I57" s="304">
        <f t="shared" ca="1" si="13"/>
        <v>157.08744781778256</v>
      </c>
      <c r="J57" s="306">
        <f t="shared" ca="1" si="14"/>
        <v>117.87800925416984</v>
      </c>
      <c r="K57" s="307">
        <f t="shared" ca="1" si="15"/>
        <v>573.43707901583662</v>
      </c>
      <c r="L57" s="304">
        <f t="shared" ca="1" si="0"/>
        <v>585.42745806456753</v>
      </c>
      <c r="M57" s="306">
        <f t="shared" ca="1" si="16"/>
        <v>1.3497812479811342</v>
      </c>
      <c r="N57" s="304">
        <f t="shared" ca="1" si="17"/>
        <v>77.336768775220165</v>
      </c>
      <c r="P57" s="310">
        <f t="shared" ca="1" si="18"/>
        <v>3</v>
      </c>
      <c r="Q57" s="304">
        <f t="shared" ca="1" si="19"/>
        <v>0</v>
      </c>
      <c r="R57" s="306">
        <f t="shared" ca="1" si="20"/>
        <v>0</v>
      </c>
      <c r="S57" s="307">
        <f t="shared" ca="1" si="21"/>
        <v>2.8949999999999996</v>
      </c>
      <c r="T57" s="304">
        <f t="shared" ca="1" si="1"/>
        <v>28.399949999999997</v>
      </c>
      <c r="U57" s="311">
        <f t="shared" ca="1" si="2"/>
        <v>0</v>
      </c>
      <c r="V57" s="306">
        <f t="shared" ca="1" si="3"/>
        <v>1.156711904131869</v>
      </c>
      <c r="W57" s="304">
        <f t="shared" ca="1" si="4"/>
        <v>58.449532537818619</v>
      </c>
      <c r="Y57" s="314" t="str">
        <f t="shared" ca="1" si="22"/>
        <v/>
      </c>
      <c r="Z57" s="315" t="str">
        <f t="shared" ca="1" si="23"/>
        <v/>
      </c>
      <c r="AA57" s="316" t="str">
        <f t="shared" ca="1" si="24"/>
        <v/>
      </c>
      <c r="AC57" s="310" t="e">
        <f t="shared" ca="1" si="25"/>
        <v>#N/A</v>
      </c>
      <c r="AD57" s="323" t="e">
        <f t="shared" ca="1" si="26"/>
        <v>#N/A</v>
      </c>
      <c r="AE57" s="324">
        <f t="shared" ca="1" si="5"/>
        <v>573.43707901583662</v>
      </c>
      <c r="AG57" s="306">
        <f t="shared" ca="1" si="27"/>
        <v>-29.841383664225877</v>
      </c>
      <c r="AH57" s="304">
        <f t="shared" ca="1" si="28"/>
        <v>-20.269713587565032</v>
      </c>
    </row>
    <row r="58" spans="1:34" x14ac:dyDescent="0.2">
      <c r="A58" s="347">
        <f t="shared" ca="1" si="6"/>
        <v>0.01</v>
      </c>
      <c r="B58" s="304">
        <f t="shared" ca="1" si="7"/>
        <v>3.7399999999999887</v>
      </c>
      <c r="D58" s="306">
        <f t="shared" ca="1" si="8"/>
        <v>-4.4260151053893049</v>
      </c>
      <c r="E58" s="307">
        <f t="shared" ca="1" si="9"/>
        <v>-29.508712461980551</v>
      </c>
      <c r="F58" s="304">
        <f t="shared" ca="1" si="10"/>
        <v>29.838795566794925</v>
      </c>
      <c r="G58" s="306">
        <f t="shared" ca="1" si="11"/>
        <v>34.392469529340566</v>
      </c>
      <c r="H58" s="307">
        <f t="shared" ca="1" si="12"/>
        <v>152.97127549557158</v>
      </c>
      <c r="I58" s="304">
        <f t="shared" ca="1" si="13"/>
        <v>156.78983732075454</v>
      </c>
      <c r="J58" s="306">
        <f t="shared" ca="1" si="14"/>
        <v>118.22215525021852</v>
      </c>
      <c r="K58" s="307">
        <f t="shared" ca="1" si="15"/>
        <v>574.96826720641548</v>
      </c>
      <c r="L58" s="304">
        <f t="shared" ca="1" si="0"/>
        <v>586.99658115388945</v>
      </c>
      <c r="M58" s="306">
        <f t="shared" ca="1" si="16"/>
        <v>1.3496440867050514</v>
      </c>
      <c r="N58" s="304">
        <f t="shared" ca="1" si="17"/>
        <v>77.32891001298799</v>
      </c>
      <c r="P58" s="310">
        <f t="shared" ca="1" si="18"/>
        <v>3</v>
      </c>
      <c r="Q58" s="304">
        <f t="shared" ca="1" si="19"/>
        <v>0</v>
      </c>
      <c r="R58" s="306">
        <f t="shared" ca="1" si="20"/>
        <v>0</v>
      </c>
      <c r="S58" s="307">
        <f t="shared" ca="1" si="21"/>
        <v>2.8949999999999996</v>
      </c>
      <c r="T58" s="304">
        <f t="shared" ca="1" si="1"/>
        <v>28.399949999999997</v>
      </c>
      <c r="U58" s="311">
        <f t="shared" ca="1" si="2"/>
        <v>0</v>
      </c>
      <c r="V58" s="306">
        <f t="shared" ca="1" si="3"/>
        <v>1.1565346572416864</v>
      </c>
      <c r="W58" s="304">
        <f t="shared" ca="1" si="4"/>
        <v>58.219348341458023</v>
      </c>
      <c r="Y58" s="314" t="str">
        <f t="shared" ca="1" si="22"/>
        <v/>
      </c>
      <c r="Z58" s="315" t="str">
        <f t="shared" ca="1" si="23"/>
        <v/>
      </c>
      <c r="AA58" s="316" t="str">
        <f t="shared" ca="1" si="24"/>
        <v/>
      </c>
      <c r="AC58" s="310" t="e">
        <f t="shared" ca="1" si="25"/>
        <v>#N/A</v>
      </c>
      <c r="AD58" s="323" t="e">
        <f t="shared" ca="1" si="26"/>
        <v>#N/A</v>
      </c>
      <c r="AE58" s="324">
        <f t="shared" ca="1" si="5"/>
        <v>574.96826720641548</v>
      </c>
      <c r="AG58" s="306">
        <f t="shared" ca="1" si="27"/>
        <v>-29.76119718885187</v>
      </c>
      <c r="AH58" s="304">
        <f t="shared" ca="1" si="28"/>
        <v>-20.189821256586747</v>
      </c>
    </row>
    <row r="59" spans="1:34" x14ac:dyDescent="0.2">
      <c r="A59" s="347">
        <f t="shared" ca="1" si="6"/>
        <v>0.01</v>
      </c>
      <c r="B59" s="304">
        <f t="shared" ca="1" si="7"/>
        <v>3.7499999999999885</v>
      </c>
      <c r="D59" s="306">
        <f t="shared" ca="1" si="8"/>
        <v>-4.4112759239371959</v>
      </c>
      <c r="E59" s="307">
        <f t="shared" ca="1" si="9"/>
        <v>-29.430530711582115</v>
      </c>
      <c r="F59" s="304">
        <f t="shared" ca="1" si="10"/>
        <v>29.759292552789056</v>
      </c>
      <c r="G59" s="306">
        <f t="shared" ca="1" si="11"/>
        <v>34.348356770101198</v>
      </c>
      <c r="H59" s="307">
        <f t="shared" ca="1" si="12"/>
        <v>152.67697018845575</v>
      </c>
      <c r="I59" s="304">
        <f t="shared" ca="1" si="13"/>
        <v>156.49302488843637</v>
      </c>
      <c r="J59" s="306">
        <f t="shared" ca="1" si="14"/>
        <v>118.56585938171573</v>
      </c>
      <c r="K59" s="307">
        <f t="shared" ca="1" si="15"/>
        <v>576.49650843483562</v>
      </c>
      <c r="L59" s="304">
        <f t="shared" ca="1" si="0"/>
        <v>588.56273008786525</v>
      </c>
      <c r="M59" s="306">
        <f t="shared" ca="1" si="16"/>
        <v>1.349506581393243</v>
      </c>
      <c r="N59" s="304">
        <f t="shared" ca="1" si="17"/>
        <v>77.321031538960739</v>
      </c>
      <c r="P59" s="310">
        <f t="shared" ca="1" si="18"/>
        <v>3</v>
      </c>
      <c r="Q59" s="304">
        <f t="shared" ca="1" si="19"/>
        <v>0</v>
      </c>
      <c r="R59" s="306">
        <f t="shared" ca="1" si="20"/>
        <v>0</v>
      </c>
      <c r="S59" s="307">
        <f t="shared" ca="1" si="21"/>
        <v>2.8949999999999996</v>
      </c>
      <c r="T59" s="304">
        <f t="shared" ca="1" si="1"/>
        <v>28.399949999999997</v>
      </c>
      <c r="U59" s="311">
        <f t="shared" ca="1" si="2"/>
        <v>0</v>
      </c>
      <c r="V59" s="306">
        <f t="shared" ca="1" si="3"/>
        <v>1.1563577777885383</v>
      </c>
      <c r="W59" s="304">
        <f t="shared" ca="1" si="4"/>
        <v>57.990261304060553</v>
      </c>
      <c r="Y59" s="314" t="str">
        <f t="shared" ca="1" si="22"/>
        <v/>
      </c>
      <c r="Z59" s="315" t="str">
        <f t="shared" ca="1" si="23"/>
        <v/>
      </c>
      <c r="AA59" s="316" t="str">
        <f t="shared" ca="1" si="24"/>
        <v/>
      </c>
      <c r="AC59" s="310" t="e">
        <f t="shared" ca="1" si="25"/>
        <v>#N/A</v>
      </c>
      <c r="AD59" s="323" t="e">
        <f t="shared" ca="1" si="26"/>
        <v>#N/A</v>
      </c>
      <c r="AE59" s="324">
        <f t="shared" ca="1" si="5"/>
        <v>576.49650843483562</v>
      </c>
      <c r="AG59" s="306">
        <f t="shared" ca="1" si="27"/>
        <v>-29.6813911780608</v>
      </c>
      <c r="AH59" s="304">
        <f t="shared" ca="1" si="28"/>
        <v>-20.110310307930234</v>
      </c>
    </row>
    <row r="60" spans="1:34" x14ac:dyDescent="0.2">
      <c r="A60" s="347">
        <f t="shared" ca="1" si="6"/>
        <v>0.01</v>
      </c>
      <c r="B60" s="304">
        <f t="shared" ca="1" si="7"/>
        <v>3.7599999999999882</v>
      </c>
      <c r="D60" s="306">
        <f t="shared" ca="1" si="8"/>
        <v>-4.396605284830752</v>
      </c>
      <c r="E60" s="307">
        <f t="shared" ca="1" si="9"/>
        <v>-29.352721606607275</v>
      </c>
      <c r="F60" s="304">
        <f t="shared" ca="1" si="10"/>
        <v>29.68016852623299</v>
      </c>
      <c r="G60" s="306">
        <f t="shared" ca="1" si="11"/>
        <v>34.304390717252893</v>
      </c>
      <c r="H60" s="307">
        <f t="shared" ca="1" si="12"/>
        <v>152.38344297238967</v>
      </c>
      <c r="I60" s="304">
        <f t="shared" ca="1" si="13"/>
        <v>156.19700674021087</v>
      </c>
      <c r="J60" s="306">
        <f t="shared" ca="1" si="14"/>
        <v>118.9091231191525</v>
      </c>
      <c r="K60" s="307">
        <f t="shared" ca="1" si="15"/>
        <v>578.02181050063984</v>
      </c>
      <c r="L60" s="304">
        <f t="shared" ca="1" si="0"/>
        <v>590.12591281471737</v>
      </c>
      <c r="M60" s="306">
        <f t="shared" ca="1" si="16"/>
        <v>1.3493687312309768</v>
      </c>
      <c r="N60" s="304">
        <f t="shared" ca="1" si="17"/>
        <v>77.313133306457686</v>
      </c>
      <c r="P60" s="310">
        <f t="shared" ca="1" si="18"/>
        <v>3</v>
      </c>
      <c r="Q60" s="304">
        <f t="shared" ca="1" si="19"/>
        <v>0</v>
      </c>
      <c r="R60" s="306">
        <f t="shared" ca="1" si="20"/>
        <v>0</v>
      </c>
      <c r="S60" s="307">
        <f t="shared" ca="1" si="21"/>
        <v>2.8949999999999996</v>
      </c>
      <c r="T60" s="304">
        <f t="shared" ca="1" si="1"/>
        <v>28.399949999999997</v>
      </c>
      <c r="U60" s="311">
        <f t="shared" ca="1" si="2"/>
        <v>0</v>
      </c>
      <c r="V60" s="306">
        <f t="shared" ca="1" si="3"/>
        <v>1.1561812647120471</v>
      </c>
      <c r="W60" s="304">
        <f t="shared" ca="1" si="4"/>
        <v>57.762264537798799</v>
      </c>
      <c r="Y60" s="314" t="str">
        <f t="shared" ca="1" si="22"/>
        <v/>
      </c>
      <c r="Z60" s="315" t="str">
        <f t="shared" ca="1" si="23"/>
        <v/>
      </c>
      <c r="AA60" s="316" t="str">
        <f t="shared" ca="1" si="24"/>
        <v/>
      </c>
      <c r="AC60" s="310" t="e">
        <f t="shared" ca="1" si="25"/>
        <v>#N/A</v>
      </c>
      <c r="AD60" s="323" t="e">
        <f t="shared" ca="1" si="26"/>
        <v>#N/A</v>
      </c>
      <c r="AE60" s="324">
        <f t="shared" ca="1" si="5"/>
        <v>578.02181050063984</v>
      </c>
      <c r="AG60" s="306">
        <f t="shared" ca="1" si="27"/>
        <v>-29.601963230535041</v>
      </c>
      <c r="AH60" s="304">
        <f t="shared" ca="1" si="28"/>
        <v>-20.031178343371526</v>
      </c>
    </row>
    <row r="61" spans="1:34" x14ac:dyDescent="0.2">
      <c r="A61" s="347">
        <f t="shared" ca="1" si="6"/>
        <v>0.01</v>
      </c>
      <c r="B61" s="304">
        <f t="shared" ca="1" si="7"/>
        <v>3.769999999999988</v>
      </c>
      <c r="D61" s="306">
        <f t="shared" ca="1" si="8"/>
        <v>-4.3820027545533424</v>
      </c>
      <c r="E61" s="307">
        <f t="shared" ca="1" si="9"/>
        <v>-29.275282807588283</v>
      </c>
      <c r="F61" s="304">
        <f t="shared" ca="1" si="10"/>
        <v>29.601421107865534</v>
      </c>
      <c r="G61" s="306">
        <f t="shared" ca="1" si="11"/>
        <v>34.260570689707357</v>
      </c>
      <c r="H61" s="307">
        <f t="shared" ca="1" si="12"/>
        <v>152.09069014431378</v>
      </c>
      <c r="I61" s="304">
        <f t="shared" ca="1" si="13"/>
        <v>155.90177911928427</v>
      </c>
      <c r="J61" s="306">
        <f t="shared" ca="1" si="14"/>
        <v>119.2519479261873</v>
      </c>
      <c r="K61" s="307">
        <f t="shared" ca="1" si="15"/>
        <v>579.54418116622332</v>
      </c>
      <c r="L61" s="304">
        <f t="shared" ca="1" si="0"/>
        <v>591.68613724492343</v>
      </c>
      <c r="M61" s="306">
        <f t="shared" ca="1" si="16"/>
        <v>1.3492305354003415</v>
      </c>
      <c r="N61" s="304">
        <f t="shared" ca="1" si="17"/>
        <v>77.305215268615981</v>
      </c>
      <c r="P61" s="310">
        <f t="shared" ca="1" si="18"/>
        <v>3</v>
      </c>
      <c r="Q61" s="304">
        <f t="shared" ca="1" si="19"/>
        <v>0</v>
      </c>
      <c r="R61" s="306">
        <f t="shared" ca="1" si="20"/>
        <v>0</v>
      </c>
      <c r="S61" s="307">
        <f t="shared" ca="1" si="21"/>
        <v>2.8949999999999996</v>
      </c>
      <c r="T61" s="304">
        <f t="shared" ca="1" si="1"/>
        <v>28.399949999999997</v>
      </c>
      <c r="U61" s="311">
        <f t="shared" ca="1" si="2"/>
        <v>0</v>
      </c>
      <c r="V61" s="306">
        <f t="shared" ca="1" si="3"/>
        <v>1.1560051169570276</v>
      </c>
      <c r="W61" s="304">
        <f t="shared" ca="1" si="4"/>
        <v>57.535351209352612</v>
      </c>
      <c r="Y61" s="314" t="str">
        <f t="shared" ca="1" si="22"/>
        <v/>
      </c>
      <c r="Z61" s="315" t="str">
        <f t="shared" ca="1" si="23"/>
        <v/>
      </c>
      <c r="AA61" s="316" t="str">
        <f t="shared" ca="1" si="24"/>
        <v/>
      </c>
      <c r="AC61" s="310" t="e">
        <f t="shared" ca="1" si="25"/>
        <v>#N/A</v>
      </c>
      <c r="AD61" s="323" t="e">
        <f t="shared" ca="1" si="26"/>
        <v>#N/A</v>
      </c>
      <c r="AE61" s="324">
        <f t="shared" ca="1" si="5"/>
        <v>579.54418116622332</v>
      </c>
      <c r="AG61" s="306">
        <f t="shared" ca="1" si="27"/>
        <v>-29.522910963951546</v>
      </c>
      <c r="AH61" s="304">
        <f t="shared" ca="1" si="28"/>
        <v>-19.952422983695616</v>
      </c>
    </row>
    <row r="62" spans="1:34" x14ac:dyDescent="0.2">
      <c r="A62" s="347">
        <f t="shared" ca="1" si="6"/>
        <v>0.01</v>
      </c>
      <c r="B62" s="304">
        <f t="shared" ca="1" si="7"/>
        <v>3.7799999999999878</v>
      </c>
      <c r="D62" s="306">
        <f t="shared" ca="1" si="8"/>
        <v>-4.3674679030154726</v>
      </c>
      <c r="E62" s="307">
        <f t="shared" ca="1" si="9"/>
        <v>-29.198211993570737</v>
      </c>
      <c r="F62" s="304">
        <f t="shared" ca="1" si="10"/>
        <v>29.523047937253505</v>
      </c>
      <c r="G62" s="306">
        <f t="shared" ca="1" si="11"/>
        <v>34.216896010677203</v>
      </c>
      <c r="H62" s="307">
        <f t="shared" ca="1" si="12"/>
        <v>151.79870802437807</v>
      </c>
      <c r="I62" s="304">
        <f t="shared" ca="1" si="13"/>
        <v>155.6073382924979</v>
      </c>
      <c r="J62" s="306">
        <f t="shared" ca="1" si="14"/>
        <v>119.59433525968922</v>
      </c>
      <c r="K62" s="307">
        <f t="shared" ca="1" si="15"/>
        <v>581.06362815706677</v>
      </c>
      <c r="L62" s="304">
        <f t="shared" ca="1" si="0"/>
        <v>593.24341125145327</v>
      </c>
      <c r="M62" s="306">
        <f t="shared" ca="1" si="16"/>
        <v>1.3490919930802336</v>
      </c>
      <c r="N62" s="304">
        <f t="shared" ca="1" si="17"/>
        <v>77.29727737838985</v>
      </c>
      <c r="P62" s="310">
        <f t="shared" ca="1" si="18"/>
        <v>3</v>
      </c>
      <c r="Q62" s="304">
        <f t="shared" ca="1" si="19"/>
        <v>0</v>
      </c>
      <c r="R62" s="306">
        <f t="shared" ca="1" si="20"/>
        <v>0</v>
      </c>
      <c r="S62" s="307">
        <f t="shared" ca="1" si="21"/>
        <v>2.8949999999999996</v>
      </c>
      <c r="T62" s="304">
        <f t="shared" ca="1" si="1"/>
        <v>28.399949999999997</v>
      </c>
      <c r="U62" s="311">
        <f t="shared" ca="1" si="2"/>
        <v>0</v>
      </c>
      <c r="V62" s="306">
        <f t="shared" ca="1" si="3"/>
        <v>1.1558293334734573</v>
      </c>
      <c r="W62" s="304">
        <f t="shared" ca="1" si="4"/>
        <v>57.309514539391159</v>
      </c>
      <c r="Y62" s="314" t="str">
        <f t="shared" ca="1" si="22"/>
        <v/>
      </c>
      <c r="Z62" s="315" t="str">
        <f t="shared" ca="1" si="23"/>
        <v/>
      </c>
      <c r="AA62" s="316" t="str">
        <f t="shared" ca="1" si="24"/>
        <v/>
      </c>
      <c r="AC62" s="310" t="e">
        <f t="shared" ca="1" si="25"/>
        <v>#N/A</v>
      </c>
      <c r="AD62" s="323" t="e">
        <f t="shared" ca="1" si="26"/>
        <v>#N/A</v>
      </c>
      <c r="AE62" s="324">
        <f t="shared" ca="1" si="5"/>
        <v>581.06362815706677</v>
      </c>
      <c r="AG62" s="306">
        <f t="shared" ca="1" si="27"/>
        <v>-29.444232014800868</v>
      </c>
      <c r="AH62" s="304">
        <f t="shared" ca="1" si="28"/>
        <v>-19.874041868515587</v>
      </c>
    </row>
    <row r="63" spans="1:34" x14ac:dyDescent="0.2">
      <c r="A63" s="347">
        <f t="shared" ca="1" si="6"/>
        <v>0.01</v>
      </c>
      <c r="B63" s="304">
        <f t="shared" ca="1" si="7"/>
        <v>3.7899999999999876</v>
      </c>
      <c r="D63" s="306">
        <f t="shared" ca="1" si="8"/>
        <v>-4.3530003035222125</v>
      </c>
      <c r="E63" s="307">
        <f t="shared" ca="1" si="9"/>
        <v>-29.12150686193759</v>
      </c>
      <c r="F63" s="304">
        <f t="shared" ca="1" si="10"/>
        <v>29.44504667261274</v>
      </c>
      <c r="G63" s="306">
        <f t="shared" ca="1" si="11"/>
        <v>34.173366007641981</v>
      </c>
      <c r="H63" s="307">
        <f t="shared" ca="1" si="12"/>
        <v>151.50749295575869</v>
      </c>
      <c r="I63" s="304">
        <f t="shared" ca="1" si="13"/>
        <v>155.31368055014192</v>
      </c>
      <c r="J63" s="306">
        <f t="shared" ca="1" si="14"/>
        <v>119.93628656978082</v>
      </c>
      <c r="K63" s="307">
        <f t="shared" ca="1" si="15"/>
        <v>582.58015916196746</v>
      </c>
      <c r="L63" s="304">
        <f t="shared" ca="1" si="0"/>
        <v>594.79774267000369</v>
      </c>
      <c r="M63" s="306">
        <f t="shared" ca="1" si="16"/>
        <v>1.3489531034463431</v>
      </c>
      <c r="N63" s="304">
        <f t="shared" ca="1" si="17"/>
        <v>77.289319588549802</v>
      </c>
      <c r="P63" s="310">
        <f t="shared" ca="1" si="18"/>
        <v>3</v>
      </c>
      <c r="Q63" s="304">
        <f t="shared" ca="1" si="19"/>
        <v>0</v>
      </c>
      <c r="R63" s="306">
        <f t="shared" ca="1" si="20"/>
        <v>0</v>
      </c>
      <c r="S63" s="307">
        <f t="shared" ca="1" si="21"/>
        <v>2.8949999999999996</v>
      </c>
      <c r="T63" s="304">
        <f t="shared" ca="1" si="1"/>
        <v>28.399949999999997</v>
      </c>
      <c r="U63" s="311">
        <f t="shared" ca="1" si="2"/>
        <v>0</v>
      </c>
      <c r="V63" s="306">
        <f t="shared" ca="1" si="3"/>
        <v>1.1556539132164403</v>
      </c>
      <c r="W63" s="304">
        <f t="shared" ca="1" si="4"/>
        <v>57.084747802060647</v>
      </c>
      <c r="Y63" s="314" t="str">
        <f t="shared" ca="1" si="22"/>
        <v/>
      </c>
      <c r="Z63" s="315" t="str">
        <f t="shared" ca="1" si="23"/>
        <v/>
      </c>
      <c r="AA63" s="316" t="str">
        <f t="shared" ca="1" si="24"/>
        <v/>
      </c>
      <c r="AC63" s="310" t="e">
        <f t="shared" ca="1" si="25"/>
        <v>#N/A</v>
      </c>
      <c r="AD63" s="323" t="e">
        <f t="shared" ca="1" si="26"/>
        <v>#N/A</v>
      </c>
      <c r="AE63" s="324">
        <f t="shared" ca="1" si="5"/>
        <v>582.58015916196746</v>
      </c>
      <c r="AG63" s="306">
        <f t="shared" ca="1" si="27"/>
        <v>-29.365924038208156</v>
      </c>
      <c r="AH63" s="304">
        <f t="shared" ca="1" si="28"/>
        <v>-19.796032656093669</v>
      </c>
    </row>
    <row r="64" spans="1:34" x14ac:dyDescent="0.2">
      <c r="A64" s="347">
        <f t="shared" ca="1" si="6"/>
        <v>0.01</v>
      </c>
      <c r="B64" s="304">
        <f t="shared" ca="1" si="7"/>
        <v>3.7999999999999874</v>
      </c>
      <c r="D64" s="306">
        <f t="shared" ca="1" si="8"/>
        <v>-4.3385995327409814</v>
      </c>
      <c r="E64" s="307">
        <f t="shared" ca="1" si="9"/>
        <v>-29.045165128235169</v>
      </c>
      <c r="F64" s="304">
        <f t="shared" ca="1" si="10"/>
        <v>29.367414990631175</v>
      </c>
      <c r="G64" s="306">
        <f t="shared" ca="1" si="11"/>
        <v>34.129980012314569</v>
      </c>
      <c r="H64" s="307">
        <f t="shared" ca="1" si="12"/>
        <v>151.21704130447634</v>
      </c>
      <c r="I64" s="304">
        <f t="shared" ca="1" si="13"/>
        <v>155.02080220577074</v>
      </c>
      <c r="J64" s="306">
        <f t="shared" ca="1" si="14"/>
        <v>120.2778032998806</v>
      </c>
      <c r="K64" s="307">
        <f t="shared" ca="1" si="15"/>
        <v>584.09378183326862</v>
      </c>
      <c r="L64" s="304">
        <f t="shared" ca="1" si="0"/>
        <v>596.34913929923198</v>
      </c>
      <c r="M64" s="306">
        <f t="shared" ca="1" si="16"/>
        <v>1.348813865671141</v>
      </c>
      <c r="N64" s="304">
        <f t="shared" ca="1" si="17"/>
        <v>77.28134185168193</v>
      </c>
      <c r="P64" s="310">
        <f t="shared" ca="1" si="18"/>
        <v>3</v>
      </c>
      <c r="Q64" s="304">
        <f t="shared" ca="1" si="19"/>
        <v>0</v>
      </c>
      <c r="R64" s="306">
        <f t="shared" ca="1" si="20"/>
        <v>0</v>
      </c>
      <c r="S64" s="307">
        <f t="shared" ca="1" si="21"/>
        <v>2.8949999999999996</v>
      </c>
      <c r="T64" s="304">
        <f t="shared" ca="1" si="1"/>
        <v>28.399949999999997</v>
      </c>
      <c r="U64" s="311">
        <f t="shared" ca="1" si="2"/>
        <v>0</v>
      </c>
      <c r="V64" s="306">
        <f t="shared" ca="1" si="3"/>
        <v>1.1554788551461772</v>
      </c>
      <c r="W64" s="304">
        <f t="shared" ca="1" si="4"/>
        <v>56.861044324478009</v>
      </c>
      <c r="Y64" s="314" t="str">
        <f t="shared" ca="1" si="22"/>
        <v/>
      </c>
      <c r="Z64" s="315" t="str">
        <f t="shared" ca="1" si="23"/>
        <v/>
      </c>
      <c r="AA64" s="316" t="str">
        <f t="shared" ca="1" si="24"/>
        <v/>
      </c>
      <c r="AC64" s="310" t="e">
        <f t="shared" ca="1" si="25"/>
        <v>#N/A</v>
      </c>
      <c r="AD64" s="323" t="e">
        <f t="shared" ca="1" si="26"/>
        <v>#N/A</v>
      </c>
      <c r="AE64" s="324">
        <f t="shared" ca="1" si="5"/>
        <v>584.09378183326862</v>
      </c>
      <c r="AG64" s="306">
        <f t="shared" ca="1" si="27"/>
        <v>-29.287984707756152</v>
      </c>
      <c r="AH64" s="304">
        <f t="shared" ca="1" si="28"/>
        <v>-19.718393023164303</v>
      </c>
    </row>
    <row r="65" spans="1:34" x14ac:dyDescent="0.2">
      <c r="A65" s="347">
        <f t="shared" ca="1" si="6"/>
        <v>0.01</v>
      </c>
      <c r="B65" s="304">
        <f t="shared" ca="1" si="7"/>
        <v>3.8099999999999872</v>
      </c>
      <c r="D65" s="306">
        <f t="shared" ca="1" si="8"/>
        <v>-4.3242651706697037</v>
      </c>
      <c r="E65" s="307">
        <f t="shared" ca="1" si="9"/>
        <v>-28.969184526001243</v>
      </c>
      <c r="F65" s="304">
        <f t="shared" ca="1" si="10"/>
        <v>29.290150586293969</v>
      </c>
      <c r="G65" s="306">
        <f t="shared" ca="1" si="11"/>
        <v>34.08673736060787</v>
      </c>
      <c r="H65" s="307">
        <f t="shared" ca="1" si="12"/>
        <v>150.92734945921632</v>
      </c>
      <c r="I65" s="304">
        <f t="shared" ca="1" si="13"/>
        <v>154.72869959602019</v>
      </c>
      <c r="J65" s="306">
        <f t="shared" ca="1" si="14"/>
        <v>120.61888688674522</v>
      </c>
      <c r="K65" s="307">
        <f t="shared" ca="1" si="15"/>
        <v>585.60450378708708</v>
      </c>
      <c r="L65" s="304">
        <f t="shared" ca="1" si="0"/>
        <v>597.89760890098728</v>
      </c>
      <c r="M65" s="306">
        <f t="shared" ca="1" si="16"/>
        <v>1.348674278923865</v>
      </c>
      <c r="N65" s="304">
        <f t="shared" ca="1" si="17"/>
        <v>77.273344120187062</v>
      </c>
      <c r="P65" s="310">
        <f t="shared" ca="1" si="18"/>
        <v>3</v>
      </c>
      <c r="Q65" s="304">
        <f t="shared" ca="1" si="19"/>
        <v>0</v>
      </c>
      <c r="R65" s="306">
        <f t="shared" ca="1" si="20"/>
        <v>0</v>
      </c>
      <c r="S65" s="307">
        <f t="shared" ca="1" si="21"/>
        <v>2.8949999999999996</v>
      </c>
      <c r="T65" s="304">
        <f t="shared" ca="1" si="1"/>
        <v>28.399949999999997</v>
      </c>
      <c r="U65" s="311">
        <f t="shared" ca="1" si="2"/>
        <v>0</v>
      </c>
      <c r="V65" s="306">
        <f t="shared" ca="1" si="3"/>
        <v>1.1553041582279298</v>
      </c>
      <c r="W65" s="304">
        <f t="shared" ca="1" si="4"/>
        <v>56.638397486229785</v>
      </c>
      <c r="Y65" s="314" t="str">
        <f t="shared" ca="1" si="22"/>
        <v/>
      </c>
      <c r="Z65" s="315" t="str">
        <f t="shared" ca="1" si="23"/>
        <v/>
      </c>
      <c r="AA65" s="316" t="str">
        <f t="shared" ca="1" si="24"/>
        <v/>
      </c>
      <c r="AC65" s="310" t="e">
        <f t="shared" ca="1" si="25"/>
        <v>#N/A</v>
      </c>
      <c r="AD65" s="323" t="e">
        <f t="shared" ca="1" si="26"/>
        <v>#N/A</v>
      </c>
      <c r="AE65" s="324">
        <f t="shared" ca="1" si="5"/>
        <v>585.60450378708708</v>
      </c>
      <c r="AG65" s="306">
        <f t="shared" ca="1" si="27"/>
        <v>-29.210411715310208</v>
      </c>
      <c r="AH65" s="304">
        <f t="shared" ca="1" si="28"/>
        <v>-19.641120664759246</v>
      </c>
    </row>
    <row r="66" spans="1:34" x14ac:dyDescent="0.2">
      <c r="A66" s="347">
        <f t="shared" ca="1" si="6"/>
        <v>0.01</v>
      </c>
      <c r="B66" s="304">
        <f t="shared" ca="1" si="7"/>
        <v>3.819999999999987</v>
      </c>
      <c r="D66" s="306">
        <f t="shared" ca="1" si="8"/>
        <v>-4.309996800605302</v>
      </c>
      <c r="E66" s="307">
        <f t="shared" ca="1" si="9"/>
        <v>-28.893562806594765</v>
      </c>
      <c r="F66" s="304">
        <f t="shared" ca="1" si="10"/>
        <v>29.213251172710379</v>
      </c>
      <c r="G66" s="306">
        <f t="shared" ca="1" si="11"/>
        <v>34.043637392601816</v>
      </c>
      <c r="H66" s="307">
        <f t="shared" ca="1" si="12"/>
        <v>150.63841383115036</v>
      </c>
      <c r="I66" s="304">
        <f t="shared" ca="1" si="13"/>
        <v>154.43736908042649</v>
      </c>
      <c r="J66" s="306">
        <f t="shared" ca="1" si="14"/>
        <v>120.95953876051126</v>
      </c>
      <c r="K66" s="307">
        <f t="shared" ca="1" si="15"/>
        <v>587.1123326035389</v>
      </c>
      <c r="L66" s="304">
        <f t="shared" ca="1" si="0"/>
        <v>599.44315920054009</v>
      </c>
      <c r="M66" s="306">
        <f t="shared" ca="1" si="16"/>
        <v>1.3485343423705063</v>
      </c>
      <c r="N66" s="304">
        <f t="shared" ca="1" si="17"/>
        <v>77.265326346279991</v>
      </c>
      <c r="P66" s="310">
        <f t="shared" ca="1" si="18"/>
        <v>3</v>
      </c>
      <c r="Q66" s="304">
        <f t="shared" ca="1" si="19"/>
        <v>0</v>
      </c>
      <c r="R66" s="306">
        <f t="shared" ca="1" si="20"/>
        <v>0</v>
      </c>
      <c r="S66" s="307">
        <f t="shared" ca="1" si="21"/>
        <v>2.8949999999999996</v>
      </c>
      <c r="T66" s="304">
        <f t="shared" ca="1" si="1"/>
        <v>28.399949999999997</v>
      </c>
      <c r="U66" s="311">
        <f t="shared" ca="1" si="2"/>
        <v>0</v>
      </c>
      <c r="V66" s="306">
        <f t="shared" ca="1" si="3"/>
        <v>1.1551298214319912</v>
      </c>
      <c r="W66" s="304">
        <f t="shared" ca="1" si="4"/>
        <v>56.416800718876914</v>
      </c>
      <c r="Y66" s="314" t="str">
        <f t="shared" ca="1" si="22"/>
        <v/>
      </c>
      <c r="Z66" s="315" t="str">
        <f t="shared" ca="1" si="23"/>
        <v/>
      </c>
      <c r="AA66" s="316" t="str">
        <f t="shared" ca="1" si="24"/>
        <v/>
      </c>
      <c r="AC66" s="310" t="e">
        <f t="shared" ca="1" si="25"/>
        <v>#N/A</v>
      </c>
      <c r="AD66" s="323" t="e">
        <f t="shared" ca="1" si="26"/>
        <v>#N/A</v>
      </c>
      <c r="AE66" s="324">
        <f t="shared" ca="1" si="5"/>
        <v>587.1123326035389</v>
      </c>
      <c r="AG66" s="306">
        <f t="shared" ca="1" si="27"/>
        <v>-29.133202770845109</v>
      </c>
      <c r="AH66" s="304">
        <f t="shared" ca="1" si="28"/>
        <v>-19.56421329403447</v>
      </c>
    </row>
    <row r="67" spans="1:34" x14ac:dyDescent="0.2">
      <c r="A67" s="347">
        <f t="shared" ca="1" si="6"/>
        <v>0.01</v>
      </c>
      <c r="B67" s="304">
        <f t="shared" ca="1" si="7"/>
        <v>3.8299999999999867</v>
      </c>
      <c r="D67" s="306">
        <f t="shared" ca="1" si="8"/>
        <v>-4.2957940091125453</v>
      </c>
      <c r="E67" s="307">
        <f t="shared" ca="1" si="9"/>
        <v>-28.818297739027706</v>
      </c>
      <c r="F67" s="304">
        <f t="shared" ca="1" si="10"/>
        <v>29.136714480942707</v>
      </c>
      <c r="G67" s="306">
        <f t="shared" ca="1" si="11"/>
        <v>34.000679452510688</v>
      </c>
      <c r="H67" s="307">
        <f t="shared" ca="1" si="12"/>
        <v>150.35023085376008</v>
      </c>
      <c r="I67" s="304">
        <f t="shared" ca="1" si="13"/>
        <v>154.14680704124666</v>
      </c>
      <c r="J67" s="306">
        <f t="shared" ca="1" si="14"/>
        <v>121.29976034473682</v>
      </c>
      <c r="K67" s="307">
        <f t="shared" ca="1" si="15"/>
        <v>588.61727582696346</v>
      </c>
      <c r="L67" s="304">
        <f t="shared" ca="1" si="0"/>
        <v>600.98579788681047</v>
      </c>
      <c r="M67" s="306">
        <f t="shared" ca="1" si="16"/>
        <v>1.3483940551737956</v>
      </c>
      <c r="N67" s="304">
        <f t="shared" ca="1" si="17"/>
        <v>77.257288481988752</v>
      </c>
      <c r="P67" s="310">
        <f t="shared" ca="1" si="18"/>
        <v>3</v>
      </c>
      <c r="Q67" s="304">
        <f t="shared" ca="1" si="19"/>
        <v>0</v>
      </c>
      <c r="R67" s="306">
        <f t="shared" ca="1" si="20"/>
        <v>0</v>
      </c>
      <c r="S67" s="307">
        <f t="shared" ca="1" si="21"/>
        <v>2.8949999999999996</v>
      </c>
      <c r="T67" s="304">
        <f t="shared" ca="1" si="1"/>
        <v>28.399949999999997</v>
      </c>
      <c r="U67" s="311">
        <f t="shared" ca="1" si="2"/>
        <v>0</v>
      </c>
      <c r="V67" s="306">
        <f t="shared" ca="1" si="3"/>
        <v>1.1549558437336518</v>
      </c>
      <c r="W67" s="304">
        <f t="shared" ca="1" si="4"/>
        <v>56.196247505464534</v>
      </c>
      <c r="Y67" s="314" t="str">
        <f t="shared" ca="1" si="22"/>
        <v/>
      </c>
      <c r="Z67" s="315" t="str">
        <f t="shared" ca="1" si="23"/>
        <v/>
      </c>
      <c r="AA67" s="316" t="str">
        <f t="shared" ca="1" si="24"/>
        <v/>
      </c>
      <c r="AC67" s="310" t="e">
        <f t="shared" ca="1" si="25"/>
        <v>#N/A</v>
      </c>
      <c r="AD67" s="323" t="e">
        <f t="shared" ca="1" si="26"/>
        <v>#N/A</v>
      </c>
      <c r="AE67" s="324">
        <f t="shared" ca="1" si="5"/>
        <v>588.61727582696346</v>
      </c>
      <c r="AG67" s="306">
        <f t="shared" ca="1" si="27"/>
        <v>-29.056355602273946</v>
      </c>
      <c r="AH67" s="304">
        <f t="shared" ca="1" si="28"/>
        <v>-19.487668642099109</v>
      </c>
    </row>
    <row r="68" spans="1:34" x14ac:dyDescent="0.2">
      <c r="A68" s="347">
        <f t="shared" ca="1" si="6"/>
        <v>0.01</v>
      </c>
      <c r="B68" s="304">
        <f t="shared" ca="1" si="7"/>
        <v>3.8399999999999865</v>
      </c>
      <c r="D68" s="306">
        <f t="shared" ca="1" si="8"/>
        <v>-4.2816563859932266</v>
      </c>
      <c r="E68" s="307">
        <f t="shared" ca="1" si="9"/>
        <v>-28.743387109798533</v>
      </c>
      <c r="F68" s="304">
        <f t="shared" ca="1" si="10"/>
        <v>29.060538259836981</v>
      </c>
      <c r="G68" s="306">
        <f t="shared" ca="1" si="11"/>
        <v>33.957862888650759</v>
      </c>
      <c r="H68" s="307">
        <f t="shared" ca="1" si="12"/>
        <v>150.06279698266209</v>
      </c>
      <c r="I68" s="304">
        <f t="shared" ca="1" si="13"/>
        <v>153.85700988328111</v>
      </c>
      <c r="J68" s="306">
        <f t="shared" ca="1" si="14"/>
        <v>121.63955305644264</v>
      </c>
      <c r="K68" s="307">
        <f t="shared" ca="1" si="15"/>
        <v>590.11934096614561</v>
      </c>
      <c r="L68" s="304">
        <f t="shared" ref="L68:L131" ca="1" si="29">SQRT(pos_x^2+pos_z^2)</f>
        <v>602.52553261259322</v>
      </c>
      <c r="M68" s="306">
        <f t="shared" ca="1" si="16"/>
        <v>1.3482534164931894</v>
      </c>
      <c r="N68" s="304">
        <f t="shared" ca="1" si="17"/>
        <v>77.249230479153724</v>
      </c>
      <c r="P68" s="310">
        <f t="shared" ca="1" si="18"/>
        <v>3</v>
      </c>
      <c r="Q68" s="304">
        <f t="shared" ca="1" si="19"/>
        <v>0</v>
      </c>
      <c r="R68" s="306">
        <f t="shared" ca="1" si="20"/>
        <v>0</v>
      </c>
      <c r="S68" s="307">
        <f t="shared" ca="1" si="21"/>
        <v>2.8949999999999996</v>
      </c>
      <c r="T68" s="304">
        <f t="shared" ref="T68:T131" ca="1" si="30">m*g</f>
        <v>28.399949999999997</v>
      </c>
      <c r="U68" s="311">
        <f t="shared" ref="U68:U131" ca="1" si="31">IF(pos_xz&lt;L_rampe,Poids*COS(Beta),0)</f>
        <v>0</v>
      </c>
      <c r="V68" s="306">
        <f t="shared" ref="V68:V131" ca="1" si="32">Rho_moyen*(20000-Alt_rampe-pos_z)/(20000+Alt_rampe+pos_z)</f>
        <v>1.1547822241131693</v>
      </c>
      <c r="W68" s="304">
        <f t="shared" ref="W68:W131" ca="1" si="33">1/2*Rho*Sref*Cx*vit_xz^2</f>
        <v>55.976731380037833</v>
      </c>
      <c r="Y68" s="314" t="str">
        <f t="shared" ca="1" si="22"/>
        <v/>
      </c>
      <c r="Z68" s="315" t="str">
        <f t="shared" ca="1" si="23"/>
        <v/>
      </c>
      <c r="AA68" s="316" t="str">
        <f t="shared" ca="1" si="24"/>
        <v/>
      </c>
      <c r="AC68" s="310" t="e">
        <f t="shared" ca="1" si="25"/>
        <v>#N/A</v>
      </c>
      <c r="AD68" s="323" t="e">
        <f t="shared" ca="1" si="26"/>
        <v>#N/A</v>
      </c>
      <c r="AE68" s="324">
        <f t="shared" ref="AE68:AE131" ca="1" si="34">IF(t&lt;T_para, pos_z, NA())</f>
        <v>590.11934096614561</v>
      </c>
      <c r="AG68" s="306">
        <f t="shared" ca="1" si="27"/>
        <v>-28.979867955278692</v>
      </c>
      <c r="AH68" s="304">
        <f t="shared" ca="1" si="28"/>
        <v>-19.411484457846129</v>
      </c>
    </row>
    <row r="69" spans="1:34" x14ac:dyDescent="0.2">
      <c r="A69" s="347">
        <f t="shared" ref="A69:A132" ca="1" si="35">IF(B68+0.01&lt;=T_ini+ROUNDUP(Temps_fin_propu,0), 0.01, IF(K68&gt;0, 0.1, 0.0001))</f>
        <v>0.01</v>
      </c>
      <c r="B69" s="304">
        <f t="shared" ref="B69:B132" ca="1" si="36">B68+pas</f>
        <v>3.8499999999999863</v>
      </c>
      <c r="D69" s="306">
        <f t="shared" ref="D69:D132" ca="1" si="37">IF(AND(L68&lt;L_rampe,Poussee&lt;Poids*SIN(M68)),0,(-W68+Poussee)/m*COS(M68)-U68/m*SIN(M68))</f>
        <v>-4.267583524255719</v>
      </c>
      <c r="E69" s="307">
        <f t="shared" ref="E69:E132" ca="1" si="38">IF(AND(L68&lt;L_rampe,Poussee&lt;Poids*SIN(M68)),0,(-W68+Poussee)/m*SIN(M68)+U68/m*COS(M68)-Poids/m)</f>
        <v>-28.668828722727802</v>
      </c>
      <c r="F69" s="304">
        <f t="shared" ref="F69:F132" ca="1" si="39">SQRT(acc_x^2+acc_z^2)</f>
        <v>28.984720275855718</v>
      </c>
      <c r="G69" s="306">
        <f t="shared" ref="G69:G132" ca="1" si="40">G68+acc_x*pas</f>
        <v>33.915187053408204</v>
      </c>
      <c r="H69" s="307">
        <f t="shared" ref="H69:H132" ca="1" si="41">H68+acc_z*pas</f>
        <v>149.77610869543483</v>
      </c>
      <c r="I69" s="304">
        <f t="shared" ref="I69:I132" ca="1" si="42">SQRT(vit_x^2+vit_z^2)</f>
        <v>153.56797403369745</v>
      </c>
      <c r="J69" s="306">
        <f t="shared" ref="J69:J132" ca="1" si="43">J68+0.5*(vit_x+G68)*pas*(K68&gt;=0)</f>
        <v>121.97891830615293</v>
      </c>
      <c r="K69" s="307">
        <f t="shared" ref="K69:K132" ca="1" si="44">K68+0.5*(vit_z+H68)*pas</f>
        <v>591.6185354945361</v>
      </c>
      <c r="L69" s="304">
        <f t="shared" ca="1" si="29"/>
        <v>604.06237099478301</v>
      </c>
      <c r="M69" s="306">
        <f t="shared" ref="M69:M132" ca="1" si="45">IF(AND(L68&gt;L_rampe,G69&gt;0),ATAN2(G69,H69),$M$4)</f>
        <v>1.3481124254848567</v>
      </c>
      <c r="N69" s="304">
        <f t="shared" ref="N69:N132" ca="1" si="46">DEGREES(Beta)</f>
        <v>77.241152289426964</v>
      </c>
      <c r="P69" s="310">
        <f t="shared" ref="P69:P132" ca="1" si="47">MATCH(t-pas/2-T_ini,CdP_t)</f>
        <v>3</v>
      </c>
      <c r="Q69" s="304">
        <f t="shared" ref="Q69:Q132" ca="1" si="48">(INDEX(CdP,2,i_P+1)-INDEX(CdP,2,i_P+0))/(INDEX(CdP,1,i_P+1)-INDEX(CdP,1,i_P+0))*(t-pas/2-T_ini-INDEX(CdP,1,i_P+0))+INDEX(CdP,2,i_P+0)</f>
        <v>0</v>
      </c>
      <c r="R69" s="306">
        <f t="shared" ref="R69:R132" ca="1" si="49">Poussee/(g*ISP)</f>
        <v>0</v>
      </c>
      <c r="S69" s="307">
        <f t="shared" ref="S69:S132" ca="1" si="50">S68-Débit*pas</f>
        <v>2.8949999999999996</v>
      </c>
      <c r="T69" s="304">
        <f t="shared" ca="1" si="30"/>
        <v>28.399949999999997</v>
      </c>
      <c r="U69" s="311">
        <f t="shared" ca="1" si="31"/>
        <v>0</v>
      </c>
      <c r="V69" s="306">
        <f t="shared" ca="1" si="32"/>
        <v>1.154608961555736</v>
      </c>
      <c r="W69" s="304">
        <f t="shared" ca="1" si="33"/>
        <v>55.758245927162598</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591.6185354945361</v>
      </c>
      <c r="AG69" s="306">
        <f t="shared" ref="AG69:AG132" ca="1" si="56">IF(AND(L68&lt;L_rampe,Poussee&lt;Poids*SIN(M68)),0,(-W68+Poussee)/m-Poids*SIN(M68)/m)</f>
        <v>-28.903737593142921</v>
      </c>
      <c r="AH69" s="304">
        <f t="shared" ref="AH69:AH132" ca="1" si="57">IF(AND(L68&lt;L_rampe,Poussee&lt;Poids*SIN(M68)), g*SIN(M68), (-W68+Poussee)/m)</f>
        <v>-19.335658507785091</v>
      </c>
    </row>
    <row r="70" spans="1:34" x14ac:dyDescent="0.2">
      <c r="A70" s="347">
        <f t="shared" ca="1" si="35"/>
        <v>0.01</v>
      </c>
      <c r="B70" s="304">
        <f t="shared" ca="1" si="36"/>
        <v>3.8599999999999861</v>
      </c>
      <c r="D70" s="306">
        <f t="shared" ca="1" si="37"/>
        <v>-4.2535750200848126</v>
      </c>
      <c r="E70" s="307">
        <f t="shared" ca="1" si="38"/>
        <v>-28.594620398795286</v>
      </c>
      <c r="F70" s="304">
        <f t="shared" ca="1" si="39"/>
        <v>28.9092583129123</v>
      </c>
      <c r="G70" s="306">
        <f t="shared" ca="1" si="40"/>
        <v>33.872651303207356</v>
      </c>
      <c r="H70" s="307">
        <f t="shared" ca="1" si="41"/>
        <v>149.49016249144688</v>
      </c>
      <c r="I70" s="304">
        <f t="shared" ca="1" si="42"/>
        <v>153.27969594185612</v>
      </c>
      <c r="J70" s="306">
        <f t="shared" ca="1" si="43"/>
        <v>122.31785749793602</v>
      </c>
      <c r="K70" s="307">
        <f t="shared" ca="1" si="44"/>
        <v>593.11486685047055</v>
      </c>
      <c r="L70" s="304">
        <f t="shared" ca="1" si="29"/>
        <v>605.59632061459627</v>
      </c>
      <c r="M70" s="306">
        <f t="shared" ca="1" si="45"/>
        <v>1.3479710813016634</v>
      </c>
      <c r="N70" s="304">
        <f t="shared" ca="1" si="46"/>
        <v>77.23305386427127</v>
      </c>
      <c r="P70" s="310">
        <f t="shared" ca="1" si="47"/>
        <v>3</v>
      </c>
      <c r="Q70" s="304">
        <f t="shared" ca="1" si="48"/>
        <v>0</v>
      </c>
      <c r="R70" s="306">
        <f t="shared" ca="1" si="49"/>
        <v>0</v>
      </c>
      <c r="S70" s="307">
        <f t="shared" ca="1" si="50"/>
        <v>2.8949999999999996</v>
      </c>
      <c r="T70" s="304">
        <f t="shared" ca="1" si="30"/>
        <v>28.399949999999997</v>
      </c>
      <c r="U70" s="311">
        <f t="shared" ca="1" si="31"/>
        <v>0</v>
      </c>
      <c r="V70" s="306">
        <f t="shared" ca="1" si="32"/>
        <v>1.1544360550514474</v>
      </c>
      <c r="W70" s="304">
        <f t="shared" ca="1" si="33"/>
        <v>55.540784781451194</v>
      </c>
      <c r="Y70" s="314" t="str">
        <f t="shared" ca="1" si="51"/>
        <v/>
      </c>
      <c r="Z70" s="315" t="str">
        <f t="shared" ca="1" si="52"/>
        <v/>
      </c>
      <c r="AA70" s="316" t="str">
        <f t="shared" ca="1" si="53"/>
        <v/>
      </c>
      <c r="AC70" s="310" t="e">
        <f t="shared" ca="1" si="54"/>
        <v>#N/A</v>
      </c>
      <c r="AD70" s="323" t="e">
        <f t="shared" ca="1" si="55"/>
        <v>#N/A</v>
      </c>
      <c r="AE70" s="324">
        <f t="shared" ca="1" si="34"/>
        <v>593.11486685047055</v>
      </c>
      <c r="AG70" s="306">
        <f t="shared" ca="1" si="56"/>
        <v>-28.827962296586087</v>
      </c>
      <c r="AH70" s="304">
        <f t="shared" ca="1" si="57"/>
        <v>-19.260188575876548</v>
      </c>
    </row>
    <row r="71" spans="1:34" x14ac:dyDescent="0.2">
      <c r="A71" s="347">
        <f t="shared" ca="1" si="35"/>
        <v>0.01</v>
      </c>
      <c r="B71" s="304">
        <f t="shared" ca="1" si="36"/>
        <v>3.8699999999999859</v>
      </c>
      <c r="D71" s="306">
        <f t="shared" ca="1" si="37"/>
        <v>-4.2396304728119238</v>
      </c>
      <c r="E71" s="307">
        <f t="shared" ca="1" si="38"/>
        <v>-28.520759975978976</v>
      </c>
      <c r="F71" s="304">
        <f t="shared" ca="1" si="39"/>
        <v>28.834150172207256</v>
      </c>
      <c r="G71" s="306">
        <f t="shared" ca="1" si="40"/>
        <v>33.830254998479234</v>
      </c>
      <c r="H71" s="307">
        <f t="shared" ca="1" si="41"/>
        <v>149.20495489168709</v>
      </c>
      <c r="I71" s="304">
        <f t="shared" ca="1" si="42"/>
        <v>152.99217207913779</v>
      </c>
      <c r="J71" s="306">
        <f t="shared" ca="1" si="43"/>
        <v>122.65637202944446</v>
      </c>
      <c r="K71" s="307">
        <f t="shared" ca="1" si="44"/>
        <v>594.60834243738623</v>
      </c>
      <c r="L71" s="304">
        <f t="shared" ca="1" si="29"/>
        <v>607.1273890177921</v>
      </c>
      <c r="M71" s="306">
        <f t="shared" ca="1" si="45"/>
        <v>1.3478293830931607</v>
      </c>
      <c r="N71" s="304">
        <f t="shared" ca="1" si="46"/>
        <v>77.224935154959496</v>
      </c>
      <c r="P71" s="310">
        <f t="shared" ca="1" si="47"/>
        <v>3</v>
      </c>
      <c r="Q71" s="304">
        <f t="shared" ca="1" si="48"/>
        <v>0</v>
      </c>
      <c r="R71" s="306">
        <f t="shared" ca="1" si="49"/>
        <v>0</v>
      </c>
      <c r="S71" s="307">
        <f t="shared" ca="1" si="50"/>
        <v>2.8949999999999996</v>
      </c>
      <c r="T71" s="304">
        <f t="shared" ca="1" si="30"/>
        <v>28.399949999999997</v>
      </c>
      <c r="U71" s="311">
        <f t="shared" ca="1" si="31"/>
        <v>0</v>
      </c>
      <c r="V71" s="306">
        <f t="shared" ca="1" si="32"/>
        <v>1.1542635035952724</v>
      </c>
      <c r="W71" s="304">
        <f t="shared" ca="1" si="33"/>
        <v>55.324341627094114</v>
      </c>
      <c r="Y71" s="314" t="str">
        <f t="shared" ca="1" si="51"/>
        <v/>
      </c>
      <c r="Z71" s="315" t="str">
        <f t="shared" ca="1" si="52"/>
        <v/>
      </c>
      <c r="AA71" s="316" t="str">
        <f t="shared" ca="1" si="53"/>
        <v/>
      </c>
      <c r="AC71" s="310" t="e">
        <f t="shared" ca="1" si="54"/>
        <v>#N/A</v>
      </c>
      <c r="AD71" s="323" t="e">
        <f t="shared" ca="1" si="55"/>
        <v>#N/A</v>
      </c>
      <c r="AE71" s="324">
        <f t="shared" ca="1" si="34"/>
        <v>594.60834243738623</v>
      </c>
      <c r="AG71" s="306">
        <f t="shared" ca="1" si="56"/>
        <v>-28.752539863599715</v>
      </c>
      <c r="AH71" s="304">
        <f t="shared" ca="1" si="57"/>
        <v>-19.185072463368289</v>
      </c>
    </row>
    <row r="72" spans="1:34" x14ac:dyDescent="0.2">
      <c r="A72" s="347">
        <f t="shared" ca="1" si="35"/>
        <v>0.01</v>
      </c>
      <c r="B72" s="304">
        <f t="shared" ca="1" si="36"/>
        <v>3.8799999999999857</v>
      </c>
      <c r="D72" s="306">
        <f t="shared" ca="1" si="37"/>
        <v>-4.225749484885613</v>
      </c>
      <c r="E72" s="307">
        <f t="shared" ca="1" si="38"/>
        <v>-28.447245309095983</v>
      </c>
      <c r="F72" s="304">
        <f t="shared" ca="1" si="39"/>
        <v>28.759393672066427</v>
      </c>
      <c r="G72" s="306">
        <f t="shared" ca="1" si="40"/>
        <v>33.787997503630379</v>
      </c>
      <c r="H72" s="307">
        <f t="shared" ca="1" si="41"/>
        <v>148.92048243859614</v>
      </c>
      <c r="I72" s="304">
        <f t="shared" ca="1" si="42"/>
        <v>152.70539893877213</v>
      </c>
      <c r="J72" s="306">
        <f t="shared" ca="1" si="43"/>
        <v>122.994463291955</v>
      </c>
      <c r="K72" s="307">
        <f t="shared" ca="1" si="44"/>
        <v>596.09896962403764</v>
      </c>
      <c r="L72" s="304">
        <f t="shared" ca="1" si="29"/>
        <v>608.65558371489158</v>
      </c>
      <c r="M72" s="306">
        <f t="shared" ca="1" si="45"/>
        <v>1.347687330005569</v>
      </c>
      <c r="N72" s="304">
        <f t="shared" ca="1" si="46"/>
        <v>77.216796112573689</v>
      </c>
      <c r="P72" s="310">
        <f t="shared" ca="1" si="47"/>
        <v>3</v>
      </c>
      <c r="Q72" s="304">
        <f t="shared" ca="1" si="48"/>
        <v>0</v>
      </c>
      <c r="R72" s="306">
        <f t="shared" ca="1" si="49"/>
        <v>0</v>
      </c>
      <c r="S72" s="307">
        <f t="shared" ca="1" si="50"/>
        <v>2.8949999999999996</v>
      </c>
      <c r="T72" s="304">
        <f t="shared" ca="1" si="30"/>
        <v>28.399949999999997</v>
      </c>
      <c r="U72" s="311">
        <f t="shared" ca="1" si="31"/>
        <v>0</v>
      </c>
      <c r="V72" s="306">
        <f t="shared" ca="1" si="32"/>
        <v>1.1540913061870208</v>
      </c>
      <c r="W72" s="304">
        <f t="shared" ca="1" si="33"/>
        <v>55.108910197396071</v>
      </c>
      <c r="Y72" s="314" t="str">
        <f t="shared" ca="1" si="51"/>
        <v/>
      </c>
      <c r="Z72" s="315" t="str">
        <f t="shared" ca="1" si="52"/>
        <v/>
      </c>
      <c r="AA72" s="316" t="str">
        <f t="shared" ca="1" si="53"/>
        <v/>
      </c>
      <c r="AC72" s="310" t="e">
        <f t="shared" ca="1" si="54"/>
        <v>#N/A</v>
      </c>
      <c r="AD72" s="323" t="e">
        <f t="shared" ca="1" si="55"/>
        <v>#N/A</v>
      </c>
      <c r="AE72" s="324">
        <f t="shared" ca="1" si="34"/>
        <v>596.09896962403764</v>
      </c>
      <c r="AG72" s="306">
        <f t="shared" ca="1" si="56"/>
        <v>-28.677468109285513</v>
      </c>
      <c r="AH72" s="304">
        <f t="shared" ca="1" si="57"/>
        <v>-19.110307988633547</v>
      </c>
    </row>
    <row r="73" spans="1:34" x14ac:dyDescent="0.2">
      <c r="A73" s="347">
        <f t="shared" ca="1" si="35"/>
        <v>0.01</v>
      </c>
      <c r="B73" s="304">
        <f t="shared" ca="1" si="36"/>
        <v>3.8899999999999855</v>
      </c>
      <c r="D73" s="306">
        <f t="shared" ca="1" si="37"/>
        <v>-4.2119316618424287</v>
      </c>
      <c r="E73" s="307">
        <f t="shared" ca="1" si="38"/>
        <v>-28.37407426964495</v>
      </c>
      <c r="F73" s="304">
        <f t="shared" ca="1" si="39"/>
        <v>28.684986647780722</v>
      </c>
      <c r="G73" s="306">
        <f t="shared" ca="1" si="40"/>
        <v>33.745878187011954</v>
      </c>
      <c r="H73" s="307">
        <f t="shared" ca="1" si="41"/>
        <v>148.6367416958997</v>
      </c>
      <c r="I73" s="304">
        <f t="shared" ca="1" si="42"/>
        <v>152.41937303566846</v>
      </c>
      <c r="J73" s="306">
        <f t="shared" ca="1" si="43"/>
        <v>123.33213267040821</v>
      </c>
      <c r="K73" s="307">
        <f t="shared" ca="1" si="44"/>
        <v>597.5867557447101</v>
      </c>
      <c r="L73" s="304">
        <f t="shared" ca="1" si="29"/>
        <v>610.18091218139477</v>
      </c>
      <c r="M73" s="306">
        <f t="shared" ca="1" si="45"/>
        <v>1.3475449211817643</v>
      </c>
      <c r="N73" s="304">
        <f t="shared" ca="1" si="46"/>
        <v>77.208636688004262</v>
      </c>
      <c r="P73" s="310">
        <f t="shared" ca="1" si="47"/>
        <v>3</v>
      </c>
      <c r="Q73" s="304">
        <f t="shared" ca="1" si="48"/>
        <v>0</v>
      </c>
      <c r="R73" s="306">
        <f t="shared" ca="1" si="49"/>
        <v>0</v>
      </c>
      <c r="S73" s="307">
        <f t="shared" ca="1" si="50"/>
        <v>2.8949999999999996</v>
      </c>
      <c r="T73" s="304">
        <f t="shared" ca="1" si="30"/>
        <v>28.399949999999997</v>
      </c>
      <c r="U73" s="311">
        <f t="shared" ca="1" si="31"/>
        <v>0</v>
      </c>
      <c r="V73" s="306">
        <f t="shared" ca="1" si="32"/>
        <v>1.1539194618313138</v>
      </c>
      <c r="W73" s="304">
        <f t="shared" ca="1" si="33"/>
        <v>54.894484274317577</v>
      </c>
      <c r="Y73" s="314" t="str">
        <f t="shared" ca="1" si="51"/>
        <v/>
      </c>
      <c r="Z73" s="315" t="str">
        <f t="shared" ca="1" si="52"/>
        <v/>
      </c>
      <c r="AA73" s="316" t="str">
        <f t="shared" ca="1" si="53"/>
        <v/>
      </c>
      <c r="AC73" s="310" t="e">
        <f t="shared" ca="1" si="54"/>
        <v>#N/A</v>
      </c>
      <c r="AD73" s="323" t="e">
        <f t="shared" ca="1" si="55"/>
        <v>#N/A</v>
      </c>
      <c r="AE73" s="324">
        <f t="shared" ca="1" si="34"/>
        <v>597.5867557447101</v>
      </c>
      <c r="AG73" s="306">
        <f t="shared" ca="1" si="56"/>
        <v>-28.602744865695037</v>
      </c>
      <c r="AH73" s="304">
        <f t="shared" ca="1" si="57"/>
        <v>-19.035892987010737</v>
      </c>
    </row>
    <row r="74" spans="1:34" x14ac:dyDescent="0.2">
      <c r="A74" s="347">
        <f t="shared" ca="1" si="35"/>
        <v>0.01</v>
      </c>
      <c r="B74" s="304">
        <f t="shared" ca="1" si="36"/>
        <v>3.8999999999999853</v>
      </c>
      <c r="D74" s="306">
        <f t="shared" ca="1" si="37"/>
        <v>-4.198176612278071</v>
      </c>
      <c r="E74" s="307">
        <f t="shared" ca="1" si="38"/>
        <v>-28.301244745650379</v>
      </c>
      <c r="F74" s="304">
        <f t="shared" ca="1" si="39"/>
        <v>28.610926951447794</v>
      </c>
      <c r="G74" s="306">
        <f t="shared" ca="1" si="40"/>
        <v>33.703896420889173</v>
      </c>
      <c r="H74" s="307">
        <f t="shared" ca="1" si="41"/>
        <v>148.35372924844319</v>
      </c>
      <c r="I74" s="304">
        <f t="shared" ca="1" si="42"/>
        <v>152.13409090624762</v>
      </c>
      <c r="J74" s="306">
        <f t="shared" ca="1" si="43"/>
        <v>123.66938154344771</v>
      </c>
      <c r="K74" s="307">
        <f t="shared" ca="1" si="44"/>
        <v>599.07170809943182</v>
      </c>
      <c r="L74" s="304">
        <f t="shared" ca="1" si="29"/>
        <v>611.70338185799631</v>
      </c>
      <c r="M74" s="306">
        <f t="shared" ca="1" si="45"/>
        <v>1.3474021557612648</v>
      </c>
      <c r="N74" s="304">
        <f t="shared" ca="1" si="46"/>
        <v>77.200456831949225</v>
      </c>
      <c r="P74" s="310">
        <f t="shared" ca="1" si="47"/>
        <v>3</v>
      </c>
      <c r="Q74" s="304">
        <f t="shared" ca="1" si="48"/>
        <v>0</v>
      </c>
      <c r="R74" s="306">
        <f t="shared" ca="1" si="49"/>
        <v>0</v>
      </c>
      <c r="S74" s="307">
        <f t="shared" ca="1" si="50"/>
        <v>2.8949999999999996</v>
      </c>
      <c r="T74" s="304">
        <f t="shared" ca="1" si="30"/>
        <v>28.399949999999997</v>
      </c>
      <c r="U74" s="311">
        <f t="shared" ca="1" si="31"/>
        <v>0</v>
      </c>
      <c r="V74" s="306">
        <f t="shared" ca="1" si="32"/>
        <v>1.1537479695375541</v>
      </c>
      <c r="W74" s="304">
        <f t="shared" ca="1" si="33"/>
        <v>54.681057688021312</v>
      </c>
      <c r="Y74" s="314" t="str">
        <f t="shared" ca="1" si="51"/>
        <v/>
      </c>
      <c r="Z74" s="315" t="str">
        <f t="shared" ca="1" si="52"/>
        <v/>
      </c>
      <c r="AA74" s="316" t="str">
        <f t="shared" ca="1" si="53"/>
        <v/>
      </c>
      <c r="AC74" s="310" t="e">
        <f t="shared" ca="1" si="54"/>
        <v>#N/A</v>
      </c>
      <c r="AD74" s="323" t="e">
        <f t="shared" ca="1" si="55"/>
        <v>#N/A</v>
      </c>
      <c r="AE74" s="324">
        <f t="shared" ca="1" si="34"/>
        <v>599.07170809943182</v>
      </c>
      <c r="AG74" s="306">
        <f t="shared" ca="1" si="56"/>
        <v>-28.528367981671266</v>
      </c>
      <c r="AH74" s="304">
        <f t="shared" ca="1" si="57"/>
        <v>-18.961825310645107</v>
      </c>
    </row>
    <row r="75" spans="1:34" x14ac:dyDescent="0.2">
      <c r="A75" s="347">
        <f t="shared" ca="1" si="35"/>
        <v>0.01</v>
      </c>
      <c r="B75" s="304">
        <f t="shared" ca="1" si="36"/>
        <v>3.909999999999985</v>
      </c>
      <c r="D75" s="306">
        <f t="shared" ca="1" si="37"/>
        <v>-4.1844839478188574</v>
      </c>
      <c r="E75" s="307">
        <f t="shared" ca="1" si="38"/>
        <v>-28.22875464150853</v>
      </c>
      <c r="F75" s="304">
        <f t="shared" ca="1" si="39"/>
        <v>28.537212451815314</v>
      </c>
      <c r="G75" s="306">
        <f t="shared" ca="1" si="40"/>
        <v>33.662051581410985</v>
      </c>
      <c r="H75" s="307">
        <f t="shared" ca="1" si="41"/>
        <v>148.0714417020281</v>
      </c>
      <c r="I75" s="304">
        <f t="shared" ca="1" si="42"/>
        <v>151.84954910827585</v>
      </c>
      <c r="J75" s="306">
        <f t="shared" ca="1" si="43"/>
        <v>124.00621128345921</v>
      </c>
      <c r="K75" s="307">
        <f t="shared" ca="1" si="44"/>
        <v>600.55383395418414</v>
      </c>
      <c r="L75" s="304">
        <f t="shared" ca="1" si="29"/>
        <v>613.22300015079975</v>
      </c>
      <c r="M75" s="306">
        <f t="shared" ca="1" si="45"/>
        <v>1.3472590328802154</v>
      </c>
      <c r="N75" s="304">
        <f t="shared" ca="1" si="46"/>
        <v>77.192256494913352</v>
      </c>
      <c r="P75" s="310">
        <f t="shared" ca="1" si="47"/>
        <v>3</v>
      </c>
      <c r="Q75" s="304">
        <f t="shared" ca="1" si="48"/>
        <v>0</v>
      </c>
      <c r="R75" s="306">
        <f t="shared" ca="1" si="49"/>
        <v>0</v>
      </c>
      <c r="S75" s="307">
        <f t="shared" ca="1" si="50"/>
        <v>2.8949999999999996</v>
      </c>
      <c r="T75" s="304">
        <f t="shared" ca="1" si="30"/>
        <v>28.399949999999997</v>
      </c>
      <c r="U75" s="311">
        <f t="shared" ca="1" si="31"/>
        <v>0</v>
      </c>
      <c r="V75" s="306">
        <f t="shared" ca="1" si="32"/>
        <v>1.1535768283198951</v>
      </c>
      <c r="W75" s="304">
        <f t="shared" ca="1" si="33"/>
        <v>54.468624316423593</v>
      </c>
      <c r="Y75" s="314" t="str">
        <f t="shared" ca="1" si="51"/>
        <v/>
      </c>
      <c r="Z75" s="315" t="str">
        <f t="shared" ca="1" si="52"/>
        <v/>
      </c>
      <c r="AA75" s="316" t="str">
        <f t="shared" ca="1" si="53"/>
        <v/>
      </c>
      <c r="AC75" s="310" t="e">
        <f t="shared" ca="1" si="54"/>
        <v>#N/A</v>
      </c>
      <c r="AD75" s="323" t="e">
        <f t="shared" ca="1" si="55"/>
        <v>#N/A</v>
      </c>
      <c r="AE75" s="324">
        <f t="shared" ca="1" si="34"/>
        <v>600.55383395418414</v>
      </c>
      <c r="AG75" s="306">
        <f t="shared" ca="1" si="56"/>
        <v>-28.454335322691822</v>
      </c>
      <c r="AH75" s="304">
        <f t="shared" ca="1" si="57"/>
        <v>-18.888102828332062</v>
      </c>
    </row>
    <row r="76" spans="1:34" x14ac:dyDescent="0.2">
      <c r="A76" s="347">
        <f t="shared" ca="1" si="35"/>
        <v>0.01</v>
      </c>
      <c r="B76" s="304">
        <f t="shared" ca="1" si="36"/>
        <v>3.9199999999999848</v>
      </c>
      <c r="D76" s="306">
        <f t="shared" ca="1" si="37"/>
        <v>-4.1708532830935274</v>
      </c>
      <c r="E76" s="307">
        <f t="shared" ca="1" si="38"/>
        <v>-28.156601877835072</v>
      </c>
      <c r="F76" s="304">
        <f t="shared" ca="1" si="39"/>
        <v>28.463841034126045</v>
      </c>
      <c r="G76" s="306">
        <f t="shared" ca="1" si="40"/>
        <v>33.620343048580047</v>
      </c>
      <c r="H76" s="307">
        <f t="shared" ca="1" si="41"/>
        <v>147.78987568324973</v>
      </c>
      <c r="I76" s="304">
        <f t="shared" ca="1" si="42"/>
        <v>151.56574422069988</v>
      </c>
      <c r="J76" s="306">
        <f t="shared" ca="1" si="43"/>
        <v>124.34262325660916</v>
      </c>
      <c r="K76" s="307">
        <f t="shared" ca="1" si="44"/>
        <v>602.03314054111058</v>
      </c>
      <c r="L76" s="304">
        <f t="shared" ca="1" si="29"/>
        <v>614.73977443152944</v>
      </c>
      <c r="M76" s="306">
        <f t="shared" ca="1" si="45"/>
        <v>1.3471155516713738</v>
      </c>
      <c r="N76" s="304">
        <f t="shared" ca="1" si="46"/>
        <v>77.184035627207294</v>
      </c>
      <c r="P76" s="310">
        <f t="shared" ca="1" si="47"/>
        <v>3</v>
      </c>
      <c r="Q76" s="304">
        <f t="shared" ca="1" si="48"/>
        <v>0</v>
      </c>
      <c r="R76" s="306">
        <f t="shared" ca="1" si="49"/>
        <v>0</v>
      </c>
      <c r="S76" s="307">
        <f t="shared" ca="1" si="50"/>
        <v>2.8949999999999996</v>
      </c>
      <c r="T76" s="304">
        <f t="shared" ca="1" si="30"/>
        <v>28.399949999999997</v>
      </c>
      <c r="U76" s="311">
        <f t="shared" ca="1" si="31"/>
        <v>0</v>
      </c>
      <c r="V76" s="306">
        <f t="shared" ca="1" si="32"/>
        <v>1.1534060371972115</v>
      </c>
      <c r="W76" s="304">
        <f t="shared" ca="1" si="33"/>
        <v>54.257178084750535</v>
      </c>
      <c r="Y76" s="314" t="str">
        <f t="shared" ca="1" si="51"/>
        <v/>
      </c>
      <c r="Z76" s="315" t="str">
        <f t="shared" ca="1" si="52"/>
        <v/>
      </c>
      <c r="AA76" s="316" t="str">
        <f t="shared" ca="1" si="53"/>
        <v/>
      </c>
      <c r="AC76" s="310" t="e">
        <f t="shared" ca="1" si="54"/>
        <v>#N/A</v>
      </c>
      <c r="AD76" s="323" t="e">
        <f t="shared" ca="1" si="55"/>
        <v>#N/A</v>
      </c>
      <c r="AE76" s="324">
        <f t="shared" ca="1" si="34"/>
        <v>602.03314054111058</v>
      </c>
      <c r="AG76" s="306">
        <f t="shared" ca="1" si="56"/>
        <v>-28.380644770713964</v>
      </c>
      <c r="AH76" s="304">
        <f t="shared" ca="1" si="57"/>
        <v>-18.81472342536221</v>
      </c>
    </row>
    <row r="77" spans="1:34" x14ac:dyDescent="0.2">
      <c r="A77" s="347">
        <f t="shared" ca="1" si="35"/>
        <v>0.01</v>
      </c>
      <c r="B77" s="304">
        <f t="shared" ca="1" si="36"/>
        <v>3.9299999999999846</v>
      </c>
      <c r="D77" s="306">
        <f t="shared" ca="1" si="37"/>
        <v>-4.1572842357053332</v>
      </c>
      <c r="E77" s="307">
        <f t="shared" ca="1" si="38"/>
        <v>-28.084784391314372</v>
      </c>
      <c r="F77" s="304">
        <f t="shared" ca="1" si="39"/>
        <v>28.390810599964549</v>
      </c>
      <c r="G77" s="306">
        <f t="shared" ca="1" si="40"/>
        <v>33.578770206222991</v>
      </c>
      <c r="H77" s="307">
        <f t="shared" ca="1" si="41"/>
        <v>147.5090278393366</v>
      </c>
      <c r="I77" s="304">
        <f t="shared" ca="1" si="42"/>
        <v>151.28267284348365</v>
      </c>
      <c r="J77" s="306">
        <f t="shared" ca="1" si="43"/>
        <v>124.67861882288318</v>
      </c>
      <c r="K77" s="307">
        <f t="shared" ca="1" si="44"/>
        <v>603.50963505872346</v>
      </c>
      <c r="L77" s="304">
        <f t="shared" ca="1" si="29"/>
        <v>616.25371203774125</v>
      </c>
      <c r="M77" s="306">
        <f t="shared" ca="1" si="45"/>
        <v>1.346971711264096</v>
      </c>
      <c r="N77" s="304">
        <f t="shared" ca="1" si="46"/>
        <v>77.17579417894683</v>
      </c>
      <c r="P77" s="310">
        <f t="shared" ca="1" si="47"/>
        <v>3</v>
      </c>
      <c r="Q77" s="304">
        <f t="shared" ca="1" si="48"/>
        <v>0</v>
      </c>
      <c r="R77" s="306">
        <f t="shared" ca="1" si="49"/>
        <v>0</v>
      </c>
      <c r="S77" s="307">
        <f t="shared" ca="1" si="50"/>
        <v>2.8949999999999996</v>
      </c>
      <c r="T77" s="304">
        <f t="shared" ca="1" si="30"/>
        <v>28.399949999999997</v>
      </c>
      <c r="U77" s="311">
        <f t="shared" ca="1" si="31"/>
        <v>0</v>
      </c>
      <c r="V77" s="306">
        <f t="shared" ca="1" si="32"/>
        <v>1.1532355951930684</v>
      </c>
      <c r="W77" s="304">
        <f t="shared" ca="1" si="33"/>
        <v>54.046712965099104</v>
      </c>
      <c r="Y77" s="314" t="str">
        <f t="shared" ca="1" si="51"/>
        <v/>
      </c>
      <c r="Z77" s="315" t="str">
        <f t="shared" ca="1" si="52"/>
        <v/>
      </c>
      <c r="AA77" s="316" t="str">
        <f t="shared" ca="1" si="53"/>
        <v/>
      </c>
      <c r="AC77" s="310" t="e">
        <f t="shared" ca="1" si="54"/>
        <v>#N/A</v>
      </c>
      <c r="AD77" s="323" t="e">
        <f t="shared" ca="1" si="55"/>
        <v>#N/A</v>
      </c>
      <c r="AE77" s="324">
        <f t="shared" ca="1" si="34"/>
        <v>603.50963505872346</v>
      </c>
      <c r="AG77" s="306">
        <f t="shared" ca="1" si="56"/>
        <v>-28.307294224021188</v>
      </c>
      <c r="AH77" s="304">
        <f t="shared" ca="1" si="57"/>
        <v>-18.741685003368062</v>
      </c>
    </row>
    <row r="78" spans="1:34" x14ac:dyDescent="0.2">
      <c r="A78" s="347">
        <f t="shared" ca="1" si="35"/>
        <v>0.01</v>
      </c>
      <c r="B78" s="304">
        <f t="shared" ca="1" si="36"/>
        <v>3.9399999999999844</v>
      </c>
      <c r="D78" s="306">
        <f t="shared" ca="1" si="37"/>
        <v>-4.1437764262044174</v>
      </c>
      <c r="E78" s="307">
        <f t="shared" ca="1" si="38"/>
        <v>-28.013300134550349</v>
      </c>
      <c r="F78" s="304">
        <f t="shared" ca="1" si="39"/>
        <v>28.318119067105535</v>
      </c>
      <c r="G78" s="306">
        <f t="shared" ca="1" si="40"/>
        <v>33.537332441960949</v>
      </c>
      <c r="H78" s="307">
        <f t="shared" ca="1" si="41"/>
        <v>147.22889483799111</v>
      </c>
      <c r="I78" s="304">
        <f t="shared" ca="1" si="42"/>
        <v>151.00033159744666</v>
      </c>
      <c r="J78" s="306">
        <f t="shared" ca="1" si="43"/>
        <v>125.01419933612409</v>
      </c>
      <c r="K78" s="307">
        <f t="shared" ca="1" si="44"/>
        <v>604.98332467211014</v>
      </c>
      <c r="L78" s="304">
        <f t="shared" ca="1" si="29"/>
        <v>617.76482027303234</v>
      </c>
      <c r="M78" s="306">
        <f t="shared" ca="1" si="45"/>
        <v>1.3468275107843217</v>
      </c>
      <c r="N78" s="304">
        <f t="shared" ca="1" si="46"/>
        <v>77.167532100052</v>
      </c>
      <c r="P78" s="310">
        <f t="shared" ca="1" si="47"/>
        <v>3</v>
      </c>
      <c r="Q78" s="304">
        <f t="shared" ca="1" si="48"/>
        <v>0</v>
      </c>
      <c r="R78" s="306">
        <f t="shared" ca="1" si="49"/>
        <v>0</v>
      </c>
      <c r="S78" s="307">
        <f t="shared" ca="1" si="50"/>
        <v>2.8949999999999996</v>
      </c>
      <c r="T78" s="304">
        <f t="shared" ca="1" si="30"/>
        <v>28.399949999999997</v>
      </c>
      <c r="U78" s="311">
        <f t="shared" ca="1" si="31"/>
        <v>0</v>
      </c>
      <c r="V78" s="306">
        <f t="shared" ca="1" si="32"/>
        <v>1.1530655013356943</v>
      </c>
      <c r="W78" s="304">
        <f t="shared" ca="1" si="33"/>
        <v>53.837222976003055</v>
      </c>
      <c r="Y78" s="314" t="str">
        <f t="shared" ca="1" si="51"/>
        <v/>
      </c>
      <c r="Z78" s="315" t="str">
        <f t="shared" ca="1" si="52"/>
        <v/>
      </c>
      <c r="AA78" s="316" t="str">
        <f t="shared" ca="1" si="53"/>
        <v/>
      </c>
      <c r="AC78" s="310" t="e">
        <f t="shared" ca="1" si="54"/>
        <v>#N/A</v>
      </c>
      <c r="AD78" s="323" t="e">
        <f t="shared" ca="1" si="55"/>
        <v>#N/A</v>
      </c>
      <c r="AE78" s="324">
        <f t="shared" ca="1" si="34"/>
        <v>604.98332467211014</v>
      </c>
      <c r="AG78" s="306">
        <f t="shared" ca="1" si="56"/>
        <v>-28.234281597071512</v>
      </c>
      <c r="AH78" s="304">
        <f t="shared" ca="1" si="57"/>
        <v>-18.668985480172406</v>
      </c>
    </row>
    <row r="79" spans="1:34" x14ac:dyDescent="0.2">
      <c r="A79" s="347">
        <f t="shared" ca="1" si="35"/>
        <v>0.01</v>
      </c>
      <c r="B79" s="304">
        <f t="shared" ca="1" si="36"/>
        <v>3.9499999999999842</v>
      </c>
      <c r="D79" s="306">
        <f t="shared" ca="1" si="37"/>
        <v>-4.1303294780605331</v>
      </c>
      <c r="E79" s="307">
        <f t="shared" ca="1" si="38"/>
        <v>-27.942147075919088</v>
      </c>
      <c r="F79" s="304">
        <f t="shared" ca="1" si="39"/>
        <v>28.245764369363936</v>
      </c>
      <c r="G79" s="306">
        <f t="shared" ca="1" si="40"/>
        <v>33.496029147180344</v>
      </c>
      <c r="H79" s="307">
        <f t="shared" ca="1" si="41"/>
        <v>146.94947336723192</v>
      </c>
      <c r="I79" s="304">
        <f t="shared" ca="1" si="42"/>
        <v>150.71871712410359</v>
      </c>
      <c r="J79" s="306">
        <f t="shared" ca="1" si="43"/>
        <v>125.3493661440698</v>
      </c>
      <c r="K79" s="307">
        <f t="shared" ca="1" si="44"/>
        <v>606.4542165131362</v>
      </c>
      <c r="L79" s="304">
        <f t="shared" ca="1" si="29"/>
        <v>619.27310640724738</v>
      </c>
      <c r="M79" s="306">
        <f t="shared" ca="1" si="45"/>
        <v>1.3466829493545602</v>
      </c>
      <c r="N79" s="304">
        <f t="shared" ca="1" si="46"/>
        <v>77.159249340246291</v>
      </c>
      <c r="P79" s="310">
        <f t="shared" ca="1" si="47"/>
        <v>3</v>
      </c>
      <c r="Q79" s="304">
        <f t="shared" ca="1" si="48"/>
        <v>0</v>
      </c>
      <c r="R79" s="306">
        <f t="shared" ca="1" si="49"/>
        <v>0</v>
      </c>
      <c r="S79" s="307">
        <f t="shared" ca="1" si="50"/>
        <v>2.8949999999999996</v>
      </c>
      <c r="T79" s="304">
        <f t="shared" ca="1" si="30"/>
        <v>28.399949999999997</v>
      </c>
      <c r="U79" s="311">
        <f t="shared" ca="1" si="31"/>
        <v>0</v>
      </c>
      <c r="V79" s="306">
        <f t="shared" ca="1" si="32"/>
        <v>1.1528957546579501</v>
      </c>
      <c r="W79" s="304">
        <f t="shared" ca="1" si="33"/>
        <v>53.62870218200333</v>
      </c>
      <c r="Y79" s="314" t="str">
        <f t="shared" ca="1" si="51"/>
        <v/>
      </c>
      <c r="Z79" s="315" t="str">
        <f t="shared" ca="1" si="52"/>
        <v/>
      </c>
      <c r="AA79" s="316" t="str">
        <f t="shared" ca="1" si="53"/>
        <v/>
      </c>
      <c r="AC79" s="310" t="e">
        <f t="shared" ca="1" si="54"/>
        <v>#N/A</v>
      </c>
      <c r="AD79" s="323" t="e">
        <f t="shared" ca="1" si="55"/>
        <v>#N/A</v>
      </c>
      <c r="AE79" s="324">
        <f t="shared" ca="1" si="34"/>
        <v>606.4542165131362</v>
      </c>
      <c r="AG79" s="306">
        <f t="shared" ca="1" si="56"/>
        <v>-28.161604820347463</v>
      </c>
      <c r="AH79" s="304">
        <f t="shared" ca="1" si="57"/>
        <v>-18.596622789638364</v>
      </c>
    </row>
    <row r="80" spans="1:34" x14ac:dyDescent="0.2">
      <c r="A80" s="347">
        <f t="shared" ca="1" si="35"/>
        <v>0.01</v>
      </c>
      <c r="B80" s="304">
        <f t="shared" ca="1" si="36"/>
        <v>3.959999999999984</v>
      </c>
      <c r="D80" s="306">
        <f t="shared" ca="1" si="37"/>
        <v>-4.1169430176360144</v>
      </c>
      <c r="E80" s="307">
        <f t="shared" ca="1" si="38"/>
        <v>-27.871323199422925</v>
      </c>
      <c r="F80" s="304">
        <f t="shared" ca="1" si="39"/>
        <v>28.173744456446546</v>
      </c>
      <c r="G80" s="306">
        <f t="shared" ca="1" si="40"/>
        <v>33.454859717003984</v>
      </c>
      <c r="H80" s="307">
        <f t="shared" ca="1" si="41"/>
        <v>146.67076013523769</v>
      </c>
      <c r="I80" s="304">
        <f t="shared" ca="1" si="42"/>
        <v>150.43782608550563</v>
      </c>
      <c r="J80" s="306">
        <f t="shared" ca="1" si="43"/>
        <v>125.68412058839073</v>
      </c>
      <c r="K80" s="307">
        <f t="shared" ca="1" si="44"/>
        <v>607.92231768064858</v>
      </c>
      <c r="L80" s="304">
        <f t="shared" ca="1" si="29"/>
        <v>620.77857767668536</v>
      </c>
      <c r="M80" s="306">
        <f t="shared" ca="1" si="45"/>
        <v>1.3465380260938744</v>
      </c>
      <c r="N80" s="304">
        <f t="shared" ca="1" si="46"/>
        <v>77.150945849055717</v>
      </c>
      <c r="P80" s="310">
        <f t="shared" ca="1" si="47"/>
        <v>3</v>
      </c>
      <c r="Q80" s="304">
        <f t="shared" ca="1" si="48"/>
        <v>0</v>
      </c>
      <c r="R80" s="306">
        <f t="shared" ca="1" si="49"/>
        <v>0</v>
      </c>
      <c r="S80" s="307">
        <f t="shared" ca="1" si="50"/>
        <v>2.8949999999999996</v>
      </c>
      <c r="T80" s="304">
        <f t="shared" ca="1" si="30"/>
        <v>28.399949999999997</v>
      </c>
      <c r="U80" s="311">
        <f t="shared" ca="1" si="31"/>
        <v>0</v>
      </c>
      <c r="V80" s="306">
        <f t="shared" ca="1" si="32"/>
        <v>1.152726354197301</v>
      </c>
      <c r="W80" s="304">
        <f t="shared" ca="1" si="33"/>
        <v>53.421144693223283</v>
      </c>
      <c r="Y80" s="314" t="str">
        <f t="shared" ca="1" si="51"/>
        <v/>
      </c>
      <c r="Z80" s="315" t="str">
        <f t="shared" ca="1" si="52"/>
        <v/>
      </c>
      <c r="AA80" s="316" t="str">
        <f t="shared" ca="1" si="53"/>
        <v/>
      </c>
      <c r="AC80" s="310" t="e">
        <f t="shared" ca="1" si="54"/>
        <v>#N/A</v>
      </c>
      <c r="AD80" s="323" t="e">
        <f t="shared" ca="1" si="55"/>
        <v>#N/A</v>
      </c>
      <c r="AE80" s="324">
        <f t="shared" ca="1" si="34"/>
        <v>607.92231768064858</v>
      </c>
      <c r="AG80" s="306">
        <f t="shared" ca="1" si="56"/>
        <v>-28.089261840207609</v>
      </c>
      <c r="AH80" s="304">
        <f t="shared" ca="1" si="57"/>
        <v>-18.524594881521015</v>
      </c>
    </row>
    <row r="81" spans="1:34" x14ac:dyDescent="0.2">
      <c r="A81" s="347">
        <f t="shared" ca="1" si="35"/>
        <v>0.01</v>
      </c>
      <c r="B81" s="304">
        <f t="shared" ca="1" si="36"/>
        <v>3.9699999999999838</v>
      </c>
      <c r="D81" s="306">
        <f t="shared" ca="1" si="37"/>
        <v>-4.1036166741590794</v>
      </c>
      <c r="E81" s="307">
        <f t="shared" ca="1" si="38"/>
        <v>-27.800826504546123</v>
      </c>
      <c r="F81" s="304">
        <f t="shared" ca="1" si="39"/>
        <v>28.10205729380521</v>
      </c>
      <c r="G81" s="306">
        <f t="shared" ca="1" si="40"/>
        <v>33.413823550262393</v>
      </c>
      <c r="H81" s="307">
        <f t="shared" ca="1" si="41"/>
        <v>146.39275187019223</v>
      </c>
      <c r="I81" s="304">
        <f t="shared" ca="1" si="42"/>
        <v>150.15765516408325</v>
      </c>
      <c r="J81" s="306">
        <f t="shared" ca="1" si="43"/>
        <v>126.01846400472706</v>
      </c>
      <c r="K81" s="307">
        <f t="shared" ca="1" si="44"/>
        <v>609.38763524067576</v>
      </c>
      <c r="L81" s="304">
        <f t="shared" ca="1" si="29"/>
        <v>622.28124128430352</v>
      </c>
      <c r="M81" s="306">
        <f t="shared" ca="1" si="45"/>
        <v>1.3463927401178675</v>
      </c>
      <c r="N81" s="304">
        <f t="shared" ca="1" si="46"/>
        <v>77.142621575808079</v>
      </c>
      <c r="P81" s="310">
        <f t="shared" ca="1" si="47"/>
        <v>3</v>
      </c>
      <c r="Q81" s="304">
        <f t="shared" ca="1" si="48"/>
        <v>0</v>
      </c>
      <c r="R81" s="306">
        <f t="shared" ca="1" si="49"/>
        <v>0</v>
      </c>
      <c r="S81" s="307">
        <f t="shared" ca="1" si="50"/>
        <v>2.8949999999999996</v>
      </c>
      <c r="T81" s="304">
        <f t="shared" ca="1" si="30"/>
        <v>28.399949999999997</v>
      </c>
      <c r="U81" s="311">
        <f t="shared" ca="1" si="31"/>
        <v>0</v>
      </c>
      <c r="V81" s="306">
        <f t="shared" ca="1" si="32"/>
        <v>1.1525572989957873</v>
      </c>
      <c r="W81" s="304">
        <f t="shared" ca="1" si="33"/>
        <v>53.214544664948434</v>
      </c>
      <c r="Y81" s="314" t="str">
        <f t="shared" ca="1" si="51"/>
        <v/>
      </c>
      <c r="Z81" s="315" t="str">
        <f t="shared" ca="1" si="52"/>
        <v/>
      </c>
      <c r="AA81" s="316" t="str">
        <f t="shared" ca="1" si="53"/>
        <v/>
      </c>
      <c r="AC81" s="310" t="e">
        <f t="shared" ca="1" si="54"/>
        <v>#N/A</v>
      </c>
      <c r="AD81" s="323" t="e">
        <f t="shared" ca="1" si="55"/>
        <v>#N/A</v>
      </c>
      <c r="AE81" s="324">
        <f t="shared" ca="1" si="34"/>
        <v>609.38763524067576</v>
      </c>
      <c r="AG81" s="306">
        <f t="shared" ca="1" si="56"/>
        <v>-28.017250618739734</v>
      </c>
      <c r="AH81" s="304">
        <f t="shared" ca="1" si="57"/>
        <v>-18.452899721320652</v>
      </c>
    </row>
    <row r="82" spans="1:34" x14ac:dyDescent="0.2">
      <c r="A82" s="347">
        <f t="shared" ca="1" si="35"/>
        <v>0.01</v>
      </c>
      <c r="B82" s="304">
        <f t="shared" ca="1" si="36"/>
        <v>3.9799999999999836</v>
      </c>
      <c r="D82" s="306">
        <f t="shared" ca="1" si="37"/>
        <v>-4.090350079697382</v>
      </c>
      <c r="E82" s="307">
        <f t="shared" ca="1" si="38"/>
        <v>-27.730655006112215</v>
      </c>
      <c r="F82" s="304">
        <f t="shared" ca="1" si="39"/>
        <v>28.03070086249177</v>
      </c>
      <c r="G82" s="306">
        <f t="shared" ca="1" si="40"/>
        <v>33.372920049465421</v>
      </c>
      <c r="H82" s="307">
        <f t="shared" ca="1" si="41"/>
        <v>146.1154453201311</v>
      </c>
      <c r="I82" s="304">
        <f t="shared" ca="1" si="42"/>
        <v>149.87820106249018</v>
      </c>
      <c r="J82" s="306">
        <f t="shared" ca="1" si="43"/>
        <v>126.3523977227257</v>
      </c>
      <c r="K82" s="307">
        <f t="shared" ca="1" si="44"/>
        <v>610.85017622662735</v>
      </c>
      <c r="L82" s="304">
        <f t="shared" ca="1" si="29"/>
        <v>623.78110439991974</v>
      </c>
      <c r="M82" s="306">
        <f t="shared" ca="1" si="45"/>
        <v>1.3462470905386665</v>
      </c>
      <c r="N82" s="304">
        <f t="shared" ca="1" si="46"/>
        <v>77.134276469632013</v>
      </c>
      <c r="P82" s="310">
        <f t="shared" ca="1" si="47"/>
        <v>3</v>
      </c>
      <c r="Q82" s="304">
        <f t="shared" ca="1" si="48"/>
        <v>0</v>
      </c>
      <c r="R82" s="306">
        <f t="shared" ca="1" si="49"/>
        <v>0</v>
      </c>
      <c r="S82" s="307">
        <f t="shared" ca="1" si="50"/>
        <v>2.8949999999999996</v>
      </c>
      <c r="T82" s="304">
        <f t="shared" ca="1" si="30"/>
        <v>28.399949999999997</v>
      </c>
      <c r="U82" s="311">
        <f t="shared" ca="1" si="31"/>
        <v>0</v>
      </c>
      <c r="V82" s="306">
        <f t="shared" ca="1" si="32"/>
        <v>1.1523885880999973</v>
      </c>
      <c r="W82" s="304">
        <f t="shared" ca="1" si="33"/>
        <v>53.008896297210654</v>
      </c>
      <c r="Y82" s="314" t="str">
        <f t="shared" ca="1" si="51"/>
        <v/>
      </c>
      <c r="Z82" s="315" t="str">
        <f t="shared" ca="1" si="52"/>
        <v/>
      </c>
      <c r="AA82" s="316" t="str">
        <f t="shared" ca="1" si="53"/>
        <v/>
      </c>
      <c r="AC82" s="310" t="e">
        <f t="shared" ca="1" si="54"/>
        <v>#N/A</v>
      </c>
      <c r="AD82" s="323" t="e">
        <f t="shared" ca="1" si="55"/>
        <v>#N/A</v>
      </c>
      <c r="AE82" s="324">
        <f t="shared" ca="1" si="34"/>
        <v>610.85017622662735</v>
      </c>
      <c r="AG82" s="306">
        <f t="shared" ca="1" si="56"/>
        <v>-27.945569133615592</v>
      </c>
      <c r="AH82" s="304">
        <f t="shared" ca="1" si="57"/>
        <v>-18.381535290137631</v>
      </c>
    </row>
    <row r="83" spans="1:34" x14ac:dyDescent="0.2">
      <c r="A83" s="347">
        <f t="shared" ca="1" si="35"/>
        <v>0.01</v>
      </c>
      <c r="B83" s="304">
        <f t="shared" ca="1" si="36"/>
        <v>3.9899999999999833</v>
      </c>
      <c r="D83" s="306">
        <f t="shared" ca="1" si="37"/>
        <v>-4.0771428691318867</v>
      </c>
      <c r="E83" s="307">
        <f t="shared" ca="1" si="38"/>
        <v>-27.660806734142682</v>
      </c>
      <c r="F83" s="304">
        <f t="shared" ca="1" si="39"/>
        <v>27.959673159014326</v>
      </c>
      <c r="G83" s="306">
        <f t="shared" ca="1" si="40"/>
        <v>33.332148620774099</v>
      </c>
      <c r="H83" s="307">
        <f t="shared" ca="1" si="41"/>
        <v>145.83883725278969</v>
      </c>
      <c r="I83" s="304">
        <f t="shared" ca="1" si="42"/>
        <v>149.59946050344917</v>
      </c>
      <c r="J83" s="306">
        <f t="shared" ca="1" si="43"/>
        <v>126.6859230660769</v>
      </c>
      <c r="K83" s="307">
        <f t="shared" ca="1" si="44"/>
        <v>612.30994763949195</v>
      </c>
      <c r="L83" s="304">
        <f t="shared" ca="1" si="29"/>
        <v>625.27817416041421</v>
      </c>
      <c r="M83" s="306">
        <f t="shared" ca="1" si="45"/>
        <v>1.3461010764649091</v>
      </c>
      <c r="N83" s="304">
        <f t="shared" ca="1" si="46"/>
        <v>77.125910479456195</v>
      </c>
      <c r="P83" s="310">
        <f t="shared" ca="1" si="47"/>
        <v>3</v>
      </c>
      <c r="Q83" s="304">
        <f t="shared" ca="1" si="48"/>
        <v>0</v>
      </c>
      <c r="R83" s="306">
        <f t="shared" ca="1" si="49"/>
        <v>0</v>
      </c>
      <c r="S83" s="307">
        <f t="shared" ca="1" si="50"/>
        <v>2.8949999999999996</v>
      </c>
      <c r="T83" s="304">
        <f t="shared" ca="1" si="30"/>
        <v>28.399949999999997</v>
      </c>
      <c r="U83" s="311">
        <f t="shared" ca="1" si="31"/>
        <v>0</v>
      </c>
      <c r="V83" s="306">
        <f t="shared" ca="1" si="32"/>
        <v>1.1522202205610363</v>
      </c>
      <c r="W83" s="304">
        <f t="shared" ca="1" si="33"/>
        <v>52.804193834376967</v>
      </c>
      <c r="Y83" s="314" t="str">
        <f t="shared" ca="1" si="51"/>
        <v/>
      </c>
      <c r="Z83" s="315" t="str">
        <f t="shared" ca="1" si="52"/>
        <v/>
      </c>
      <c r="AA83" s="316" t="str">
        <f t="shared" ca="1" si="53"/>
        <v/>
      </c>
      <c r="AC83" s="310" t="e">
        <f t="shared" ca="1" si="54"/>
        <v>#N/A</v>
      </c>
      <c r="AD83" s="323" t="e">
        <f t="shared" ca="1" si="55"/>
        <v>#N/A</v>
      </c>
      <c r="AE83" s="324">
        <f t="shared" ca="1" si="34"/>
        <v>612.30994763949195</v>
      </c>
      <c r="AG83" s="306">
        <f t="shared" ca="1" si="56"/>
        <v>-27.874215377947195</v>
      </c>
      <c r="AH83" s="304">
        <f t="shared" ca="1" si="57"/>
        <v>-18.310499584528728</v>
      </c>
    </row>
    <row r="84" spans="1:34" x14ac:dyDescent="0.2">
      <c r="A84" s="347">
        <f t="shared" ca="1" si="35"/>
        <v>0.01</v>
      </c>
      <c r="B84" s="304">
        <f t="shared" ca="1" si="36"/>
        <v>3.9999999999999831</v>
      </c>
      <c r="D84" s="306">
        <f t="shared" ca="1" si="37"/>
        <v>-4.0639946801309819</v>
      </c>
      <c r="E84" s="307">
        <f t="shared" ca="1" si="38"/>
        <v>-27.591279733717357</v>
      </c>
      <c r="F84" s="304">
        <f t="shared" ca="1" si="39"/>
        <v>27.888972195195272</v>
      </c>
      <c r="G84" s="306">
        <f t="shared" ca="1" si="40"/>
        <v>33.291508673972793</v>
      </c>
      <c r="H84" s="307">
        <f t="shared" ca="1" si="41"/>
        <v>145.5629244554525</v>
      </c>
      <c r="I84" s="304">
        <f t="shared" ca="1" si="42"/>
        <v>149.32143022959892</v>
      </c>
      <c r="J84" s="306">
        <f t="shared" ca="1" si="43"/>
        <v>127.01904135255063</v>
      </c>
      <c r="K84" s="307">
        <f t="shared" ca="1" si="44"/>
        <v>613.76695644803317</v>
      </c>
      <c r="L84" s="304">
        <f t="shared" ca="1" si="29"/>
        <v>626.77245766992894</v>
      </c>
      <c r="M84" s="306">
        <f t="shared" ca="1" si="45"/>
        <v>1.3459546970017269</v>
      </c>
      <c r="N84" s="304">
        <f t="shared" ca="1" si="46"/>
        <v>77.117523554008471</v>
      </c>
      <c r="P84" s="310">
        <f t="shared" ca="1" si="47"/>
        <v>3</v>
      </c>
      <c r="Q84" s="304">
        <f t="shared" ca="1" si="48"/>
        <v>0</v>
      </c>
      <c r="R84" s="306">
        <f t="shared" ca="1" si="49"/>
        <v>0</v>
      </c>
      <c r="S84" s="307">
        <f t="shared" ca="1" si="50"/>
        <v>2.8949999999999996</v>
      </c>
      <c r="T84" s="304">
        <f t="shared" ca="1" si="30"/>
        <v>28.399949999999997</v>
      </c>
      <c r="U84" s="311">
        <f t="shared" ca="1" si="31"/>
        <v>0</v>
      </c>
      <c r="V84" s="306">
        <f t="shared" ca="1" si="32"/>
        <v>1.1520521954345024</v>
      </c>
      <c r="W84" s="304">
        <f t="shared" ca="1" si="33"/>
        <v>52.600431564742721</v>
      </c>
      <c r="Y84" s="314" t="str">
        <f t="shared" ca="1" si="51"/>
        <v/>
      </c>
      <c r="Z84" s="315" t="str">
        <f t="shared" ca="1" si="52"/>
        <v/>
      </c>
      <c r="AA84" s="316" t="str">
        <f t="shared" ca="1" si="53"/>
        <v/>
      </c>
      <c r="AC84" s="310">
        <f t="shared" ca="1" si="54"/>
        <v>3.9999999999999831</v>
      </c>
      <c r="AD84" s="323">
        <f t="shared" ca="1" si="55"/>
        <v>127.01904135255063</v>
      </c>
      <c r="AE84" s="324">
        <f t="shared" ca="1" si="34"/>
        <v>613.76695644803317</v>
      </c>
      <c r="AG84" s="306">
        <f t="shared" ca="1" si="56"/>
        <v>-27.803187360144676</v>
      </c>
      <c r="AH84" s="304">
        <f t="shared" ca="1" si="57"/>
        <v>-18.239790616365102</v>
      </c>
    </row>
    <row r="85" spans="1:34" x14ac:dyDescent="0.2">
      <c r="A85" s="347">
        <f t="shared" ca="1" si="35"/>
        <v>0.01</v>
      </c>
      <c r="B85" s="304">
        <f t="shared" ca="1" si="36"/>
        <v>4.0099999999999829</v>
      </c>
      <c r="D85" s="306">
        <f t="shared" ca="1" si="37"/>
        <v>-4.0509051531249209</v>
      </c>
      <c r="E85" s="307">
        <f t="shared" ca="1" si="38"/>
        <v>-27.522072064836216</v>
      </c>
      <c r="F85" s="304">
        <f t="shared" ca="1" si="39"/>
        <v>27.818595998030744</v>
      </c>
      <c r="G85" s="306">
        <f t="shared" ca="1" si="40"/>
        <v>33.25099962244154</v>
      </c>
      <c r="H85" s="307">
        <f t="shared" ca="1" si="41"/>
        <v>145.28770373480415</v>
      </c>
      <c r="I85" s="304">
        <f t="shared" ca="1" si="42"/>
        <v>149.04410700334256</v>
      </c>
      <c r="J85" s="306">
        <f t="shared" ca="1" si="43"/>
        <v>127.3517538940327</v>
      </c>
      <c r="K85" s="307">
        <f t="shared" ca="1" si="44"/>
        <v>615.22120958898449</v>
      </c>
      <c r="L85" s="304">
        <f t="shared" ca="1" si="29"/>
        <v>628.26396200006525</v>
      </c>
      <c r="M85" s="306">
        <f t="shared" ca="1" si="45"/>
        <v>1.3458079512507317</v>
      </c>
      <c r="N85" s="304">
        <f t="shared" ca="1" si="46"/>
        <v>77.109115641814967</v>
      </c>
      <c r="P85" s="310">
        <f t="shared" ca="1" si="47"/>
        <v>3</v>
      </c>
      <c r="Q85" s="304">
        <f t="shared" ca="1" si="48"/>
        <v>0</v>
      </c>
      <c r="R85" s="306">
        <f t="shared" ca="1" si="49"/>
        <v>0</v>
      </c>
      <c r="S85" s="307">
        <f t="shared" ca="1" si="50"/>
        <v>2.8949999999999996</v>
      </c>
      <c r="T85" s="304">
        <f t="shared" ca="1" si="30"/>
        <v>28.399949999999997</v>
      </c>
      <c r="U85" s="311">
        <f t="shared" ca="1" si="31"/>
        <v>0</v>
      </c>
      <c r="V85" s="306">
        <f t="shared" ca="1" si="32"/>
        <v>1.1518845117804555</v>
      </c>
      <c r="W85" s="304">
        <f t="shared" ca="1" si="33"/>
        <v>52.397603820129021</v>
      </c>
      <c r="Y85" s="314" t="str">
        <f t="shared" ca="1" si="51"/>
        <v/>
      </c>
      <c r="Z85" s="315" t="str">
        <f t="shared" ca="1" si="52"/>
        <v/>
      </c>
      <c r="AA85" s="316" t="str">
        <f t="shared" ca="1" si="53"/>
        <v/>
      </c>
      <c r="AC85" s="310" t="e">
        <f t="shared" ca="1" si="54"/>
        <v>#N/A</v>
      </c>
      <c r="AD85" s="323" t="e">
        <f t="shared" ca="1" si="55"/>
        <v>#N/A</v>
      </c>
      <c r="AE85" s="324">
        <f t="shared" ca="1" si="34"/>
        <v>615.22120958898449</v>
      </c>
      <c r="AG85" s="306">
        <f t="shared" ca="1" si="56"/>
        <v>-27.732483103775692</v>
      </c>
      <c r="AH85" s="304">
        <f t="shared" ca="1" si="57"/>
        <v>-18.169406412691789</v>
      </c>
    </row>
    <row r="86" spans="1:34" x14ac:dyDescent="0.2">
      <c r="A86" s="347">
        <f t="shared" ca="1" si="35"/>
        <v>0.01</v>
      </c>
      <c r="B86" s="304">
        <f t="shared" ca="1" si="36"/>
        <v>4.0199999999999827</v>
      </c>
      <c r="D86" s="306">
        <f t="shared" ca="1" si="37"/>
        <v>-4.0378739312804823</v>
      </c>
      <c r="E86" s="307">
        <f t="shared" ca="1" si="38"/>
        <v>-27.453181802282657</v>
      </c>
      <c r="F86" s="304">
        <f t="shared" ca="1" si="39"/>
        <v>27.748542609551553</v>
      </c>
      <c r="G86" s="306">
        <f t="shared" ca="1" si="40"/>
        <v>33.210620883128733</v>
      </c>
      <c r="H86" s="307">
        <f t="shared" ca="1" si="41"/>
        <v>145.01317191678132</v>
      </c>
      <c r="I86" s="304">
        <f t="shared" ca="1" si="42"/>
        <v>148.76748760669744</v>
      </c>
      <c r="J86" s="306">
        <f t="shared" ca="1" si="43"/>
        <v>127.68406199656054</v>
      </c>
      <c r="K86" s="307">
        <f t="shared" ca="1" si="44"/>
        <v>616.67271396724243</v>
      </c>
      <c r="L86" s="304">
        <f t="shared" ca="1" si="29"/>
        <v>629.75269419008123</v>
      </c>
      <c r="M86" s="306">
        <f t="shared" ca="1" si="45"/>
        <v>1.3456608383099988</v>
      </c>
      <c r="N86" s="304">
        <f t="shared" ca="1" si="46"/>
        <v>77.100686691199215</v>
      </c>
      <c r="P86" s="310">
        <f t="shared" ca="1" si="47"/>
        <v>3</v>
      </c>
      <c r="Q86" s="304">
        <f t="shared" ca="1" si="48"/>
        <v>0</v>
      </c>
      <c r="R86" s="306">
        <f t="shared" ca="1" si="49"/>
        <v>0</v>
      </c>
      <c r="S86" s="307">
        <f t="shared" ca="1" si="50"/>
        <v>2.8949999999999996</v>
      </c>
      <c r="T86" s="304">
        <f t="shared" ca="1" si="30"/>
        <v>28.399949999999997</v>
      </c>
      <c r="U86" s="311">
        <f t="shared" ca="1" si="31"/>
        <v>0</v>
      </c>
      <c r="V86" s="306">
        <f t="shared" ca="1" si="32"/>
        <v>1.1517171686633902</v>
      </c>
      <c r="W86" s="304">
        <f t="shared" ca="1" si="33"/>
        <v>52.19570497548456</v>
      </c>
      <c r="Y86" s="314" t="str">
        <f t="shared" ca="1" si="51"/>
        <v/>
      </c>
      <c r="Z86" s="315" t="str">
        <f t="shared" ca="1" si="52"/>
        <v/>
      </c>
      <c r="AA86" s="316" t="str">
        <f t="shared" ca="1" si="53"/>
        <v/>
      </c>
      <c r="AC86" s="310" t="e">
        <f t="shared" ca="1" si="54"/>
        <v>#N/A</v>
      </c>
      <c r="AD86" s="323" t="e">
        <f t="shared" ca="1" si="55"/>
        <v>#N/A</v>
      </c>
      <c r="AE86" s="324">
        <f t="shared" ca="1" si="34"/>
        <v>616.67271396724243</v>
      </c>
      <c r="AG86" s="306">
        <f t="shared" ca="1" si="56"/>
        <v>-27.662100647426271</v>
      </c>
      <c r="AH86" s="304">
        <f t="shared" ca="1" si="57"/>
        <v>-18.099345015588611</v>
      </c>
    </row>
    <row r="87" spans="1:34" x14ac:dyDescent="0.2">
      <c r="A87" s="347">
        <f t="shared" ca="1" si="35"/>
        <v>0.01</v>
      </c>
      <c r="B87" s="304">
        <f t="shared" ca="1" si="36"/>
        <v>4.0299999999999825</v>
      </c>
      <c r="D87" s="306">
        <f t="shared" ca="1" si="37"/>
        <v>-4.024900660475959</v>
      </c>
      <c r="E87" s="307">
        <f t="shared" ca="1" si="38"/>
        <v>-27.384607035488237</v>
      </c>
      <c r="F87" s="304">
        <f t="shared" ca="1" si="39"/>
        <v>27.678810086685658</v>
      </c>
      <c r="G87" s="306">
        <f t="shared" ca="1" si="40"/>
        <v>33.170371876523973</v>
      </c>
      <c r="H87" s="307">
        <f t="shared" ca="1" si="41"/>
        <v>144.73932584642642</v>
      </c>
      <c r="I87" s="304">
        <f t="shared" ca="1" si="42"/>
        <v>148.49156884114632</v>
      </c>
      <c r="J87" s="306">
        <f t="shared" ca="1" si="43"/>
        <v>128.01596696035881</v>
      </c>
      <c r="K87" s="307">
        <f t="shared" ca="1" si="44"/>
        <v>618.12147645605842</v>
      </c>
      <c r="L87" s="304">
        <f t="shared" ca="1" si="29"/>
        <v>631.23866124708582</v>
      </c>
      <c r="M87" s="306">
        <f t="shared" ca="1" si="45"/>
        <v>1.3455133572740536</v>
      </c>
      <c r="N87" s="304">
        <f t="shared" ca="1" si="46"/>
        <v>77.092236650281336</v>
      </c>
      <c r="P87" s="310">
        <f t="shared" ca="1" si="47"/>
        <v>3</v>
      </c>
      <c r="Q87" s="304">
        <f t="shared" ca="1" si="48"/>
        <v>0</v>
      </c>
      <c r="R87" s="306">
        <f t="shared" ca="1" si="49"/>
        <v>0</v>
      </c>
      <c r="S87" s="307">
        <f t="shared" ca="1" si="50"/>
        <v>2.8949999999999996</v>
      </c>
      <c r="T87" s="304">
        <f t="shared" ca="1" si="30"/>
        <v>28.399949999999997</v>
      </c>
      <c r="U87" s="311">
        <f t="shared" ca="1" si="31"/>
        <v>0</v>
      </c>
      <c r="V87" s="306">
        <f t="shared" ca="1" si="32"/>
        <v>1.1515501651522115</v>
      </c>
      <c r="W87" s="304">
        <f t="shared" ca="1" si="33"/>
        <v>51.994729448491825</v>
      </c>
      <c r="Y87" s="314" t="str">
        <f t="shared" ca="1" si="51"/>
        <v/>
      </c>
      <c r="Z87" s="315" t="str">
        <f t="shared" ca="1" si="52"/>
        <v/>
      </c>
      <c r="AA87" s="316" t="str">
        <f t="shared" ca="1" si="53"/>
        <v/>
      </c>
      <c r="AC87" s="310" t="e">
        <f t="shared" ca="1" si="54"/>
        <v>#N/A</v>
      </c>
      <c r="AD87" s="323" t="e">
        <f t="shared" ca="1" si="55"/>
        <v>#N/A</v>
      </c>
      <c r="AE87" s="324">
        <f t="shared" ca="1" si="34"/>
        <v>618.12147645605842</v>
      </c>
      <c r="AG87" s="306">
        <f t="shared" ca="1" si="56"/>
        <v>-27.592038044563175</v>
      </c>
      <c r="AH87" s="304">
        <f t="shared" ca="1" si="57"/>
        <v>-18.029604482032667</v>
      </c>
    </row>
    <row r="88" spans="1:34" x14ac:dyDescent="0.2">
      <c r="A88" s="347">
        <f t="shared" ca="1" si="35"/>
        <v>0.01</v>
      </c>
      <c r="B88" s="304">
        <f t="shared" ca="1" si="36"/>
        <v>4.0399999999999823</v>
      </c>
      <c r="D88" s="306">
        <f t="shared" ca="1" si="37"/>
        <v>-4.0119849892763568</v>
      </c>
      <c r="E88" s="307">
        <f t="shared" ca="1" si="38"/>
        <v>-27.316345868398955</v>
      </c>
      <c r="F88" s="304">
        <f t="shared" ca="1" si="39"/>
        <v>27.609396501122141</v>
      </c>
      <c r="G88" s="306">
        <f t="shared" ca="1" si="40"/>
        <v>33.130252026631211</v>
      </c>
      <c r="H88" s="307">
        <f t="shared" ca="1" si="41"/>
        <v>144.46616238774243</v>
      </c>
      <c r="I88" s="304">
        <f t="shared" ca="1" si="42"/>
        <v>148.21634752748992</v>
      </c>
      <c r="J88" s="306">
        <f t="shared" ca="1" si="43"/>
        <v>128.3474700798746</v>
      </c>
      <c r="K88" s="307">
        <f t="shared" ca="1" si="44"/>
        <v>619.56750389722924</v>
      </c>
      <c r="L88" s="304">
        <f t="shared" ca="1" si="29"/>
        <v>632.72187014623375</v>
      </c>
      <c r="M88" s="306">
        <f t="shared" ca="1" si="45"/>
        <v>1.3453655072338542</v>
      </c>
      <c r="N88" s="304">
        <f t="shared" ca="1" si="46"/>
        <v>77.08376546697707</v>
      </c>
      <c r="P88" s="310">
        <f t="shared" ca="1" si="47"/>
        <v>3</v>
      </c>
      <c r="Q88" s="304">
        <f t="shared" ca="1" si="48"/>
        <v>0</v>
      </c>
      <c r="R88" s="306">
        <f t="shared" ca="1" si="49"/>
        <v>0</v>
      </c>
      <c r="S88" s="307">
        <f t="shared" ca="1" si="50"/>
        <v>2.8949999999999996</v>
      </c>
      <c r="T88" s="304">
        <f t="shared" ca="1" si="30"/>
        <v>28.399949999999997</v>
      </c>
      <c r="U88" s="311">
        <f t="shared" ca="1" si="31"/>
        <v>0</v>
      </c>
      <c r="V88" s="306">
        <f t="shared" ca="1" si="32"/>
        <v>1.1513835003202026</v>
      </c>
      <c r="W88" s="304">
        <f t="shared" ca="1" si="33"/>
        <v>51.794671699177144</v>
      </c>
      <c r="Y88" s="314" t="str">
        <f t="shared" ca="1" si="51"/>
        <v/>
      </c>
      <c r="Z88" s="315" t="str">
        <f t="shared" ca="1" si="52"/>
        <v/>
      </c>
      <c r="AA88" s="316" t="str">
        <f t="shared" ca="1" si="53"/>
        <v/>
      </c>
      <c r="AC88" s="310" t="e">
        <f t="shared" ca="1" si="54"/>
        <v>#N/A</v>
      </c>
      <c r="AD88" s="323" t="e">
        <f t="shared" ca="1" si="55"/>
        <v>#N/A</v>
      </c>
      <c r="AE88" s="324">
        <f t="shared" ca="1" si="34"/>
        <v>619.56750389722924</v>
      </c>
      <c r="AG88" s="306">
        <f t="shared" ca="1" si="56"/>
        <v>-27.5222933633978</v>
      </c>
      <c r="AH88" s="304">
        <f t="shared" ca="1" si="57"/>
        <v>-17.96018288376229</v>
      </c>
    </row>
    <row r="89" spans="1:34" x14ac:dyDescent="0.2">
      <c r="A89" s="347">
        <f t="shared" ca="1" si="35"/>
        <v>0.01</v>
      </c>
      <c r="B89" s="304">
        <f t="shared" ca="1" si="36"/>
        <v>4.0499999999999821</v>
      </c>
      <c r="D89" s="306">
        <f t="shared" ca="1" si="37"/>
        <v>-3.9991265689089084</v>
      </c>
      <c r="E89" s="307">
        <f t="shared" ca="1" si="38"/>
        <v>-27.248396419342775</v>
      </c>
      <c r="F89" s="304">
        <f t="shared" ca="1" si="39"/>
        <v>27.540299939176503</v>
      </c>
      <c r="G89" s="306">
        <f t="shared" ca="1" si="40"/>
        <v>33.090260760942122</v>
      </c>
      <c r="H89" s="307">
        <f t="shared" ca="1" si="41"/>
        <v>144.19367842354899</v>
      </c>
      <c r="I89" s="304">
        <f t="shared" ca="1" si="42"/>
        <v>147.94182050570083</v>
      </c>
      <c r="J89" s="306">
        <f t="shared" ca="1" si="43"/>
        <v>128.67857264381246</v>
      </c>
      <c r="K89" s="307">
        <f t="shared" ca="1" si="44"/>
        <v>621.01080310128566</v>
      </c>
      <c r="L89" s="304">
        <f t="shared" ca="1" si="29"/>
        <v>634.20232783091603</v>
      </c>
      <c r="M89" s="306">
        <f t="shared" ca="1" si="45"/>
        <v>1.3452172872767774</v>
      </c>
      <c r="N89" s="304">
        <f t="shared" ca="1" si="46"/>
        <v>77.075273088996951</v>
      </c>
      <c r="P89" s="310">
        <f t="shared" ca="1" si="47"/>
        <v>3</v>
      </c>
      <c r="Q89" s="304">
        <f t="shared" ca="1" si="48"/>
        <v>0</v>
      </c>
      <c r="R89" s="306">
        <f t="shared" ca="1" si="49"/>
        <v>0</v>
      </c>
      <c r="S89" s="307">
        <f t="shared" ca="1" si="50"/>
        <v>2.8949999999999996</v>
      </c>
      <c r="T89" s="304">
        <f t="shared" ca="1" si="30"/>
        <v>28.399949999999997</v>
      </c>
      <c r="U89" s="311">
        <f t="shared" ca="1" si="31"/>
        <v>0</v>
      </c>
      <c r="V89" s="306">
        <f t="shared" ca="1" si="32"/>
        <v>1.1512171732450027</v>
      </c>
      <c r="W89" s="304">
        <f t="shared" ca="1" si="33"/>
        <v>51.595526229525298</v>
      </c>
      <c r="Y89" s="314" t="str">
        <f t="shared" ca="1" si="51"/>
        <v/>
      </c>
      <c r="Z89" s="315" t="str">
        <f t="shared" ca="1" si="52"/>
        <v/>
      </c>
      <c r="AA89" s="316" t="str">
        <f t="shared" ca="1" si="53"/>
        <v/>
      </c>
      <c r="AC89" s="310" t="e">
        <f t="shared" ca="1" si="54"/>
        <v>#N/A</v>
      </c>
      <c r="AD89" s="323" t="e">
        <f t="shared" ca="1" si="55"/>
        <v>#N/A</v>
      </c>
      <c r="AE89" s="324">
        <f t="shared" ca="1" si="34"/>
        <v>621.01080310128566</v>
      </c>
      <c r="AG89" s="306">
        <f t="shared" ca="1" si="56"/>
        <v>-27.452864686751404</v>
      </c>
      <c r="AH89" s="304">
        <f t="shared" ca="1" si="57"/>
        <v>-17.891078307142365</v>
      </c>
    </row>
    <row r="90" spans="1:34" x14ac:dyDescent="0.2">
      <c r="A90" s="347">
        <f t="shared" ca="1" si="35"/>
        <v>0.01</v>
      </c>
      <c r="B90" s="304">
        <f t="shared" ca="1" si="36"/>
        <v>4.0599999999999818</v>
      </c>
      <c r="D90" s="306">
        <f t="shared" ca="1" si="37"/>
        <v>-3.9863250532388093</v>
      </c>
      <c r="E90" s="307">
        <f t="shared" ca="1" si="38"/>
        <v>-27.18075682089875</v>
      </c>
      <c r="F90" s="304">
        <f t="shared" ca="1" si="39"/>
        <v>27.471518501657556</v>
      </c>
      <c r="G90" s="306">
        <f t="shared" ca="1" si="40"/>
        <v>33.050397510409738</v>
      </c>
      <c r="H90" s="307">
        <f t="shared" ca="1" si="41"/>
        <v>143.92187085533999</v>
      </c>
      <c r="I90" s="304">
        <f t="shared" ca="1" si="42"/>
        <v>147.66798463477878</v>
      </c>
      <c r="J90" s="306">
        <f t="shared" ca="1" si="43"/>
        <v>129.00927593516923</v>
      </c>
      <c r="K90" s="307">
        <f t="shared" ca="1" si="44"/>
        <v>622.45138084768007</v>
      </c>
      <c r="L90" s="304">
        <f t="shared" ca="1" si="29"/>
        <v>635.68004121295201</v>
      </c>
      <c r="M90" s="306">
        <f t="shared" ca="1" si="45"/>
        <v>1.3450686964866023</v>
      </c>
      <c r="N90" s="304">
        <f t="shared" ca="1" si="46"/>
        <v>77.066759463845415</v>
      </c>
      <c r="P90" s="310">
        <f t="shared" ca="1" si="47"/>
        <v>3</v>
      </c>
      <c r="Q90" s="304">
        <f t="shared" ca="1" si="48"/>
        <v>0</v>
      </c>
      <c r="R90" s="306">
        <f t="shared" ca="1" si="49"/>
        <v>0</v>
      </c>
      <c r="S90" s="307">
        <f t="shared" ca="1" si="50"/>
        <v>2.8949999999999996</v>
      </c>
      <c r="T90" s="304">
        <f t="shared" ca="1" si="30"/>
        <v>28.399949999999997</v>
      </c>
      <c r="U90" s="311">
        <f t="shared" ca="1" si="31"/>
        <v>0</v>
      </c>
      <c r="V90" s="306">
        <f t="shared" ca="1" si="32"/>
        <v>1.1510511830085774</v>
      </c>
      <c r="W90" s="304">
        <f t="shared" ca="1" si="33"/>
        <v>51.397287583097963</v>
      </c>
      <c r="Y90" s="314" t="str">
        <f t="shared" ca="1" si="51"/>
        <v/>
      </c>
      <c r="Z90" s="315" t="str">
        <f t="shared" ca="1" si="52"/>
        <v/>
      </c>
      <c r="AA90" s="316" t="str">
        <f t="shared" ca="1" si="53"/>
        <v/>
      </c>
      <c r="AC90" s="310" t="e">
        <f t="shared" ca="1" si="54"/>
        <v>#N/A</v>
      </c>
      <c r="AD90" s="323" t="e">
        <f t="shared" ca="1" si="55"/>
        <v>#N/A</v>
      </c>
      <c r="AE90" s="324">
        <f t="shared" ca="1" si="34"/>
        <v>622.45138084768007</v>
      </c>
      <c r="AG90" s="306">
        <f t="shared" ca="1" si="56"/>
        <v>-27.383750111921863</v>
      </c>
      <c r="AH90" s="304">
        <f t="shared" ca="1" si="57"/>
        <v>-17.822288853031193</v>
      </c>
    </row>
    <row r="91" spans="1:34" x14ac:dyDescent="0.2">
      <c r="A91" s="347">
        <f t="shared" ca="1" si="35"/>
        <v>0.01</v>
      </c>
      <c r="B91" s="304">
        <f t="shared" ca="1" si="36"/>
        <v>4.0699999999999816</v>
      </c>
      <c r="D91" s="306">
        <f t="shared" ca="1" si="37"/>
        <v>-3.9735800987452419</v>
      </c>
      <c r="E91" s="307">
        <f t="shared" ca="1" si="38"/>
        <v>-27.1134252197674</v>
      </c>
      <c r="F91" s="304">
        <f t="shared" ca="1" si="39"/>
        <v>27.40305030373559</v>
      </c>
      <c r="G91" s="306">
        <f t="shared" ca="1" si="40"/>
        <v>33.010661709422287</v>
      </c>
      <c r="H91" s="307">
        <f t="shared" ca="1" si="41"/>
        <v>143.65073660314232</v>
      </c>
      <c r="I91" s="304">
        <f t="shared" ca="1" si="42"/>
        <v>147.39483679260712</v>
      </c>
      <c r="J91" s="306">
        <f t="shared" ca="1" si="43"/>
        <v>129.3395812312684</v>
      </c>
      <c r="K91" s="307">
        <f t="shared" ca="1" si="44"/>
        <v>623.88924388497253</v>
      </c>
      <c r="L91" s="304">
        <f t="shared" ca="1" si="29"/>
        <v>637.15501717277766</v>
      </c>
      <c r="M91" s="306">
        <f t="shared" ca="1" si="45"/>
        <v>1.3449197339434957</v>
      </c>
      <c r="N91" s="304">
        <f t="shared" ca="1" si="46"/>
        <v>77.058224538819871</v>
      </c>
      <c r="P91" s="310">
        <f t="shared" ca="1" si="47"/>
        <v>3</v>
      </c>
      <c r="Q91" s="304">
        <f t="shared" ca="1" si="48"/>
        <v>0</v>
      </c>
      <c r="R91" s="306">
        <f t="shared" ca="1" si="49"/>
        <v>0</v>
      </c>
      <c r="S91" s="307">
        <f t="shared" ca="1" si="50"/>
        <v>2.8949999999999996</v>
      </c>
      <c r="T91" s="304">
        <f t="shared" ca="1" si="30"/>
        <v>28.399949999999997</v>
      </c>
      <c r="U91" s="311">
        <f t="shared" ca="1" si="31"/>
        <v>0</v>
      </c>
      <c r="V91" s="306">
        <f t="shared" ca="1" si="32"/>
        <v>1.1508855286971931</v>
      </c>
      <c r="W91" s="304">
        <f t="shared" ca="1" si="33"/>
        <v>51.199950344656322</v>
      </c>
      <c r="Y91" s="314" t="str">
        <f t="shared" ca="1" si="51"/>
        <v/>
      </c>
      <c r="Z91" s="315" t="str">
        <f t="shared" ca="1" si="52"/>
        <v/>
      </c>
      <c r="AA91" s="316" t="str">
        <f t="shared" ca="1" si="53"/>
        <v/>
      </c>
      <c r="AC91" s="310" t="e">
        <f t="shared" ca="1" si="54"/>
        <v>#N/A</v>
      </c>
      <c r="AD91" s="323" t="e">
        <f t="shared" ca="1" si="55"/>
        <v>#N/A</v>
      </c>
      <c r="AE91" s="324">
        <f t="shared" ca="1" si="34"/>
        <v>623.88924388497253</v>
      </c>
      <c r="AG91" s="306">
        <f t="shared" ca="1" si="56"/>
        <v>-27.314947750551784</v>
      </c>
      <c r="AH91" s="304">
        <f t="shared" ca="1" si="57"/>
        <v>-17.753812636648693</v>
      </c>
    </row>
    <row r="92" spans="1:34" x14ac:dyDescent="0.2">
      <c r="A92" s="347">
        <f t="shared" ca="1" si="35"/>
        <v>0.01</v>
      </c>
      <c r="B92" s="304">
        <f t="shared" ca="1" si="36"/>
        <v>4.0799999999999814</v>
      </c>
      <c r="D92" s="306">
        <f t="shared" ca="1" si="37"/>
        <v>-3.9608913644976238</v>
      </c>
      <c r="E92" s="307">
        <f t="shared" ca="1" si="38"/>
        <v>-27.046399776642559</v>
      </c>
      <c r="F92" s="304">
        <f t="shared" ca="1" si="39"/>
        <v>27.334893474812052</v>
      </c>
      <c r="G92" s="306">
        <f t="shared" ca="1" si="40"/>
        <v>32.971052795777311</v>
      </c>
      <c r="H92" s="307">
        <f t="shared" ca="1" si="41"/>
        <v>143.38027260537589</v>
      </c>
      <c r="I92" s="304">
        <f t="shared" ca="1" si="42"/>
        <v>147.12237387581075</v>
      </c>
      <c r="J92" s="306">
        <f t="shared" ca="1" si="43"/>
        <v>129.66948980379439</v>
      </c>
      <c r="K92" s="307">
        <f t="shared" ca="1" si="44"/>
        <v>625.32439893101514</v>
      </c>
      <c r="L92" s="304">
        <f t="shared" ca="1" si="29"/>
        <v>638.627262559634</v>
      </c>
      <c r="M92" s="306">
        <f t="shared" ca="1" si="45"/>
        <v>1.3447703987239947</v>
      </c>
      <c r="N92" s="304">
        <f t="shared" ca="1" si="46"/>
        <v>77.049668261009799</v>
      </c>
      <c r="P92" s="310">
        <f t="shared" ca="1" si="47"/>
        <v>3</v>
      </c>
      <c r="Q92" s="304">
        <f t="shared" ca="1" si="48"/>
        <v>0</v>
      </c>
      <c r="R92" s="306">
        <f t="shared" ca="1" si="49"/>
        <v>0</v>
      </c>
      <c r="S92" s="307">
        <f t="shared" ca="1" si="50"/>
        <v>2.8949999999999996</v>
      </c>
      <c r="T92" s="304">
        <f t="shared" ca="1" si="30"/>
        <v>28.399949999999997</v>
      </c>
      <c r="U92" s="311">
        <f t="shared" ca="1" si="31"/>
        <v>0</v>
      </c>
      <c r="V92" s="306">
        <f t="shared" ca="1" si="32"/>
        <v>1.1507202094013909</v>
      </c>
      <c r="W92" s="304">
        <f t="shared" ca="1" si="33"/>
        <v>51.003509139787624</v>
      </c>
      <c r="Y92" s="314" t="str">
        <f t="shared" ca="1" si="51"/>
        <v/>
      </c>
      <c r="Z92" s="315" t="str">
        <f t="shared" ca="1" si="52"/>
        <v/>
      </c>
      <c r="AA92" s="316" t="str">
        <f t="shared" ca="1" si="53"/>
        <v/>
      </c>
      <c r="AC92" s="310" t="e">
        <f t="shared" ca="1" si="54"/>
        <v>#N/A</v>
      </c>
      <c r="AD92" s="323" t="e">
        <f t="shared" ca="1" si="55"/>
        <v>#N/A</v>
      </c>
      <c r="AE92" s="324">
        <f t="shared" ca="1" si="34"/>
        <v>625.32439893101514</v>
      </c>
      <c r="AG92" s="306">
        <f t="shared" ca="1" si="56"/>
        <v>-27.246455728498084</v>
      </c>
      <c r="AH92" s="304">
        <f t="shared" ca="1" si="57"/>
        <v>-17.685647787446054</v>
      </c>
    </row>
    <row r="93" spans="1:34" x14ac:dyDescent="0.2">
      <c r="A93" s="347">
        <f t="shared" ca="1" si="35"/>
        <v>0.01</v>
      </c>
      <c r="B93" s="304">
        <f t="shared" ca="1" si="36"/>
        <v>4.0899999999999812</v>
      </c>
      <c r="D93" s="306">
        <f t="shared" ca="1" si="37"/>
        <v>-3.9482585121321496</v>
      </c>
      <c r="E93" s="307">
        <f t="shared" ca="1" si="38"/>
        <v>-26.97967866608451</v>
      </c>
      <c r="F93" s="304">
        <f t="shared" ca="1" si="39"/>
        <v>27.267046158390528</v>
      </c>
      <c r="G93" s="306">
        <f t="shared" ca="1" si="40"/>
        <v>32.931570210655991</v>
      </c>
      <c r="H93" s="307">
        <f t="shared" ca="1" si="41"/>
        <v>143.11047581871506</v>
      </c>
      <c r="I93" s="304">
        <f t="shared" ca="1" si="42"/>
        <v>146.85059279961519</v>
      </c>
      <c r="J93" s="306">
        <f t="shared" ca="1" si="43"/>
        <v>129.99900291882656</v>
      </c>
      <c r="K93" s="307">
        <f t="shared" ca="1" si="44"/>
        <v>626.75685267313554</v>
      </c>
      <c r="L93" s="304">
        <f t="shared" ca="1" si="29"/>
        <v>640.09678419175293</v>
      </c>
      <c r="M93" s="306">
        <f t="shared" ca="1" si="45"/>
        <v>1.3446206899009925</v>
      </c>
      <c r="N93" s="304">
        <f t="shared" ca="1" si="46"/>
        <v>77.041090577295904</v>
      </c>
      <c r="P93" s="310">
        <f t="shared" ca="1" si="47"/>
        <v>3</v>
      </c>
      <c r="Q93" s="304">
        <f t="shared" ca="1" si="48"/>
        <v>0</v>
      </c>
      <c r="R93" s="306">
        <f t="shared" ca="1" si="49"/>
        <v>0</v>
      </c>
      <c r="S93" s="307">
        <f t="shared" ca="1" si="50"/>
        <v>2.8949999999999996</v>
      </c>
      <c r="T93" s="304">
        <f t="shared" ca="1" si="30"/>
        <v>28.399949999999997</v>
      </c>
      <c r="U93" s="311">
        <f t="shared" ca="1" si="31"/>
        <v>0</v>
      </c>
      <c r="V93" s="306">
        <f t="shared" ca="1" si="32"/>
        <v>1.1505552242159591</v>
      </c>
      <c r="W93" s="304">
        <f t="shared" ca="1" si="33"/>
        <v>50.807958634535616</v>
      </c>
      <c r="Y93" s="314" t="str">
        <f t="shared" ca="1" si="51"/>
        <v/>
      </c>
      <c r="Z93" s="315" t="str">
        <f t="shared" ca="1" si="52"/>
        <v/>
      </c>
      <c r="AA93" s="316" t="str">
        <f t="shared" ca="1" si="53"/>
        <v/>
      </c>
      <c r="AC93" s="310" t="e">
        <f t="shared" ca="1" si="54"/>
        <v>#N/A</v>
      </c>
      <c r="AD93" s="323" t="e">
        <f t="shared" ca="1" si="55"/>
        <v>#N/A</v>
      </c>
      <c r="AE93" s="324">
        <f t="shared" ca="1" si="34"/>
        <v>626.75685267313554</v>
      </c>
      <c r="AG93" s="306">
        <f t="shared" ca="1" si="56"/>
        <v>-27.17827218570288</v>
      </c>
      <c r="AH93" s="304">
        <f t="shared" ca="1" si="57"/>
        <v>-17.617792448976729</v>
      </c>
    </row>
    <row r="94" spans="1:34" x14ac:dyDescent="0.2">
      <c r="A94" s="347">
        <f t="shared" ca="1" si="35"/>
        <v>0.01</v>
      </c>
      <c r="B94" s="304">
        <f t="shared" ca="1" si="36"/>
        <v>4.099999999999981</v>
      </c>
      <c r="D94" s="306">
        <f t="shared" ca="1" si="37"/>
        <v>-3.9356812058285224</v>
      </c>
      <c r="E94" s="307">
        <f t="shared" ca="1" si="38"/>
        <v>-26.913260076394472</v>
      </c>
      <c r="F94" s="304">
        <f t="shared" ca="1" si="39"/>
        <v>27.199506511949082</v>
      </c>
      <c r="G94" s="306">
        <f t="shared" ca="1" si="40"/>
        <v>32.892213398597704</v>
      </c>
      <c r="H94" s="307">
        <f t="shared" ca="1" si="41"/>
        <v>142.84134321795111</v>
      </c>
      <c r="I94" s="304">
        <f t="shared" ca="1" si="42"/>
        <v>146.57949049770707</v>
      </c>
      <c r="J94" s="306">
        <f t="shared" ca="1" si="43"/>
        <v>130.32812183687284</v>
      </c>
      <c r="K94" s="307">
        <f t="shared" ca="1" si="44"/>
        <v>628.18661176831893</v>
      </c>
      <c r="L94" s="304">
        <f t="shared" ca="1" si="29"/>
        <v>641.56358885654299</v>
      </c>
      <c r="M94" s="306">
        <f t="shared" ca="1" si="45"/>
        <v>1.3444706065437217</v>
      </c>
      <c r="N94" s="304">
        <f t="shared" ca="1" si="46"/>
        <v>77.03249143434914</v>
      </c>
      <c r="P94" s="310">
        <f t="shared" ca="1" si="47"/>
        <v>3</v>
      </c>
      <c r="Q94" s="304">
        <f t="shared" ca="1" si="48"/>
        <v>0</v>
      </c>
      <c r="R94" s="306">
        <f t="shared" ca="1" si="49"/>
        <v>0</v>
      </c>
      <c r="S94" s="307">
        <f t="shared" ca="1" si="50"/>
        <v>2.8949999999999996</v>
      </c>
      <c r="T94" s="304">
        <f t="shared" ca="1" si="30"/>
        <v>28.399949999999997</v>
      </c>
      <c r="U94" s="311">
        <f t="shared" ca="1" si="31"/>
        <v>0</v>
      </c>
      <c r="V94" s="306">
        <f t="shared" ca="1" si="32"/>
        <v>1.1503905722399101</v>
      </c>
      <c r="W94" s="304">
        <f t="shared" ca="1" si="33"/>
        <v>50.613293535035233</v>
      </c>
      <c r="Y94" s="314" t="str">
        <f t="shared" ca="1" si="51"/>
        <v/>
      </c>
      <c r="Z94" s="315" t="str">
        <f t="shared" ca="1" si="52"/>
        <v/>
      </c>
      <c r="AA94" s="316" t="str">
        <f t="shared" ca="1" si="53"/>
        <v/>
      </c>
      <c r="AC94" s="310" t="e">
        <f t="shared" ca="1" si="54"/>
        <v>#N/A</v>
      </c>
      <c r="AD94" s="323" t="e">
        <f t="shared" ca="1" si="55"/>
        <v>#N/A</v>
      </c>
      <c r="AE94" s="324">
        <f t="shared" ca="1" si="34"/>
        <v>628.18661176831893</v>
      </c>
      <c r="AG94" s="306">
        <f t="shared" ca="1" si="56"/>
        <v>-27.110395276065745</v>
      </c>
      <c r="AH94" s="304">
        <f t="shared" ca="1" si="57"/>
        <v>-17.550244778768782</v>
      </c>
    </row>
    <row r="95" spans="1:34" x14ac:dyDescent="0.2">
      <c r="A95" s="347">
        <f t="shared" ca="1" si="35"/>
        <v>0.01</v>
      </c>
      <c r="B95" s="304">
        <f t="shared" ca="1" si="36"/>
        <v>4.1099999999999808</v>
      </c>
      <c r="D95" s="306">
        <f t="shared" ca="1" si="37"/>
        <v>-3.9231591122869953</v>
      </c>
      <c r="E95" s="307">
        <f t="shared" ca="1" si="38"/>
        <v>-26.847142209490535</v>
      </c>
      <c r="F95" s="304">
        <f t="shared" ca="1" si="39"/>
        <v>27.132272706814089</v>
      </c>
      <c r="G95" s="306">
        <f t="shared" ca="1" si="40"/>
        <v>32.852981807474833</v>
      </c>
      <c r="H95" s="307">
        <f t="shared" ca="1" si="41"/>
        <v>142.5728717958562</v>
      </c>
      <c r="I95" s="304">
        <f t="shared" ca="1" si="42"/>
        <v>146.30906392209582</v>
      </c>
      <c r="J95" s="306">
        <f t="shared" ca="1" si="43"/>
        <v>130.65684781290321</v>
      </c>
      <c r="K95" s="307">
        <f t="shared" ca="1" si="44"/>
        <v>629.61368284338801</v>
      </c>
      <c r="L95" s="304">
        <f t="shared" ca="1" si="29"/>
        <v>643.02768331077198</v>
      </c>
      <c r="M95" s="306">
        <f t="shared" ca="1" si="45"/>
        <v>1.3443201477177387</v>
      </c>
      <c r="N95" s="304">
        <f t="shared" ca="1" si="46"/>
        <v>77.023870778629814</v>
      </c>
      <c r="P95" s="310">
        <f t="shared" ca="1" si="47"/>
        <v>3</v>
      </c>
      <c r="Q95" s="304">
        <f t="shared" ca="1" si="48"/>
        <v>0</v>
      </c>
      <c r="R95" s="306">
        <f t="shared" ca="1" si="49"/>
        <v>0</v>
      </c>
      <c r="S95" s="307">
        <f t="shared" ca="1" si="50"/>
        <v>2.8949999999999996</v>
      </c>
      <c r="T95" s="304">
        <f t="shared" ca="1" si="30"/>
        <v>28.399949999999997</v>
      </c>
      <c r="U95" s="311">
        <f t="shared" ca="1" si="31"/>
        <v>0</v>
      </c>
      <c r="V95" s="306">
        <f t="shared" ca="1" si="32"/>
        <v>1.1502262525764519</v>
      </c>
      <c r="W95" s="304">
        <f t="shared" ca="1" si="33"/>
        <v>50.419508587150638</v>
      </c>
      <c r="Y95" s="314" t="str">
        <f t="shared" ca="1" si="51"/>
        <v/>
      </c>
      <c r="Z95" s="315" t="str">
        <f t="shared" ca="1" si="52"/>
        <v/>
      </c>
      <c r="AA95" s="316" t="str">
        <f t="shared" ca="1" si="53"/>
        <v/>
      </c>
      <c r="AC95" s="310" t="e">
        <f t="shared" ca="1" si="54"/>
        <v>#N/A</v>
      </c>
      <c r="AD95" s="323" t="e">
        <f t="shared" ca="1" si="55"/>
        <v>#N/A</v>
      </c>
      <c r="AE95" s="324">
        <f t="shared" ca="1" si="34"/>
        <v>629.61368284338801</v>
      </c>
      <c r="AG95" s="306">
        <f t="shared" ca="1" si="56"/>
        <v>-27.042823167317422</v>
      </c>
      <c r="AH95" s="304">
        <f t="shared" ca="1" si="57"/>
        <v>-17.483002948198703</v>
      </c>
    </row>
    <row r="96" spans="1:34" x14ac:dyDescent="0.2">
      <c r="A96" s="347">
        <f t="shared" ca="1" si="35"/>
        <v>0.01</v>
      </c>
      <c r="B96" s="304">
        <f t="shared" ca="1" si="36"/>
        <v>4.1199999999999806</v>
      </c>
      <c r="D96" s="306">
        <f t="shared" ca="1" si="37"/>
        <v>-3.9106919007056065</v>
      </c>
      <c r="E96" s="307">
        <f t="shared" ca="1" si="38"/>
        <v>-26.781323280784697</v>
      </c>
      <c r="F96" s="304">
        <f t="shared" ca="1" si="39"/>
        <v>27.065342928035196</v>
      </c>
      <c r="G96" s="306">
        <f t="shared" ca="1" si="40"/>
        <v>32.81387488846778</v>
      </c>
      <c r="H96" s="307">
        <f t="shared" ca="1" si="41"/>
        <v>142.30505856304836</v>
      </c>
      <c r="I96" s="304">
        <f t="shared" ca="1" si="42"/>
        <v>146.03931004297658</v>
      </c>
      <c r="J96" s="306">
        <f t="shared" ca="1" si="43"/>
        <v>130.98518209638291</v>
      </c>
      <c r="K96" s="307">
        <f t="shared" ca="1" si="44"/>
        <v>631.03807249518252</v>
      </c>
      <c r="L96" s="304">
        <f t="shared" ca="1" si="29"/>
        <v>644.48907428074972</v>
      </c>
      <c r="M96" s="306">
        <f t="shared" ca="1" si="45"/>
        <v>1.344169312484907</v>
      </c>
      <c r="N96" s="304">
        <f t="shared" ca="1" si="46"/>
        <v>77.015228556386688</v>
      </c>
      <c r="P96" s="310">
        <f t="shared" ca="1" si="47"/>
        <v>3</v>
      </c>
      <c r="Q96" s="304">
        <f t="shared" ca="1" si="48"/>
        <v>0</v>
      </c>
      <c r="R96" s="306">
        <f t="shared" ca="1" si="49"/>
        <v>0</v>
      </c>
      <c r="S96" s="307">
        <f t="shared" ca="1" si="50"/>
        <v>2.8949999999999996</v>
      </c>
      <c r="T96" s="304">
        <f t="shared" ca="1" si="30"/>
        <v>28.399949999999997</v>
      </c>
      <c r="U96" s="311">
        <f t="shared" ca="1" si="31"/>
        <v>0</v>
      </c>
      <c r="V96" s="306">
        <f t="shared" ca="1" si="32"/>
        <v>1.1500622643329643</v>
      </c>
      <c r="W96" s="304">
        <f t="shared" ca="1" si="33"/>
        <v>50.226598576117503</v>
      </c>
      <c r="Y96" s="314" t="str">
        <f t="shared" ca="1" si="51"/>
        <v/>
      </c>
      <c r="Z96" s="315" t="str">
        <f t="shared" ca="1" si="52"/>
        <v/>
      </c>
      <c r="AA96" s="316" t="str">
        <f t="shared" ca="1" si="53"/>
        <v/>
      </c>
      <c r="AC96" s="310" t="e">
        <f t="shared" ca="1" si="54"/>
        <v>#N/A</v>
      </c>
      <c r="AD96" s="323" t="e">
        <f t="shared" ca="1" si="55"/>
        <v>#N/A</v>
      </c>
      <c r="AE96" s="324">
        <f t="shared" ca="1" si="34"/>
        <v>631.03807249518252</v>
      </c>
      <c r="AG96" s="306">
        <f t="shared" ca="1" si="56"/>
        <v>-26.975554040894721</v>
      </c>
      <c r="AH96" s="304">
        <f t="shared" ca="1" si="57"/>
        <v>-17.416065142366371</v>
      </c>
    </row>
    <row r="97" spans="1:34" x14ac:dyDescent="0.2">
      <c r="A97" s="347">
        <f t="shared" ca="1" si="35"/>
        <v>0.01</v>
      </c>
      <c r="B97" s="304">
        <f t="shared" ca="1" si="36"/>
        <v>4.1299999999999804</v>
      </c>
      <c r="D97" s="306">
        <f t="shared" ca="1" si="37"/>
        <v>-3.8982792427576833</v>
      </c>
      <c r="E97" s="307">
        <f t="shared" ca="1" si="38"/>
        <v>-26.715801519061365</v>
      </c>
      <c r="F97" s="304">
        <f t="shared" ca="1" si="39"/>
        <v>26.998715374261735</v>
      </c>
      <c r="G97" s="306">
        <f t="shared" ca="1" si="40"/>
        <v>32.774892096040205</v>
      </c>
      <c r="H97" s="307">
        <f t="shared" ca="1" si="41"/>
        <v>142.03790054785776</v>
      </c>
      <c r="I97" s="304">
        <f t="shared" ca="1" si="42"/>
        <v>145.77022584859438</v>
      </c>
      <c r="J97" s="306">
        <f t="shared" ca="1" si="43"/>
        <v>131.31312593130545</v>
      </c>
      <c r="K97" s="307">
        <f t="shared" ca="1" si="44"/>
        <v>632.45978729073704</v>
      </c>
      <c r="L97" s="304">
        <f t="shared" ca="1" si="29"/>
        <v>645.94776846250909</v>
      </c>
      <c r="M97" s="306">
        <f t="shared" ca="1" si="45"/>
        <v>1.3440180999033815</v>
      </c>
      <c r="N97" s="304">
        <f t="shared" ca="1" si="46"/>
        <v>77.00656471365599</v>
      </c>
      <c r="P97" s="310">
        <f t="shared" ca="1" si="47"/>
        <v>3</v>
      </c>
      <c r="Q97" s="304">
        <f t="shared" ca="1" si="48"/>
        <v>0</v>
      </c>
      <c r="R97" s="306">
        <f t="shared" ca="1" si="49"/>
        <v>0</v>
      </c>
      <c r="S97" s="307">
        <f t="shared" ca="1" si="50"/>
        <v>2.8949999999999996</v>
      </c>
      <c r="T97" s="304">
        <f t="shared" ca="1" si="30"/>
        <v>28.399949999999997</v>
      </c>
      <c r="U97" s="311">
        <f t="shared" ca="1" si="31"/>
        <v>0</v>
      </c>
      <c r="V97" s="306">
        <f t="shared" ca="1" si="32"/>
        <v>1.1498986066209718</v>
      </c>
      <c r="W97" s="304">
        <f t="shared" ca="1" si="33"/>
        <v>50.034558326188709</v>
      </c>
      <c r="Y97" s="314" t="str">
        <f t="shared" ca="1" si="51"/>
        <v/>
      </c>
      <c r="Z97" s="315" t="str">
        <f t="shared" ca="1" si="52"/>
        <v/>
      </c>
      <c r="AA97" s="316" t="str">
        <f t="shared" ca="1" si="53"/>
        <v/>
      </c>
      <c r="AC97" s="310" t="e">
        <f t="shared" ca="1" si="54"/>
        <v>#N/A</v>
      </c>
      <c r="AD97" s="323" t="e">
        <f t="shared" ca="1" si="55"/>
        <v>#N/A</v>
      </c>
      <c r="AE97" s="324">
        <f t="shared" ca="1" si="34"/>
        <v>632.45978729073704</v>
      </c>
      <c r="AG97" s="306">
        <f t="shared" ca="1" si="56"/>
        <v>-26.908586091816833</v>
      </c>
      <c r="AH97" s="304">
        <f t="shared" ca="1" si="57"/>
        <v>-17.349429559971504</v>
      </c>
    </row>
    <row r="98" spans="1:34" x14ac:dyDescent="0.2">
      <c r="A98" s="347">
        <f t="shared" ca="1" si="35"/>
        <v>0.01</v>
      </c>
      <c r="B98" s="304">
        <f t="shared" ca="1" si="36"/>
        <v>4.1399999999999801</v>
      </c>
      <c r="D98" s="306">
        <f t="shared" ca="1" si="37"/>
        <v>-3.8859208125695686</v>
      </c>
      <c r="E98" s="307">
        <f t="shared" ca="1" si="38"/>
        <v>-26.650575166357051</v>
      </c>
      <c r="F98" s="304">
        <f t="shared" ca="1" si="39"/>
        <v>26.932388257620385</v>
      </c>
      <c r="G98" s="306">
        <f t="shared" ca="1" si="40"/>
        <v>32.736032887914511</v>
      </c>
      <c r="H98" s="307">
        <f t="shared" ca="1" si="41"/>
        <v>141.77139479619419</v>
      </c>
      <c r="I98" s="304">
        <f t="shared" ca="1" si="42"/>
        <v>145.50180834510948</v>
      </c>
      <c r="J98" s="306">
        <f t="shared" ca="1" si="43"/>
        <v>131.64068055622522</v>
      </c>
      <c r="K98" s="307">
        <f t="shared" ca="1" si="44"/>
        <v>633.87883376745731</v>
      </c>
      <c r="L98" s="304">
        <f t="shared" ca="1" si="29"/>
        <v>647.40377252198482</v>
      </c>
      <c r="M98" s="306">
        <f t="shared" ca="1" si="45"/>
        <v>1.3438665090275927</v>
      </c>
      <c r="N98" s="304">
        <f t="shared" ca="1" si="46"/>
        <v>76.997879196260612</v>
      </c>
      <c r="P98" s="310">
        <f t="shared" ca="1" si="47"/>
        <v>3</v>
      </c>
      <c r="Q98" s="304">
        <f t="shared" ca="1" si="48"/>
        <v>0</v>
      </c>
      <c r="R98" s="306">
        <f t="shared" ca="1" si="49"/>
        <v>0</v>
      </c>
      <c r="S98" s="307">
        <f t="shared" ca="1" si="50"/>
        <v>2.8949999999999996</v>
      </c>
      <c r="T98" s="304">
        <f t="shared" ca="1" si="30"/>
        <v>28.399949999999997</v>
      </c>
      <c r="U98" s="311">
        <f t="shared" ca="1" si="31"/>
        <v>0</v>
      </c>
      <c r="V98" s="306">
        <f t="shared" ca="1" si="32"/>
        <v>1.1497352785561208</v>
      </c>
      <c r="W98" s="304">
        <f t="shared" ca="1" si="33"/>
        <v>49.843382700284089</v>
      </c>
      <c r="Y98" s="314" t="str">
        <f t="shared" ca="1" si="51"/>
        <v/>
      </c>
      <c r="Z98" s="315" t="str">
        <f t="shared" ca="1" si="52"/>
        <v/>
      </c>
      <c r="AA98" s="316" t="str">
        <f t="shared" ca="1" si="53"/>
        <v/>
      </c>
      <c r="AC98" s="310" t="e">
        <f t="shared" ca="1" si="54"/>
        <v>#N/A</v>
      </c>
      <c r="AD98" s="323" t="e">
        <f t="shared" ca="1" si="55"/>
        <v>#N/A</v>
      </c>
      <c r="AE98" s="324">
        <f t="shared" ca="1" si="34"/>
        <v>633.87883376745731</v>
      </c>
      <c r="AG98" s="306">
        <f t="shared" ca="1" si="56"/>
        <v>-26.841917528562881</v>
      </c>
      <c r="AH98" s="304">
        <f t="shared" ca="1" si="57"/>
        <v>-17.283094413191268</v>
      </c>
    </row>
    <row r="99" spans="1:34" x14ac:dyDescent="0.2">
      <c r="A99" s="347">
        <f t="shared" ca="1" si="35"/>
        <v>0.01</v>
      </c>
      <c r="B99" s="304">
        <f t="shared" ca="1" si="36"/>
        <v>4.1499999999999799</v>
      </c>
      <c r="D99" s="306">
        <f t="shared" ca="1" si="37"/>
        <v>-3.8736162866985686</v>
      </c>
      <c r="E99" s="307">
        <f t="shared" ca="1" si="38"/>
        <v>-26.585642477841354</v>
      </c>
      <c r="F99" s="304">
        <f t="shared" ca="1" si="39"/>
        <v>26.866359803594143</v>
      </c>
      <c r="G99" s="306">
        <f t="shared" ca="1" si="40"/>
        <v>32.697296725047529</v>
      </c>
      <c r="H99" s="307">
        <f t="shared" ca="1" si="41"/>
        <v>141.50553837141578</v>
      </c>
      <c r="I99" s="304">
        <f t="shared" ca="1" si="42"/>
        <v>145.23405455646423</v>
      </c>
      <c r="J99" s="306">
        <f t="shared" ca="1" si="43"/>
        <v>131.96784720429002</v>
      </c>
      <c r="K99" s="307">
        <f t="shared" ca="1" si="44"/>
        <v>635.2952184332953</v>
      </c>
      <c r="L99" s="304">
        <f t="shared" ca="1" si="29"/>
        <v>648.85709309519245</v>
      </c>
      <c r="M99" s="306">
        <f t="shared" ca="1" si="45"/>
        <v>1.3437145389082297</v>
      </c>
      <c r="N99" s="304">
        <f t="shared" ca="1" si="46"/>
        <v>76.989171949809005</v>
      </c>
      <c r="P99" s="310">
        <f t="shared" ca="1" si="47"/>
        <v>3</v>
      </c>
      <c r="Q99" s="304">
        <f t="shared" ca="1" si="48"/>
        <v>0</v>
      </c>
      <c r="R99" s="306">
        <f t="shared" ca="1" si="49"/>
        <v>0</v>
      </c>
      <c r="S99" s="307">
        <f t="shared" ca="1" si="50"/>
        <v>2.8949999999999996</v>
      </c>
      <c r="T99" s="304">
        <f t="shared" ca="1" si="30"/>
        <v>28.399949999999997</v>
      </c>
      <c r="U99" s="311">
        <f t="shared" ca="1" si="31"/>
        <v>0</v>
      </c>
      <c r="V99" s="306">
        <f t="shared" ca="1" si="32"/>
        <v>1.149572279258152</v>
      </c>
      <c r="W99" s="304">
        <f t="shared" ca="1" si="33"/>
        <v>49.653066599643658</v>
      </c>
      <c r="Y99" s="314" t="str">
        <f t="shared" ca="1" si="51"/>
        <v/>
      </c>
      <c r="Z99" s="315" t="str">
        <f t="shared" ca="1" si="52"/>
        <v/>
      </c>
      <c r="AA99" s="316" t="str">
        <f t="shared" ca="1" si="53"/>
        <v/>
      </c>
      <c r="AC99" s="310" t="e">
        <f t="shared" ca="1" si="54"/>
        <v>#N/A</v>
      </c>
      <c r="AD99" s="323" t="e">
        <f t="shared" ca="1" si="55"/>
        <v>#N/A</v>
      </c>
      <c r="AE99" s="324">
        <f t="shared" ca="1" si="34"/>
        <v>635.2952184332953</v>
      </c>
      <c r="AG99" s="306">
        <f t="shared" ca="1" si="56"/>
        <v>-26.775546572950812</v>
      </c>
      <c r="AH99" s="304">
        <f t="shared" ca="1" si="57"/>
        <v>-17.217057927559274</v>
      </c>
    </row>
    <row r="100" spans="1:34" x14ac:dyDescent="0.2">
      <c r="A100" s="347">
        <f t="shared" ca="1" si="35"/>
        <v>0.01</v>
      </c>
      <c r="B100" s="304">
        <f t="shared" ca="1" si="36"/>
        <v>4.1599999999999797</v>
      </c>
      <c r="D100" s="306">
        <f t="shared" ca="1" si="37"/>
        <v>-3.8613653441111775</v>
      </c>
      <c r="E100" s="307">
        <f t="shared" ca="1" si="38"/>
        <v>-26.521001721699221</v>
      </c>
      <c r="F100" s="304">
        <f t="shared" ca="1" si="39"/>
        <v>26.800628250902552</v>
      </c>
      <c r="G100" s="306">
        <f t="shared" ca="1" si="40"/>
        <v>32.658683071606418</v>
      </c>
      <c r="H100" s="307">
        <f t="shared" ca="1" si="41"/>
        <v>141.24032835419879</v>
      </c>
      <c r="I100" s="304">
        <f t="shared" ca="1" si="42"/>
        <v>144.96696152425048</v>
      </c>
      <c r="J100" s="306">
        <f t="shared" ca="1" si="43"/>
        <v>132.29462710327329</v>
      </c>
      <c r="K100" s="307">
        <f t="shared" ca="1" si="44"/>
        <v>636.70894776692342</v>
      </c>
      <c r="L100" s="304">
        <f t="shared" ca="1" si="29"/>
        <v>650.30773678840467</v>
      </c>
      <c r="M100" s="306">
        <f t="shared" ca="1" si="45"/>
        <v>1.3435621885922231</v>
      </c>
      <c r="N100" s="304">
        <f t="shared" ca="1" si="46"/>
        <v>76.98044291969434</v>
      </c>
      <c r="P100" s="310">
        <f t="shared" ca="1" si="47"/>
        <v>3</v>
      </c>
      <c r="Q100" s="304">
        <f t="shared" ca="1" si="48"/>
        <v>0</v>
      </c>
      <c r="R100" s="306">
        <f t="shared" ca="1" si="49"/>
        <v>0</v>
      </c>
      <c r="S100" s="307">
        <f t="shared" ca="1" si="50"/>
        <v>2.8949999999999996</v>
      </c>
      <c r="T100" s="304">
        <f t="shared" ca="1" si="30"/>
        <v>28.399949999999997</v>
      </c>
      <c r="U100" s="311">
        <f t="shared" ca="1" si="31"/>
        <v>0</v>
      </c>
      <c r="V100" s="306">
        <f t="shared" ca="1" si="32"/>
        <v>1.1494096078508795</v>
      </c>
      <c r="W100" s="304">
        <f t="shared" ca="1" si="33"/>
        <v>49.463604963484478</v>
      </c>
      <c r="Y100" s="314" t="str">
        <f t="shared" ca="1" si="51"/>
        <v/>
      </c>
      <c r="Z100" s="315" t="str">
        <f t="shared" ca="1" si="52"/>
        <v/>
      </c>
      <c r="AA100" s="316" t="str">
        <f t="shared" ca="1" si="53"/>
        <v/>
      </c>
      <c r="AC100" s="310" t="e">
        <f t="shared" ca="1" si="54"/>
        <v>#N/A</v>
      </c>
      <c r="AD100" s="323" t="e">
        <f t="shared" ca="1" si="55"/>
        <v>#N/A</v>
      </c>
      <c r="AE100" s="324">
        <f t="shared" ca="1" si="34"/>
        <v>636.70894776692342</v>
      </c>
      <c r="AG100" s="306">
        <f t="shared" ca="1" si="56"/>
        <v>-26.709471460017536</v>
      </c>
      <c r="AH100" s="304">
        <f t="shared" ca="1" si="57"/>
        <v>-17.151318341845826</v>
      </c>
    </row>
    <row r="101" spans="1:34" x14ac:dyDescent="0.2">
      <c r="A101" s="347">
        <f t="shared" ca="1" si="35"/>
        <v>0.01</v>
      </c>
      <c r="B101" s="304">
        <f t="shared" ca="1" si="36"/>
        <v>4.1699999999999795</v>
      </c>
      <c r="D101" s="306">
        <f t="shared" ca="1" si="37"/>
        <v>-3.8491676661614886</v>
      </c>
      <c r="E101" s="307">
        <f t="shared" ca="1" si="38"/>
        <v>-26.456651179014365</v>
      </c>
      <c r="F101" s="304">
        <f t="shared" ca="1" si="39"/>
        <v>26.735191851383174</v>
      </c>
      <c r="G101" s="306">
        <f t="shared" ca="1" si="40"/>
        <v>32.620191394944804</v>
      </c>
      <c r="H101" s="307">
        <f t="shared" ca="1" si="41"/>
        <v>140.97576184240864</v>
      </c>
      <c r="I101" s="304">
        <f t="shared" ca="1" si="42"/>
        <v>144.70052630757897</v>
      </c>
      <c r="J101" s="306">
        <f t="shared" ca="1" si="43"/>
        <v>132.62102147560603</v>
      </c>
      <c r="K101" s="307">
        <f t="shared" ca="1" si="44"/>
        <v>638.12002821790645</v>
      </c>
      <c r="L101" s="304">
        <f t="shared" ca="1" si="29"/>
        <v>651.75571017832658</v>
      </c>
      <c r="M101" s="306">
        <f t="shared" ca="1" si="45"/>
        <v>1.3434094571227306</v>
      </c>
      <c r="N101" s="304">
        <f t="shared" ca="1" si="46"/>
        <v>76.971692051093598</v>
      </c>
      <c r="P101" s="310">
        <f t="shared" ca="1" si="47"/>
        <v>3</v>
      </c>
      <c r="Q101" s="304">
        <f t="shared" ca="1" si="48"/>
        <v>0</v>
      </c>
      <c r="R101" s="306">
        <f t="shared" ca="1" si="49"/>
        <v>0</v>
      </c>
      <c r="S101" s="307">
        <f t="shared" ca="1" si="50"/>
        <v>2.8949999999999996</v>
      </c>
      <c r="T101" s="304">
        <f t="shared" ca="1" si="30"/>
        <v>28.399949999999997</v>
      </c>
      <c r="U101" s="311">
        <f t="shared" ca="1" si="31"/>
        <v>0</v>
      </c>
      <c r="V101" s="306">
        <f t="shared" ca="1" si="32"/>
        <v>1.1492472634621622</v>
      </c>
      <c r="W101" s="304">
        <f t="shared" ca="1" si="33"/>
        <v>49.2749927686612</v>
      </c>
      <c r="Y101" s="314" t="str">
        <f t="shared" ca="1" si="51"/>
        <v/>
      </c>
      <c r="Z101" s="315" t="str">
        <f t="shared" ca="1" si="52"/>
        <v/>
      </c>
      <c r="AA101" s="316" t="str">
        <f t="shared" ca="1" si="53"/>
        <v/>
      </c>
      <c r="AC101" s="310" t="e">
        <f t="shared" ca="1" si="54"/>
        <v>#N/A</v>
      </c>
      <c r="AD101" s="323" t="e">
        <f t="shared" ca="1" si="55"/>
        <v>#N/A</v>
      </c>
      <c r="AE101" s="324">
        <f t="shared" ca="1" si="34"/>
        <v>638.12002821790645</v>
      </c>
      <c r="AG101" s="306">
        <f t="shared" ca="1" si="56"/>
        <v>-26.643690437900293</v>
      </c>
      <c r="AH101" s="304">
        <f t="shared" ca="1" si="57"/>
        <v>-17.085873907939373</v>
      </c>
    </row>
    <row r="102" spans="1:34" x14ac:dyDescent="0.2">
      <c r="A102" s="347">
        <f t="shared" ca="1" si="35"/>
        <v>0.01</v>
      </c>
      <c r="B102" s="304">
        <f t="shared" ca="1" si="36"/>
        <v>4.1799999999999793</v>
      </c>
      <c r="D102" s="306">
        <f t="shared" ca="1" si="37"/>
        <v>-3.8370229365698298</v>
      </c>
      <c r="E102" s="307">
        <f t="shared" ca="1" si="38"/>
        <v>-26.392589143654014</v>
      </c>
      <c r="F102" s="304">
        <f t="shared" ca="1" si="39"/>
        <v>26.670048869874361</v>
      </c>
      <c r="G102" s="306">
        <f t="shared" ca="1" si="40"/>
        <v>32.581821165579107</v>
      </c>
      <c r="H102" s="307">
        <f t="shared" ca="1" si="41"/>
        <v>140.7118359509721</v>
      </c>
      <c r="I102" s="304">
        <f t="shared" ca="1" si="42"/>
        <v>144.43474598294921</v>
      </c>
      <c r="J102" s="306">
        <f t="shared" ca="1" si="43"/>
        <v>132.94703153840865</v>
      </c>
      <c r="K102" s="307">
        <f t="shared" ca="1" si="44"/>
        <v>639.5284662068733</v>
      </c>
      <c r="L102" s="304">
        <f t="shared" ca="1" si="29"/>
        <v>653.20101981227083</v>
      </c>
      <c r="M102" s="306">
        <f t="shared" ca="1" si="45"/>
        <v>1.343256343539118</v>
      </c>
      <c r="N102" s="304">
        <f t="shared" ca="1" si="46"/>
        <v>76.962919288966475</v>
      </c>
      <c r="P102" s="310">
        <f t="shared" ca="1" si="47"/>
        <v>3</v>
      </c>
      <c r="Q102" s="304">
        <f t="shared" ca="1" si="48"/>
        <v>0</v>
      </c>
      <c r="R102" s="306">
        <f t="shared" ca="1" si="49"/>
        <v>0</v>
      </c>
      <c r="S102" s="307">
        <f t="shared" ca="1" si="50"/>
        <v>2.8949999999999996</v>
      </c>
      <c r="T102" s="304">
        <f t="shared" ca="1" si="30"/>
        <v>28.399949999999997</v>
      </c>
      <c r="U102" s="311">
        <f t="shared" ca="1" si="31"/>
        <v>0</v>
      </c>
      <c r="V102" s="306">
        <f t="shared" ca="1" si="32"/>
        <v>1.1490852452238802</v>
      </c>
      <c r="W102" s="304">
        <f t="shared" ca="1" si="33"/>
        <v>49.08722502932995</v>
      </c>
      <c r="Y102" s="314" t="str">
        <f t="shared" ca="1" si="51"/>
        <v/>
      </c>
      <c r="Z102" s="315" t="str">
        <f t="shared" ca="1" si="52"/>
        <v/>
      </c>
      <c r="AA102" s="316" t="str">
        <f t="shared" ca="1" si="53"/>
        <v/>
      </c>
      <c r="AC102" s="310" t="e">
        <f t="shared" ca="1" si="54"/>
        <v>#N/A</v>
      </c>
      <c r="AD102" s="323" t="e">
        <f t="shared" ca="1" si="55"/>
        <v>#N/A</v>
      </c>
      <c r="AE102" s="324">
        <f t="shared" ca="1" si="34"/>
        <v>639.5284662068733</v>
      </c>
      <c r="AG102" s="306">
        <f t="shared" ca="1" si="56"/>
        <v>-26.578201767719307</v>
      </c>
      <c r="AH102" s="304">
        <f t="shared" ca="1" si="57"/>
        <v>-17.02072289072926</v>
      </c>
    </row>
    <row r="103" spans="1:34" x14ac:dyDescent="0.2">
      <c r="A103" s="347">
        <f t="shared" ca="1" si="35"/>
        <v>0.01</v>
      </c>
      <c r="B103" s="304">
        <f t="shared" ca="1" si="36"/>
        <v>4.1899999999999791</v>
      </c>
      <c r="D103" s="306">
        <f t="shared" ca="1" si="37"/>
        <v>-3.8249308414016543</v>
      </c>
      <c r="E103" s="307">
        <f t="shared" ca="1" si="38"/>
        <v>-26.328813922154708</v>
      </c>
      <c r="F103" s="304">
        <f t="shared" ca="1" si="39"/>
        <v>26.605197584099113</v>
      </c>
      <c r="G103" s="306">
        <f t="shared" ca="1" si="40"/>
        <v>32.543571857165091</v>
      </c>
      <c r="H103" s="307">
        <f t="shared" ca="1" si="41"/>
        <v>140.44854781175056</v>
      </c>
      <c r="I103" s="304">
        <f t="shared" ca="1" si="42"/>
        <v>144.16961764412102</v>
      </c>
      <c r="J103" s="306">
        <f t="shared" ca="1" si="43"/>
        <v>133.27265850352236</v>
      </c>
      <c r="K103" s="307">
        <f t="shared" ca="1" si="44"/>
        <v>640.93426812568691</v>
      </c>
      <c r="L103" s="304">
        <f t="shared" ca="1" si="29"/>
        <v>654.64367220832924</v>
      </c>
      <c r="M103" s="306">
        <f t="shared" ca="1" si="45"/>
        <v>1.3431028468769444</v>
      </c>
      <c r="N103" s="304">
        <f t="shared" ca="1" si="46"/>
        <v>76.954124578054575</v>
      </c>
      <c r="P103" s="310">
        <f t="shared" ca="1" si="47"/>
        <v>3</v>
      </c>
      <c r="Q103" s="304">
        <f t="shared" ca="1" si="48"/>
        <v>0</v>
      </c>
      <c r="R103" s="306">
        <f t="shared" ca="1" si="49"/>
        <v>0</v>
      </c>
      <c r="S103" s="307">
        <f t="shared" ca="1" si="50"/>
        <v>2.8949999999999996</v>
      </c>
      <c r="T103" s="304">
        <f t="shared" ca="1" si="30"/>
        <v>28.399949999999997</v>
      </c>
      <c r="U103" s="311">
        <f t="shared" ca="1" si="31"/>
        <v>0</v>
      </c>
      <c r="V103" s="306">
        <f t="shared" ca="1" si="32"/>
        <v>1.1489235522719137</v>
      </c>
      <c r="W103" s="304">
        <f t="shared" ca="1" si="33"/>
        <v>48.900296796616139</v>
      </c>
      <c r="Y103" s="314" t="str">
        <f t="shared" ca="1" si="51"/>
        <v/>
      </c>
      <c r="Z103" s="315" t="str">
        <f t="shared" ca="1" si="52"/>
        <v/>
      </c>
      <c r="AA103" s="316" t="str">
        <f t="shared" ca="1" si="53"/>
        <v/>
      </c>
      <c r="AC103" s="310" t="e">
        <f t="shared" ca="1" si="54"/>
        <v>#N/A</v>
      </c>
      <c r="AD103" s="323" t="e">
        <f t="shared" ca="1" si="55"/>
        <v>#N/A</v>
      </c>
      <c r="AE103" s="324">
        <f t="shared" ca="1" si="34"/>
        <v>640.93426812568691</v>
      </c>
      <c r="AG103" s="306">
        <f t="shared" ca="1" si="56"/>
        <v>-26.513003723461587</v>
      </c>
      <c r="AH103" s="304">
        <f t="shared" ca="1" si="57"/>
        <v>-16.955863567989624</v>
      </c>
    </row>
    <row r="104" spans="1:34" x14ac:dyDescent="0.2">
      <c r="A104" s="347">
        <f t="shared" ca="1" si="35"/>
        <v>0.01</v>
      </c>
      <c r="B104" s="304">
        <f t="shared" ca="1" si="36"/>
        <v>4.1999999999999789</v>
      </c>
      <c r="D104" s="306">
        <f t="shared" ca="1" si="37"/>
        <v>-3.8128910690466244</v>
      </c>
      <c r="E104" s="307">
        <f t="shared" ca="1" si="38"/>
        <v>-26.265323833609479</v>
      </c>
      <c r="F104" s="304">
        <f t="shared" ca="1" si="39"/>
        <v>26.540636284550331</v>
      </c>
      <c r="G104" s="306">
        <f t="shared" ca="1" si="40"/>
        <v>32.505442946474624</v>
      </c>
      <c r="H104" s="307">
        <f t="shared" ca="1" si="41"/>
        <v>140.18589457341446</v>
      </c>
      <c r="I104" s="304">
        <f t="shared" ca="1" si="42"/>
        <v>143.90513840198685</v>
      </c>
      <c r="J104" s="306">
        <f t="shared" ca="1" si="43"/>
        <v>133.59790357754056</v>
      </c>
      <c r="K104" s="307">
        <f t="shared" ca="1" si="44"/>
        <v>642.33744033761275</v>
      </c>
      <c r="L104" s="304">
        <f t="shared" ca="1" si="29"/>
        <v>656.08367385554573</v>
      </c>
      <c r="M104" s="306">
        <f t="shared" ca="1" si="45"/>
        <v>1.3429489661679441</v>
      </c>
      <c r="N104" s="304">
        <f t="shared" ca="1" si="46"/>
        <v>76.945307862880384</v>
      </c>
      <c r="P104" s="310">
        <f t="shared" ca="1" si="47"/>
        <v>3</v>
      </c>
      <c r="Q104" s="304">
        <f t="shared" ca="1" si="48"/>
        <v>0</v>
      </c>
      <c r="R104" s="306">
        <f t="shared" ca="1" si="49"/>
        <v>0</v>
      </c>
      <c r="S104" s="307">
        <f t="shared" ca="1" si="50"/>
        <v>2.8949999999999996</v>
      </c>
      <c r="T104" s="304">
        <f t="shared" ca="1" si="30"/>
        <v>28.399949999999997</v>
      </c>
      <c r="U104" s="311">
        <f t="shared" ca="1" si="31"/>
        <v>0</v>
      </c>
      <c r="V104" s="306">
        <f t="shared" ca="1" si="32"/>
        <v>1.1487621837461151</v>
      </c>
      <c r="W104" s="304">
        <f t="shared" ca="1" si="33"/>
        <v>48.714203158285152</v>
      </c>
      <c r="Y104" s="314" t="str">
        <f t="shared" ca="1" si="51"/>
        <v/>
      </c>
      <c r="Z104" s="315" t="str">
        <f t="shared" ca="1" si="52"/>
        <v/>
      </c>
      <c r="AA104" s="316" t="str">
        <f t="shared" ca="1" si="53"/>
        <v/>
      </c>
      <c r="AC104" s="310" t="e">
        <f t="shared" ca="1" si="54"/>
        <v>#N/A</v>
      </c>
      <c r="AD104" s="323" t="e">
        <f t="shared" ca="1" si="55"/>
        <v>#N/A</v>
      </c>
      <c r="AE104" s="324">
        <f t="shared" ca="1" si="34"/>
        <v>642.33744033761275</v>
      </c>
      <c r="AG104" s="306">
        <f t="shared" ca="1" si="56"/>
        <v>-26.448094591866056</v>
      </c>
      <c r="AH104" s="304">
        <f t="shared" ca="1" si="57"/>
        <v>-16.891294230264645</v>
      </c>
    </row>
    <row r="105" spans="1:34" x14ac:dyDescent="0.2">
      <c r="A105" s="347">
        <f t="shared" ca="1" si="35"/>
        <v>0.1</v>
      </c>
      <c r="B105" s="304">
        <f t="shared" ca="1" si="36"/>
        <v>4.2999999999999785</v>
      </c>
      <c r="D105" s="306">
        <f t="shared" ca="1" si="37"/>
        <v>-3.8009033101979188</v>
      </c>
      <c r="E105" s="307">
        <f t="shared" ca="1" si="38"/>
        <v>-26.202117209556015</v>
      </c>
      <c r="F105" s="304">
        <f t="shared" ca="1" si="39"/>
        <v>26.47636327437711</v>
      </c>
      <c r="G105" s="306">
        <f t="shared" ca="1" si="40"/>
        <v>32.12535261545483</v>
      </c>
      <c r="H105" s="307">
        <f t="shared" ca="1" si="41"/>
        <v>137.56568285245885</v>
      </c>
      <c r="I105" s="304">
        <f t="shared" ca="1" si="42"/>
        <v>141.26696492574123</v>
      </c>
      <c r="J105" s="306">
        <f t="shared" ca="1" si="43"/>
        <v>136.82944335563704</v>
      </c>
      <c r="K105" s="307">
        <f t="shared" ca="1" si="44"/>
        <v>656.22501920890636</v>
      </c>
      <c r="L105" s="304">
        <f t="shared" ca="1" si="29"/>
        <v>670.33840140987229</v>
      </c>
      <c r="M105" s="306">
        <f t="shared" ca="1" si="45"/>
        <v>1.3413803800836359</v>
      </c>
      <c r="N105" s="304">
        <f t="shared" ca="1" si="46"/>
        <v>76.855434500446563</v>
      </c>
      <c r="P105" s="310">
        <f t="shared" ca="1" si="47"/>
        <v>23</v>
      </c>
      <c r="Q105" s="304">
        <f t="shared" ca="1" si="48"/>
        <v>0</v>
      </c>
      <c r="R105" s="306">
        <f t="shared" ca="1" si="49"/>
        <v>0</v>
      </c>
      <c r="S105" s="307">
        <f t="shared" ca="1" si="50"/>
        <v>2.8949999999999996</v>
      </c>
      <c r="T105" s="304">
        <f t="shared" ca="1" si="30"/>
        <v>28.399949999999997</v>
      </c>
      <c r="U105" s="311">
        <f t="shared" ca="1" si="31"/>
        <v>0</v>
      </c>
      <c r="V105" s="306">
        <f t="shared" ca="1" si="32"/>
        <v>1.1471662576019233</v>
      </c>
      <c r="W105" s="304">
        <f t="shared" ca="1" si="33"/>
        <v>46.879229266588304</v>
      </c>
      <c r="Y105" s="314" t="str">
        <f t="shared" ca="1" si="51"/>
        <v/>
      </c>
      <c r="Z105" s="315" t="str">
        <f t="shared" ca="1" si="52"/>
        <v/>
      </c>
      <c r="AA105" s="316" t="str">
        <f t="shared" ca="1" si="53"/>
        <v/>
      </c>
      <c r="AC105" s="310" t="e">
        <f t="shared" ca="1" si="54"/>
        <v>#N/A</v>
      </c>
      <c r="AD105" s="323" t="e">
        <f t="shared" ca="1" si="55"/>
        <v>#N/A</v>
      </c>
      <c r="AE105" s="324">
        <f t="shared" ca="1" si="34"/>
        <v>656.22501920890636</v>
      </c>
      <c r="AG105" s="306">
        <f t="shared" ca="1" si="56"/>
        <v>-26.383472672309754</v>
      </c>
      <c r="AH105" s="304">
        <f t="shared" ca="1" si="57"/>
        <v>-16.827013180754804</v>
      </c>
    </row>
    <row r="106" spans="1:34" x14ac:dyDescent="0.2">
      <c r="A106" s="347">
        <f t="shared" ca="1" si="35"/>
        <v>0.1</v>
      </c>
      <c r="B106" s="304">
        <f t="shared" ca="1" si="36"/>
        <v>4.3999999999999782</v>
      </c>
      <c r="D106" s="306">
        <f t="shared" ca="1" si="37"/>
        <v>-3.6824697123839458</v>
      </c>
      <c r="E106" s="307">
        <f t="shared" ca="1" si="38"/>
        <v>-25.578899617428306</v>
      </c>
      <c r="F106" s="304">
        <f t="shared" ca="1" si="39"/>
        <v>25.842613815577927</v>
      </c>
      <c r="G106" s="306">
        <f t="shared" ca="1" si="40"/>
        <v>31.757105644216434</v>
      </c>
      <c r="H106" s="307">
        <f t="shared" ca="1" si="41"/>
        <v>135.00779289071602</v>
      </c>
      <c r="I106" s="304">
        <f t="shared" ca="1" si="42"/>
        <v>138.69253008046394</v>
      </c>
      <c r="J106" s="306">
        <f t="shared" ca="1" si="43"/>
        <v>140.02356626862061</v>
      </c>
      <c r="K106" s="307">
        <f t="shared" ca="1" si="44"/>
        <v>669.85369299606509</v>
      </c>
      <c r="L106" s="304">
        <f t="shared" ca="1" si="29"/>
        <v>684.33220670303785</v>
      </c>
      <c r="M106" s="306">
        <f t="shared" ca="1" si="45"/>
        <v>1.3397718713898168</v>
      </c>
      <c r="N106" s="304">
        <f t="shared" ca="1" si="46"/>
        <v>76.763273740980637</v>
      </c>
      <c r="P106" s="310">
        <f t="shared" ca="1" si="47"/>
        <v>23</v>
      </c>
      <c r="Q106" s="304">
        <f t="shared" ca="1" si="48"/>
        <v>0</v>
      </c>
      <c r="R106" s="306">
        <f t="shared" ca="1" si="49"/>
        <v>0</v>
      </c>
      <c r="S106" s="307">
        <f t="shared" ca="1" si="50"/>
        <v>2.8949999999999996</v>
      </c>
      <c r="T106" s="304">
        <f t="shared" ca="1" si="30"/>
        <v>28.399949999999997</v>
      </c>
      <c r="U106" s="311">
        <f t="shared" ca="1" si="31"/>
        <v>0</v>
      </c>
      <c r="V106" s="306">
        <f t="shared" ca="1" si="32"/>
        <v>1.1456021691195397</v>
      </c>
      <c r="W106" s="304">
        <f t="shared" ca="1" si="33"/>
        <v>45.124545251530954</v>
      </c>
      <c r="Y106" s="314" t="str">
        <f t="shared" ca="1" si="51"/>
        <v/>
      </c>
      <c r="Z106" s="315" t="str">
        <f t="shared" ca="1" si="52"/>
        <v/>
      </c>
      <c r="AA106" s="316" t="str">
        <f t="shared" ca="1" si="53"/>
        <v/>
      </c>
      <c r="AC106" s="310" t="e">
        <f t="shared" ca="1" si="54"/>
        <v>#N/A</v>
      </c>
      <c r="AD106" s="323" t="e">
        <f t="shared" ca="1" si="55"/>
        <v>#N/A</v>
      </c>
      <c r="AE106" s="324">
        <f t="shared" ca="1" si="34"/>
        <v>669.85369299606509</v>
      </c>
      <c r="AG106" s="306">
        <f t="shared" ca="1" si="56"/>
        <v>-25.746142648452647</v>
      </c>
      <c r="AH106" s="304">
        <f t="shared" ca="1" si="57"/>
        <v>-16.193170731118588</v>
      </c>
    </row>
    <row r="107" spans="1:34" x14ac:dyDescent="0.2">
      <c r="A107" s="347">
        <f t="shared" ca="1" si="35"/>
        <v>0.1</v>
      </c>
      <c r="B107" s="304">
        <f t="shared" ca="1" si="36"/>
        <v>4.4999999999999778</v>
      </c>
      <c r="D107" s="306">
        <f t="shared" ca="1" si="37"/>
        <v>-3.5690457350766618</v>
      </c>
      <c r="E107" s="307">
        <f t="shared" ca="1" si="38"/>
        <v>-24.982950356906251</v>
      </c>
      <c r="F107" s="304">
        <f t="shared" ca="1" si="39"/>
        <v>25.236598344363113</v>
      </c>
      <c r="G107" s="306">
        <f t="shared" ca="1" si="40"/>
        <v>31.400201070708768</v>
      </c>
      <c r="H107" s="307">
        <f t="shared" ca="1" si="41"/>
        <v>132.50949785502539</v>
      </c>
      <c r="I107" s="304">
        <f t="shared" ca="1" si="42"/>
        <v>136.17907199372419</v>
      </c>
      <c r="J107" s="306">
        <f t="shared" ca="1" si="43"/>
        <v>143.18143160436688</v>
      </c>
      <c r="K107" s="307">
        <f t="shared" ca="1" si="44"/>
        <v>683.22955753335214</v>
      </c>
      <c r="L107" s="304">
        <f t="shared" ca="1" si="29"/>
        <v>698.07130770681022</v>
      </c>
      <c r="M107" s="306">
        <f t="shared" ca="1" si="45"/>
        <v>1.3381223928219952</v>
      </c>
      <c r="N107" s="304">
        <f t="shared" ca="1" si="46"/>
        <v>76.668765580647175</v>
      </c>
      <c r="P107" s="310">
        <f t="shared" ca="1" si="47"/>
        <v>23</v>
      </c>
      <c r="Q107" s="304">
        <f t="shared" ca="1" si="48"/>
        <v>0</v>
      </c>
      <c r="R107" s="306">
        <f t="shared" ca="1" si="49"/>
        <v>0</v>
      </c>
      <c r="S107" s="307">
        <f t="shared" ca="1" si="50"/>
        <v>2.8949999999999996</v>
      </c>
      <c r="T107" s="304">
        <f t="shared" ca="1" si="30"/>
        <v>28.399949999999997</v>
      </c>
      <c r="U107" s="311">
        <f t="shared" ca="1" si="31"/>
        <v>0</v>
      </c>
      <c r="V107" s="306">
        <f t="shared" ca="1" si="32"/>
        <v>1.1440690984064901</v>
      </c>
      <c r="W107" s="304">
        <f t="shared" ca="1" si="33"/>
        <v>43.445606605245729</v>
      </c>
      <c r="Y107" s="314" t="str">
        <f t="shared" ca="1" si="51"/>
        <v/>
      </c>
      <c r="Z107" s="315" t="str">
        <f t="shared" ca="1" si="52"/>
        <v/>
      </c>
      <c r="AA107" s="316" t="str">
        <f t="shared" ca="1" si="53"/>
        <v/>
      </c>
      <c r="AC107" s="310" t="e">
        <f t="shared" ca="1" si="54"/>
        <v>#N/A</v>
      </c>
      <c r="AD107" s="323" t="e">
        <f t="shared" ca="1" si="55"/>
        <v>#N/A</v>
      </c>
      <c r="AE107" s="324">
        <f t="shared" ca="1" si="34"/>
        <v>683.22955753335214</v>
      </c>
      <c r="AG107" s="306">
        <f t="shared" ca="1" si="56"/>
        <v>-25.136433433145477</v>
      </c>
      <c r="AH107" s="304">
        <f t="shared" ca="1" si="57"/>
        <v>-15.587062263050418</v>
      </c>
    </row>
    <row r="108" spans="1:34" x14ac:dyDescent="0.2">
      <c r="A108" s="347">
        <f t="shared" ca="1" si="35"/>
        <v>0.1</v>
      </c>
      <c r="B108" s="304">
        <f t="shared" ca="1" si="36"/>
        <v>4.5999999999999774</v>
      </c>
      <c r="D108" s="306">
        <f t="shared" ca="1" si="37"/>
        <v>-3.4603446457764298</v>
      </c>
      <c r="E108" s="307">
        <f t="shared" ca="1" si="38"/>
        <v>-24.412725962952258</v>
      </c>
      <c r="F108" s="304">
        <f t="shared" ca="1" si="39"/>
        <v>24.656747028141343</v>
      </c>
      <c r="G108" s="306">
        <f t="shared" ca="1" si="40"/>
        <v>31.054166606131126</v>
      </c>
      <c r="H108" s="307">
        <f t="shared" ca="1" si="41"/>
        <v>130.06822525873017</v>
      </c>
      <c r="I108" s="304">
        <f t="shared" ca="1" si="42"/>
        <v>133.72398620126876</v>
      </c>
      <c r="J108" s="306">
        <f t="shared" ca="1" si="43"/>
        <v>146.30414998820888</v>
      </c>
      <c r="K108" s="307">
        <f t="shared" ca="1" si="44"/>
        <v>696.35844368903986</v>
      </c>
      <c r="L108" s="304">
        <f t="shared" ca="1" si="29"/>
        <v>711.56165326751136</v>
      </c>
      <c r="M108" s="306">
        <f t="shared" ca="1" si="45"/>
        <v>1.3364308540405523</v>
      </c>
      <c r="N108" s="304">
        <f t="shared" ca="1" si="46"/>
        <v>76.571847547587794</v>
      </c>
      <c r="P108" s="310">
        <f t="shared" ca="1" si="47"/>
        <v>23</v>
      </c>
      <c r="Q108" s="304">
        <f t="shared" ca="1" si="48"/>
        <v>0</v>
      </c>
      <c r="R108" s="306">
        <f t="shared" ca="1" si="49"/>
        <v>0</v>
      </c>
      <c r="S108" s="307">
        <f t="shared" ca="1" si="50"/>
        <v>2.8949999999999996</v>
      </c>
      <c r="T108" s="304">
        <f t="shared" ca="1" si="30"/>
        <v>28.399949999999997</v>
      </c>
      <c r="U108" s="311">
        <f t="shared" ca="1" si="31"/>
        <v>0</v>
      </c>
      <c r="V108" s="306">
        <f t="shared" ca="1" si="32"/>
        <v>1.1425662621190065</v>
      </c>
      <c r="W108" s="304">
        <f t="shared" ca="1" si="33"/>
        <v>41.838190549859782</v>
      </c>
      <c r="Y108" s="314" t="str">
        <f t="shared" ca="1" si="51"/>
        <v/>
      </c>
      <c r="Z108" s="315" t="str">
        <f t="shared" ca="1" si="52"/>
        <v/>
      </c>
      <c r="AA108" s="316" t="str">
        <f t="shared" ca="1" si="53"/>
        <v/>
      </c>
      <c r="AC108" s="310" t="e">
        <f t="shared" ca="1" si="54"/>
        <v>#N/A</v>
      </c>
      <c r="AD108" s="323" t="e">
        <f t="shared" ca="1" si="55"/>
        <v>#N/A</v>
      </c>
      <c r="AE108" s="324">
        <f t="shared" ca="1" si="34"/>
        <v>696.35844368903986</v>
      </c>
      <c r="AG108" s="306">
        <f t="shared" ca="1" si="56"/>
        <v>-24.552771048612843</v>
      </c>
      <c r="AH108" s="304">
        <f t="shared" ca="1" si="57"/>
        <v>-15.007117998357767</v>
      </c>
    </row>
    <row r="109" spans="1:34" x14ac:dyDescent="0.2">
      <c r="A109" s="347">
        <f t="shared" ca="1" si="35"/>
        <v>0.1</v>
      </c>
      <c r="B109" s="304">
        <f t="shared" ca="1" si="36"/>
        <v>4.6999999999999771</v>
      </c>
      <c r="D109" s="306">
        <f t="shared" ca="1" si="37"/>
        <v>-3.3560999791378867</v>
      </c>
      <c r="E109" s="307">
        <f t="shared" ca="1" si="38"/>
        <v>-23.8667922370566</v>
      </c>
      <c r="F109" s="304">
        <f t="shared" ca="1" si="39"/>
        <v>24.10160116583117</v>
      </c>
      <c r="G109" s="306">
        <f t="shared" ca="1" si="40"/>
        <v>30.718556608217337</v>
      </c>
      <c r="H109" s="307">
        <f t="shared" ca="1" si="41"/>
        <v>127.68154603502451</v>
      </c>
      <c r="I109" s="304">
        <f t="shared" ca="1" si="42"/>
        <v>131.32481455530913</v>
      </c>
      <c r="J109" s="306">
        <f t="shared" ca="1" si="43"/>
        <v>149.39278614892629</v>
      </c>
      <c r="K109" s="307">
        <f t="shared" ca="1" si="44"/>
        <v>709.24593225372757</v>
      </c>
      <c r="L109" s="304">
        <f t="shared" ca="1" si="29"/>
        <v>724.8089382532462</v>
      </c>
      <c r="M109" s="306">
        <f t="shared" ca="1" si="45"/>
        <v>1.3346961196289338</v>
      </c>
      <c r="N109" s="304">
        <f t="shared" ca="1" si="46"/>
        <v>76.47245458722594</v>
      </c>
      <c r="P109" s="310">
        <f t="shared" ca="1" si="47"/>
        <v>23</v>
      </c>
      <c r="Q109" s="304">
        <f t="shared" ca="1" si="48"/>
        <v>0</v>
      </c>
      <c r="R109" s="306">
        <f t="shared" ca="1" si="49"/>
        <v>0</v>
      </c>
      <c r="S109" s="307">
        <f t="shared" ca="1" si="50"/>
        <v>2.8949999999999996</v>
      </c>
      <c r="T109" s="304">
        <f t="shared" ca="1" si="30"/>
        <v>28.399949999999997</v>
      </c>
      <c r="U109" s="311">
        <f t="shared" ca="1" si="31"/>
        <v>0</v>
      </c>
      <c r="V109" s="306">
        <f t="shared" ca="1" si="32"/>
        <v>1.141092911364034</v>
      </c>
      <c r="W109" s="304">
        <f t="shared" ca="1" si="33"/>
        <v>40.298369005504981</v>
      </c>
      <c r="Y109" s="314" t="str">
        <f t="shared" ca="1" si="51"/>
        <v/>
      </c>
      <c r="Z109" s="315" t="str">
        <f t="shared" ca="1" si="52"/>
        <v/>
      </c>
      <c r="AA109" s="316" t="str">
        <f t="shared" ca="1" si="53"/>
        <v>Satellite</v>
      </c>
      <c r="AC109" s="310" t="e">
        <f t="shared" ca="1" si="54"/>
        <v>#N/A</v>
      </c>
      <c r="AD109" s="323" t="e">
        <f t="shared" ca="1" si="55"/>
        <v>#N/A</v>
      </c>
      <c r="AE109" s="324">
        <f t="shared" ca="1" si="34"/>
        <v>709.24593225372757</v>
      </c>
      <c r="AG109" s="306">
        <f t="shared" ca="1" si="56"/>
        <v>-23.993692440207326</v>
      </c>
      <c r="AH109" s="304">
        <f t="shared" ca="1" si="57"/>
        <v>-14.451879291834123</v>
      </c>
    </row>
    <row r="110" spans="1:34" x14ac:dyDescent="0.2">
      <c r="A110" s="347">
        <f t="shared" ca="1" si="35"/>
        <v>0.1</v>
      </c>
      <c r="B110" s="304">
        <f t="shared" ca="1" si="36"/>
        <v>4.7999999999999767</v>
      </c>
      <c r="D110" s="306">
        <f t="shared" ca="1" si="37"/>
        <v>-3.2560638334409857</v>
      </c>
      <c r="E110" s="307">
        <f t="shared" ca="1" si="38"/>
        <v>-23.34381506640392</v>
      </c>
      <c r="F110" s="304">
        <f t="shared" ca="1" si="39"/>
        <v>23.569803850306201</v>
      </c>
      <c r="G110" s="306">
        <f t="shared" ca="1" si="40"/>
        <v>30.392950224873239</v>
      </c>
      <c r="H110" s="307">
        <f t="shared" ca="1" si="41"/>
        <v>125.34716452838411</v>
      </c>
      <c r="I110" s="304">
        <f t="shared" ca="1" si="42"/>
        <v>128.97923506781012</v>
      </c>
      <c r="J110" s="306">
        <f t="shared" ca="1" si="43"/>
        <v>152.44836149058082</v>
      </c>
      <c r="K110" s="307">
        <f t="shared" ca="1" si="44"/>
        <v>721.89736778189797</v>
      </c>
      <c r="L110" s="304">
        <f t="shared" ca="1" si="29"/>
        <v>737.81861763687948</v>
      </c>
      <c r="M110" s="306">
        <f t="shared" ca="1" si="45"/>
        <v>1.3329170069746115</v>
      </c>
      <c r="N110" s="304">
        <f t="shared" ca="1" si="46"/>
        <v>76.37051894085495</v>
      </c>
      <c r="P110" s="310">
        <f t="shared" ca="1" si="47"/>
        <v>23</v>
      </c>
      <c r="Q110" s="304">
        <f t="shared" ca="1" si="48"/>
        <v>0</v>
      </c>
      <c r="R110" s="306">
        <f t="shared" ca="1" si="49"/>
        <v>0</v>
      </c>
      <c r="S110" s="307">
        <f t="shared" ca="1" si="50"/>
        <v>2.8949999999999996</v>
      </c>
      <c r="T110" s="304">
        <f t="shared" ca="1" si="30"/>
        <v>28.399949999999997</v>
      </c>
      <c r="U110" s="311">
        <f t="shared" ca="1" si="31"/>
        <v>0</v>
      </c>
      <c r="V110" s="306">
        <f t="shared" ca="1" si="32"/>
        <v>1.1396483297511395</v>
      </c>
      <c r="W110" s="304">
        <f t="shared" ca="1" si="33"/>
        <v>38.822484182292527</v>
      </c>
      <c r="Y110" s="314" t="str">
        <f t="shared" ca="1" si="51"/>
        <v/>
      </c>
      <c r="Z110" s="315" t="str">
        <f t="shared" ca="1" si="52"/>
        <v/>
      </c>
      <c r="AA110" s="316" t="str">
        <f t="shared" ca="1" si="53"/>
        <v/>
      </c>
      <c r="AC110" s="310" t="e">
        <f t="shared" ca="1" si="54"/>
        <v>#N/A</v>
      </c>
      <c r="AD110" s="323" t="e">
        <f t="shared" ca="1" si="55"/>
        <v>#N/A</v>
      </c>
      <c r="AE110" s="324">
        <f t="shared" ca="1" si="34"/>
        <v>721.89736778189797</v>
      </c>
      <c r="AG110" s="306">
        <f t="shared" ca="1" si="56"/>
        <v>-23.457836126806363</v>
      </c>
      <c r="AH110" s="304">
        <f t="shared" ca="1" si="57"/>
        <v>-13.919989293784106</v>
      </c>
    </row>
    <row r="111" spans="1:34" x14ac:dyDescent="0.2">
      <c r="A111" s="347">
        <f t="shared" ca="1" si="35"/>
        <v>0.1</v>
      </c>
      <c r="B111" s="304">
        <f t="shared" ca="1" si="36"/>
        <v>4.8999999999999764</v>
      </c>
      <c r="D111" s="306">
        <f t="shared" ca="1" si="37"/>
        <v>-3.1600053324538782</v>
      </c>
      <c r="E111" s="307">
        <f t="shared" ca="1" si="38"/>
        <v>-22.842552134195433</v>
      </c>
      <c r="F111" s="304">
        <f t="shared" ca="1" si="39"/>
        <v>23.060091537211498</v>
      </c>
      <c r="G111" s="306">
        <f t="shared" ca="1" si="40"/>
        <v>30.076949691627853</v>
      </c>
      <c r="H111" s="307">
        <f t="shared" ca="1" si="41"/>
        <v>123.06290931496457</v>
      </c>
      <c r="I111" s="304">
        <f t="shared" ca="1" si="42"/>
        <v>126.68505259822844</v>
      </c>
      <c r="J111" s="306">
        <f t="shared" ca="1" si="43"/>
        <v>155.47185648640587</v>
      </c>
      <c r="K111" s="307">
        <f t="shared" ca="1" si="44"/>
        <v>734.31787147406544</v>
      </c>
      <c r="L111" s="304">
        <f t="shared" ca="1" si="29"/>
        <v>750.59591960357193</v>
      </c>
      <c r="M111" s="306">
        <f t="shared" ca="1" si="45"/>
        <v>1.33109228402519</v>
      </c>
      <c r="N111" s="304">
        <f t="shared" ca="1" si="46"/>
        <v>76.265970017072434</v>
      </c>
      <c r="P111" s="310">
        <f t="shared" ca="1" si="47"/>
        <v>23</v>
      </c>
      <c r="Q111" s="304">
        <f t="shared" ca="1" si="48"/>
        <v>0</v>
      </c>
      <c r="R111" s="306">
        <f t="shared" ca="1" si="49"/>
        <v>0</v>
      </c>
      <c r="S111" s="307">
        <f t="shared" ca="1" si="50"/>
        <v>2.8949999999999996</v>
      </c>
      <c r="T111" s="304">
        <f t="shared" ca="1" si="30"/>
        <v>28.399949999999997</v>
      </c>
      <c r="U111" s="311">
        <f t="shared" ca="1" si="31"/>
        <v>0</v>
      </c>
      <c r="V111" s="306">
        <f t="shared" ca="1" si="32"/>
        <v>1.1382318315816602</v>
      </c>
      <c r="W111" s="304">
        <f t="shared" ca="1" si="33"/>
        <v>37.407126508361223</v>
      </c>
      <c r="Y111" s="314" t="str">
        <f t="shared" ca="1" si="51"/>
        <v/>
      </c>
      <c r="Z111" s="315" t="str">
        <f t="shared" ca="1" si="52"/>
        <v/>
      </c>
      <c r="AA111" s="316" t="str">
        <f t="shared" ca="1" si="53"/>
        <v/>
      </c>
      <c r="AC111" s="310" t="e">
        <f t="shared" ca="1" si="54"/>
        <v>#N/A</v>
      </c>
      <c r="AD111" s="323" t="e">
        <f t="shared" ca="1" si="55"/>
        <v>#N/A</v>
      </c>
      <c r="AE111" s="324">
        <f t="shared" ca="1" si="34"/>
        <v>734.31787147406544</v>
      </c>
      <c r="AG111" s="306">
        <f t="shared" ca="1" si="56"/>
        <v>-22.94393375675519</v>
      </c>
      <c r="AH111" s="304">
        <f t="shared" ca="1" si="57"/>
        <v>-13.410184518926609</v>
      </c>
    </row>
    <row r="112" spans="1:34" x14ac:dyDescent="0.2">
      <c r="A112" s="347">
        <f t="shared" ca="1" si="35"/>
        <v>0.1</v>
      </c>
      <c r="B112" s="304">
        <f t="shared" ca="1" si="36"/>
        <v>4.999999999999976</v>
      </c>
      <c r="D112" s="306">
        <f t="shared" ca="1" si="37"/>
        <v>-3.0677092345429231</v>
      </c>
      <c r="E112" s="307">
        <f t="shared" ca="1" si="38"/>
        <v>-22.361845423351593</v>
      </c>
      <c r="F112" s="304">
        <f t="shared" ca="1" si="39"/>
        <v>22.571286420706517</v>
      </c>
      <c r="G112" s="306">
        <f t="shared" ca="1" si="40"/>
        <v>29.770178768173562</v>
      </c>
      <c r="H112" s="307">
        <f t="shared" ca="1" si="41"/>
        <v>120.82672477262942</v>
      </c>
      <c r="I112" s="304">
        <f t="shared" ca="1" si="42"/>
        <v>124.440190305101</v>
      </c>
      <c r="J112" s="306">
        <f t="shared" ca="1" si="43"/>
        <v>158.46421290939594</v>
      </c>
      <c r="K112" s="307">
        <f t="shared" ca="1" si="44"/>
        <v>746.5123531784451</v>
      </c>
      <c r="L112" s="304">
        <f t="shared" ca="1" si="29"/>
        <v>763.14585776312379</v>
      </c>
      <c r="M112" s="306">
        <f t="shared" ca="1" si="45"/>
        <v>1.3292206669114603</v>
      </c>
      <c r="N112" s="304">
        <f t="shared" ca="1" si="46"/>
        <v>76.15873425559127</v>
      </c>
      <c r="P112" s="310">
        <f t="shared" ca="1" si="47"/>
        <v>23</v>
      </c>
      <c r="Q112" s="304">
        <f t="shared" ca="1" si="48"/>
        <v>0</v>
      </c>
      <c r="R112" s="306">
        <f t="shared" ca="1" si="49"/>
        <v>0</v>
      </c>
      <c r="S112" s="307">
        <f t="shared" ca="1" si="50"/>
        <v>2.8949999999999996</v>
      </c>
      <c r="T112" s="304">
        <f t="shared" ca="1" si="30"/>
        <v>28.399949999999997</v>
      </c>
      <c r="U112" s="311">
        <f t="shared" ca="1" si="31"/>
        <v>0</v>
      </c>
      <c r="V112" s="306">
        <f t="shared" ca="1" si="32"/>
        <v>1.1368427601636386</v>
      </c>
      <c r="W112" s="304">
        <f t="shared" ca="1" si="33"/>
        <v>36.049114641243605</v>
      </c>
      <c r="Y112" s="314" t="str">
        <f t="shared" ca="1" si="51"/>
        <v/>
      </c>
      <c r="Z112" s="315" t="str">
        <f t="shared" ca="1" si="52"/>
        <v/>
      </c>
      <c r="AA112" s="316" t="str">
        <f t="shared" ca="1" si="53"/>
        <v/>
      </c>
      <c r="AC112" s="310">
        <f t="shared" ca="1" si="54"/>
        <v>4.999999999999976</v>
      </c>
      <c r="AD112" s="323">
        <f t="shared" ca="1" si="55"/>
        <v>158.46421290939594</v>
      </c>
      <c r="AE112" s="324">
        <f t="shared" ca="1" si="34"/>
        <v>746.5123531784451</v>
      </c>
      <c r="AG112" s="306">
        <f t="shared" ca="1" si="56"/>
        <v>-22.45080246984746</v>
      </c>
      <c r="AH112" s="304">
        <f t="shared" ca="1" si="57"/>
        <v>-12.921287222231857</v>
      </c>
    </row>
    <row r="113" spans="1:34" x14ac:dyDescent="0.2">
      <c r="A113" s="347">
        <f t="shared" ca="1" si="35"/>
        <v>0.1</v>
      </c>
      <c r="B113" s="304">
        <f t="shared" ca="1" si="36"/>
        <v>5.0999999999999757</v>
      </c>
      <c r="D113" s="306">
        <f t="shared" ca="1" si="37"/>
        <v>-2.9789746730997848</v>
      </c>
      <c r="E113" s="307">
        <f t="shared" ca="1" si="38"/>
        <v>-21.90061442775287</v>
      </c>
      <c r="F113" s="304">
        <f t="shared" ca="1" si="39"/>
        <v>22.102289528826354</v>
      </c>
      <c r="G113" s="306">
        <f t="shared" ca="1" si="40"/>
        <v>29.472281300863582</v>
      </c>
      <c r="H113" s="307">
        <f t="shared" ca="1" si="41"/>
        <v>118.63666332985413</v>
      </c>
      <c r="I113" s="304">
        <f t="shared" ca="1" si="42"/>
        <v>122.24268178962039</v>
      </c>
      <c r="J113" s="306">
        <f t="shared" ca="1" si="43"/>
        <v>161.4263359128478</v>
      </c>
      <c r="K113" s="307">
        <f t="shared" ca="1" si="44"/>
        <v>758.48552258356926</v>
      </c>
      <c r="L113" s="304">
        <f t="shared" ca="1" si="29"/>
        <v>775.47324253975239</v>
      </c>
      <c r="M113" s="306">
        <f t="shared" ca="1" si="45"/>
        <v>1.3273008174285787</v>
      </c>
      <c r="N113" s="304">
        <f t="shared" ca="1" si="46"/>
        <v>76.048734982921786</v>
      </c>
      <c r="P113" s="310">
        <f t="shared" ca="1" si="47"/>
        <v>23</v>
      </c>
      <c r="Q113" s="304">
        <f t="shared" ca="1" si="48"/>
        <v>0</v>
      </c>
      <c r="R113" s="306">
        <f t="shared" ca="1" si="49"/>
        <v>0</v>
      </c>
      <c r="S113" s="307">
        <f t="shared" ca="1" si="50"/>
        <v>2.8949999999999996</v>
      </c>
      <c r="T113" s="304">
        <f t="shared" ca="1" si="30"/>
        <v>28.399949999999997</v>
      </c>
      <c r="U113" s="311">
        <f t="shared" ca="1" si="31"/>
        <v>0</v>
      </c>
      <c r="V113" s="306">
        <f t="shared" ca="1" si="32"/>
        <v>1.1354804862422128</v>
      </c>
      <c r="W113" s="304">
        <f t="shared" ca="1" si="33"/>
        <v>34.745477340221306</v>
      </c>
      <c r="Y113" s="314" t="str">
        <f t="shared" ca="1" si="51"/>
        <v/>
      </c>
      <c r="Z113" s="315" t="str">
        <f t="shared" ca="1" si="52"/>
        <v/>
      </c>
      <c r="AA113" s="316" t="str">
        <f t="shared" ca="1" si="53"/>
        <v/>
      </c>
      <c r="AC113" s="310" t="e">
        <f t="shared" ca="1" si="54"/>
        <v>#N/A</v>
      </c>
      <c r="AD113" s="323" t="e">
        <f t="shared" ca="1" si="55"/>
        <v>#N/A</v>
      </c>
      <c r="AE113" s="324">
        <f t="shared" ca="1" si="34"/>
        <v>758.48552258356926</v>
      </c>
      <c r="AG113" s="306">
        <f t="shared" ca="1" si="56"/>
        <v>-21.977337977966016</v>
      </c>
      <c r="AH113" s="304">
        <f t="shared" ca="1" si="57"/>
        <v>-12.452198494384668</v>
      </c>
    </row>
    <row r="114" spans="1:34" x14ac:dyDescent="0.2">
      <c r="A114" s="347">
        <f t="shared" ca="1" si="35"/>
        <v>0.1</v>
      </c>
      <c r="B114" s="304">
        <f t="shared" ca="1" si="36"/>
        <v>5.1999999999999753</v>
      </c>
      <c r="D114" s="306">
        <f t="shared" ca="1" si="37"/>
        <v>-2.8936140142736289</v>
      </c>
      <c r="E114" s="307">
        <f t="shared" ca="1" si="38"/>
        <v>-21.457849995509825</v>
      </c>
      <c r="F114" s="304">
        <f t="shared" ca="1" si="39"/>
        <v>21.652074461663059</v>
      </c>
      <c r="G114" s="306">
        <f t="shared" ca="1" si="40"/>
        <v>29.182919899436218</v>
      </c>
      <c r="H114" s="307">
        <f t="shared" ca="1" si="41"/>
        <v>116.49087833030315</v>
      </c>
      <c r="I114" s="304">
        <f t="shared" ca="1" si="42"/>
        <v>120.09066386702341</v>
      </c>
      <c r="J114" s="306">
        <f t="shared" ca="1" si="43"/>
        <v>164.3590959728628</v>
      </c>
      <c r="K114" s="307">
        <f t="shared" ca="1" si="44"/>
        <v>770.24189966657718</v>
      </c>
      <c r="L114" s="304">
        <f t="shared" ca="1" si="29"/>
        <v>787.58269180511729</v>
      </c>
      <c r="M114" s="306">
        <f t="shared" ca="1" si="45"/>
        <v>1.3253313403658702</v>
      </c>
      <c r="N114" s="304">
        <f t="shared" ca="1" si="46"/>
        <v>75.935892259380765</v>
      </c>
      <c r="P114" s="310">
        <f t="shared" ca="1" si="47"/>
        <v>23</v>
      </c>
      <c r="Q114" s="304">
        <f t="shared" ca="1" si="48"/>
        <v>0</v>
      </c>
      <c r="R114" s="306">
        <f t="shared" ca="1" si="49"/>
        <v>0</v>
      </c>
      <c r="S114" s="307">
        <f t="shared" ca="1" si="50"/>
        <v>2.8949999999999996</v>
      </c>
      <c r="T114" s="304">
        <f t="shared" ca="1" si="30"/>
        <v>28.399949999999997</v>
      </c>
      <c r="U114" s="311">
        <f t="shared" ca="1" si="31"/>
        <v>0</v>
      </c>
      <c r="V114" s="306">
        <f t="shared" ca="1" si="32"/>
        <v>1.1341444065360933</v>
      </c>
      <c r="W114" s="304">
        <f t="shared" ca="1" si="33"/>
        <v>33.493437003743814</v>
      </c>
      <c r="Y114" s="314" t="str">
        <f t="shared" ca="1" si="51"/>
        <v/>
      </c>
      <c r="Z114" s="315" t="str">
        <f t="shared" ca="1" si="52"/>
        <v/>
      </c>
      <c r="AA114" s="316" t="str">
        <f t="shared" ca="1" si="53"/>
        <v/>
      </c>
      <c r="AC114" s="310" t="e">
        <f t="shared" ca="1" si="54"/>
        <v>#N/A</v>
      </c>
      <c r="AD114" s="323" t="e">
        <f t="shared" ca="1" si="55"/>
        <v>#N/A</v>
      </c>
      <c r="AE114" s="324">
        <f t="shared" ca="1" si="34"/>
        <v>770.24189966657718</v>
      </c>
      <c r="AG114" s="306">
        <f t="shared" ca="1" si="56"/>
        <v>-21.522508287510426</v>
      </c>
      <c r="AH114" s="304">
        <f t="shared" ca="1" si="57"/>
        <v>-12.001892000076445</v>
      </c>
    </row>
    <row r="115" spans="1:34" x14ac:dyDescent="0.2">
      <c r="A115" s="347">
        <f t="shared" ca="1" si="35"/>
        <v>0.1</v>
      </c>
      <c r="B115" s="304">
        <f t="shared" ca="1" si="36"/>
        <v>5.299999999999975</v>
      </c>
      <c r="D115" s="306">
        <f t="shared" ca="1" si="37"/>
        <v>-2.8114518196608209</v>
      </c>
      <c r="E115" s="307">
        <f t="shared" ca="1" si="38"/>
        <v>-21.032608737720764</v>
      </c>
      <c r="F115" s="304">
        <f t="shared" ca="1" si="39"/>
        <v>21.219681704689211</v>
      </c>
      <c r="G115" s="306">
        <f t="shared" ca="1" si="40"/>
        <v>28.901774717470136</v>
      </c>
      <c r="H115" s="307">
        <f t="shared" ca="1" si="41"/>
        <v>114.38761745653107</v>
      </c>
      <c r="I115" s="304">
        <f t="shared" ca="1" si="42"/>
        <v>117.98236990839389</v>
      </c>
      <c r="J115" s="306">
        <f t="shared" ca="1" si="43"/>
        <v>167.26333070370814</v>
      </c>
      <c r="K115" s="307">
        <f t="shared" ca="1" si="44"/>
        <v>781.78582445591894</v>
      </c>
      <c r="L115" s="304">
        <f t="shared" ca="1" si="29"/>
        <v>799.47864081432397</v>
      </c>
      <c r="M115" s="306">
        <f t="shared" ca="1" si="45"/>
        <v>1.3233107806750317</v>
      </c>
      <c r="N115" s="304">
        <f t="shared" ca="1" si="46"/>
        <v>75.820122716841453</v>
      </c>
      <c r="P115" s="310">
        <f t="shared" ca="1" si="47"/>
        <v>23</v>
      </c>
      <c r="Q115" s="304">
        <f t="shared" ca="1" si="48"/>
        <v>0</v>
      </c>
      <c r="R115" s="306">
        <f t="shared" ca="1" si="49"/>
        <v>0</v>
      </c>
      <c r="S115" s="307">
        <f t="shared" ca="1" si="50"/>
        <v>2.8949999999999996</v>
      </c>
      <c r="T115" s="304">
        <f t="shared" ca="1" si="30"/>
        <v>28.399949999999997</v>
      </c>
      <c r="U115" s="311">
        <f t="shared" ca="1" si="31"/>
        <v>0</v>
      </c>
      <c r="V115" s="306">
        <f t="shared" ca="1" si="32"/>
        <v>1.132833942371642</v>
      </c>
      <c r="W115" s="304">
        <f t="shared" ca="1" si="33"/>
        <v>32.290394698941626</v>
      </c>
      <c r="Y115" s="314" t="str">
        <f t="shared" ca="1" si="51"/>
        <v/>
      </c>
      <c r="Z115" s="315" t="str">
        <f t="shared" ca="1" si="52"/>
        <v/>
      </c>
      <c r="AA115" s="316" t="str">
        <f t="shared" ca="1" si="53"/>
        <v/>
      </c>
      <c r="AC115" s="310" t="e">
        <f t="shared" ca="1" si="54"/>
        <v>#N/A</v>
      </c>
      <c r="AD115" s="323" t="e">
        <f t="shared" ca="1" si="55"/>
        <v>#N/A</v>
      </c>
      <c r="AE115" s="324">
        <f t="shared" ca="1" si="34"/>
        <v>781.78582445591894</v>
      </c>
      <c r="AG115" s="306">
        <f t="shared" ca="1" si="56"/>
        <v>-21.085347995851237</v>
      </c>
      <c r="AH115" s="304">
        <f t="shared" ca="1" si="57"/>
        <v>-11.569408291448642</v>
      </c>
    </row>
    <row r="116" spans="1:34" x14ac:dyDescent="0.2">
      <c r="A116" s="347">
        <f t="shared" ca="1" si="35"/>
        <v>0.1</v>
      </c>
      <c r="B116" s="304">
        <f t="shared" ca="1" si="36"/>
        <v>5.3999999999999746</v>
      </c>
      <c r="D116" s="306">
        <f t="shared" ca="1" si="37"/>
        <v>-2.7323239030515896</v>
      </c>
      <c r="E116" s="307">
        <f t="shared" ca="1" si="38"/>
        <v>-20.624007943971655</v>
      </c>
      <c r="F116" s="304">
        <f t="shared" ca="1" si="39"/>
        <v>20.804213457475218</v>
      </c>
      <c r="G116" s="306">
        <f t="shared" ca="1" si="40"/>
        <v>28.628542327164979</v>
      </c>
      <c r="H116" s="307">
        <f t="shared" ca="1" si="41"/>
        <v>112.32521666213391</v>
      </c>
      <c r="I116" s="304">
        <f t="shared" ca="1" si="42"/>
        <v>115.91612370146615</v>
      </c>
      <c r="J116" s="306">
        <f t="shared" ca="1" si="43"/>
        <v>170.1398465559399</v>
      </c>
      <c r="K116" s="307">
        <f t="shared" ca="1" si="44"/>
        <v>793.12146616185214</v>
      </c>
      <c r="L116" s="304">
        <f t="shared" ca="1" si="29"/>
        <v>811.16535149919014</v>
      </c>
      <c r="M116" s="306">
        <f t="shared" ca="1" si="45"/>
        <v>1.3212376204657144</v>
      </c>
      <c r="N116" s="304">
        <f t="shared" ca="1" si="46"/>
        <v>75.701339386593119</v>
      </c>
      <c r="P116" s="310">
        <f t="shared" ca="1" si="47"/>
        <v>23</v>
      </c>
      <c r="Q116" s="304">
        <f t="shared" ca="1" si="48"/>
        <v>0</v>
      </c>
      <c r="R116" s="306">
        <f t="shared" ca="1" si="49"/>
        <v>0</v>
      </c>
      <c r="S116" s="307">
        <f t="shared" ca="1" si="50"/>
        <v>2.8949999999999996</v>
      </c>
      <c r="T116" s="304">
        <f t="shared" ca="1" si="30"/>
        <v>28.399949999999997</v>
      </c>
      <c r="U116" s="311">
        <f t="shared" ca="1" si="31"/>
        <v>0</v>
      </c>
      <c r="V116" s="306">
        <f t="shared" ca="1" si="32"/>
        <v>1.1315485384068593</v>
      </c>
      <c r="W116" s="304">
        <f t="shared" ca="1" si="33"/>
        <v>31.133916530267644</v>
      </c>
      <c r="Y116" s="314" t="str">
        <f t="shared" ca="1" si="51"/>
        <v/>
      </c>
      <c r="Z116" s="315" t="str">
        <f t="shared" ca="1" si="52"/>
        <v/>
      </c>
      <c r="AA116" s="316" t="str">
        <f t="shared" ca="1" si="53"/>
        <v/>
      </c>
      <c r="AC116" s="310" t="e">
        <f t="shared" ca="1" si="54"/>
        <v>#N/A</v>
      </c>
      <c r="AD116" s="323" t="e">
        <f t="shared" ca="1" si="55"/>
        <v>#N/A</v>
      </c>
      <c r="AE116" s="324">
        <f t="shared" ca="1" si="34"/>
        <v>793.12146616185214</v>
      </c>
      <c r="AG116" s="306">
        <f t="shared" ca="1" si="56"/>
        <v>-20.664953101973449</v>
      </c>
      <c r="AH116" s="304">
        <f t="shared" ca="1" si="57"/>
        <v>-11.153849636940114</v>
      </c>
    </row>
    <row r="117" spans="1:34" x14ac:dyDescent="0.2">
      <c r="A117" s="347">
        <f t="shared" ca="1" si="35"/>
        <v>0.1</v>
      </c>
      <c r="B117" s="304">
        <f t="shared" ca="1" si="36"/>
        <v>5.4999999999999742</v>
      </c>
      <c r="D117" s="306">
        <f t="shared" ca="1" si="37"/>
        <v>-2.6560764715941509</v>
      </c>
      <c r="E117" s="307">
        <f t="shared" ca="1" si="38"/>
        <v>-20.231220952626604</v>
      </c>
      <c r="F117" s="304">
        <f t="shared" ca="1" si="39"/>
        <v>20.404828924961702</v>
      </c>
      <c r="G117" s="306">
        <f t="shared" ca="1" si="40"/>
        <v>28.362934680005566</v>
      </c>
      <c r="H117" s="307">
        <f t="shared" ca="1" si="41"/>
        <v>110.30209456687125</v>
      </c>
      <c r="I117" s="304">
        <f t="shared" ca="1" si="42"/>
        <v>113.89033378430879</v>
      </c>
      <c r="J117" s="306">
        <f t="shared" ca="1" si="43"/>
        <v>172.98942040629842</v>
      </c>
      <c r="K117" s="307">
        <f t="shared" ca="1" si="44"/>
        <v>804.25283172330239</v>
      </c>
      <c r="L117" s="304">
        <f t="shared" ca="1" si="29"/>
        <v>822.64692116816298</v>
      </c>
      <c r="M117" s="306">
        <f t="shared" ca="1" si="45"/>
        <v>1.3191102758166082</v>
      </c>
      <c r="N117" s="304">
        <f t="shared" ca="1" si="46"/>
        <v>75.579451516629589</v>
      </c>
      <c r="P117" s="310">
        <f t="shared" ca="1" si="47"/>
        <v>23</v>
      </c>
      <c r="Q117" s="304">
        <f t="shared" ca="1" si="48"/>
        <v>0</v>
      </c>
      <c r="R117" s="306">
        <f t="shared" ca="1" si="49"/>
        <v>0</v>
      </c>
      <c r="S117" s="307">
        <f t="shared" ca="1" si="50"/>
        <v>2.8949999999999996</v>
      </c>
      <c r="T117" s="304">
        <f t="shared" ca="1" si="30"/>
        <v>28.399949999999997</v>
      </c>
      <c r="U117" s="311">
        <f t="shared" ca="1" si="31"/>
        <v>0</v>
      </c>
      <c r="V117" s="306">
        <f t="shared" ca="1" si="32"/>
        <v>1.1302876614382662</v>
      </c>
      <c r="W117" s="304">
        <f t="shared" ca="1" si="33"/>
        <v>30.021721211758763</v>
      </c>
      <c r="Y117" s="314" t="str">
        <f t="shared" ca="1" si="51"/>
        <v/>
      </c>
      <c r="Z117" s="315" t="str">
        <f t="shared" ca="1" si="52"/>
        <v/>
      </c>
      <c r="AA117" s="316" t="str">
        <f t="shared" ca="1" si="53"/>
        <v/>
      </c>
      <c r="AC117" s="310" t="e">
        <f t="shared" ca="1" si="54"/>
        <v>#N/A</v>
      </c>
      <c r="AD117" s="323" t="e">
        <f t="shared" ca="1" si="55"/>
        <v>#N/A</v>
      </c>
      <c r="AE117" s="324">
        <f t="shared" ca="1" si="34"/>
        <v>804.25283172330239</v>
      </c>
      <c r="AG117" s="306">
        <f t="shared" ca="1" si="56"/>
        <v>-20.260476278373012</v>
      </c>
      <c r="AH117" s="304">
        <f t="shared" ca="1" si="57"/>
        <v>-10.754375312700397</v>
      </c>
    </row>
    <row r="118" spans="1:34" x14ac:dyDescent="0.2">
      <c r="A118" s="347">
        <f t="shared" ca="1" si="35"/>
        <v>0.1</v>
      </c>
      <c r="B118" s="304">
        <f t="shared" ca="1" si="36"/>
        <v>5.5999999999999739</v>
      </c>
      <c r="D118" s="306">
        <f t="shared" ca="1" si="37"/>
        <v>-2.582565342837293</v>
      </c>
      <c r="E118" s="307">
        <f t="shared" ca="1" si="38"/>
        <v>-19.853472929886095</v>
      </c>
      <c r="F118" s="304">
        <f t="shared" ca="1" si="39"/>
        <v>20.020740024478222</v>
      </c>
      <c r="G118" s="306">
        <f t="shared" ca="1" si="40"/>
        <v>28.104678145721838</v>
      </c>
      <c r="H118" s="307">
        <f t="shared" ca="1" si="41"/>
        <v>108.31674727388264</v>
      </c>
      <c r="I118" s="304">
        <f t="shared" ca="1" si="42"/>
        <v>111.90348821046096</v>
      </c>
      <c r="J118" s="306">
        <f t="shared" ca="1" si="43"/>
        <v>175.8128010475848</v>
      </c>
      <c r="K118" s="307">
        <f t="shared" ca="1" si="44"/>
        <v>815.18377381534003</v>
      </c>
      <c r="L118" s="304">
        <f t="shared" ca="1" si="29"/>
        <v>833.92729065789479</v>
      </c>
      <c r="M118" s="306">
        <f t="shared" ca="1" si="45"/>
        <v>1.316927093389223</v>
      </c>
      <c r="N118" s="304">
        <f t="shared" ca="1" si="46"/>
        <v>75.454364377633297</v>
      </c>
      <c r="P118" s="310">
        <f t="shared" ca="1" si="47"/>
        <v>23</v>
      </c>
      <c r="Q118" s="304">
        <f t="shared" ca="1" si="48"/>
        <v>0</v>
      </c>
      <c r="R118" s="306">
        <f t="shared" ca="1" si="49"/>
        <v>0</v>
      </c>
      <c r="S118" s="307">
        <f t="shared" ca="1" si="50"/>
        <v>2.8949999999999996</v>
      </c>
      <c r="T118" s="304">
        <f t="shared" ca="1" si="30"/>
        <v>28.399949999999997</v>
      </c>
      <c r="U118" s="311">
        <f t="shared" ca="1" si="31"/>
        <v>0</v>
      </c>
      <c r="V118" s="306">
        <f t="shared" ca="1" si="32"/>
        <v>1.1290507992843195</v>
      </c>
      <c r="W118" s="304">
        <f t="shared" ca="1" si="33"/>
        <v>28.951668722679649</v>
      </c>
      <c r="Y118" s="314" t="str">
        <f t="shared" ca="1" si="51"/>
        <v/>
      </c>
      <c r="Z118" s="315" t="str">
        <f t="shared" ca="1" si="52"/>
        <v/>
      </c>
      <c r="AA118" s="316" t="str">
        <f t="shared" ca="1" si="53"/>
        <v/>
      </c>
      <c r="AC118" s="310" t="e">
        <f t="shared" ca="1" si="54"/>
        <v>#N/A</v>
      </c>
      <c r="AD118" s="323" t="e">
        <f t="shared" ca="1" si="55"/>
        <v>#N/A</v>
      </c>
      <c r="AE118" s="324">
        <f t="shared" ca="1" si="34"/>
        <v>815.18377381534003</v>
      </c>
      <c r="AG118" s="306">
        <f t="shared" ca="1" si="56"/>
        <v>-19.871122557291656</v>
      </c>
      <c r="AH118" s="304">
        <f t="shared" ca="1" si="57"/>
        <v>-10.370197309761233</v>
      </c>
    </row>
    <row r="119" spans="1:34" x14ac:dyDescent="0.2">
      <c r="A119" s="347">
        <f t="shared" ca="1" si="35"/>
        <v>0.1</v>
      </c>
      <c r="B119" s="304">
        <f t="shared" ca="1" si="36"/>
        <v>5.6999999999999735</v>
      </c>
      <c r="D119" s="306">
        <f t="shared" ca="1" si="37"/>
        <v>-2.5116552300751023</v>
      </c>
      <c r="E119" s="307">
        <f t="shared" ca="1" si="38"/>
        <v>-19.49003701677627</v>
      </c>
      <c r="F119" s="304">
        <f t="shared" ca="1" si="39"/>
        <v>19.651207466974462</v>
      </c>
      <c r="G119" s="306">
        <f t="shared" ca="1" si="40"/>
        <v>27.853512622714327</v>
      </c>
      <c r="H119" s="307">
        <f t="shared" ca="1" si="41"/>
        <v>106.36774357220501</v>
      </c>
      <c r="I119" s="304">
        <f t="shared" ca="1" si="42"/>
        <v>109.95414970825826</v>
      </c>
      <c r="J119" s="306">
        <f t="shared" ca="1" si="43"/>
        <v>178.6107105860066</v>
      </c>
      <c r="K119" s="307">
        <f t="shared" ca="1" si="44"/>
        <v>825.91799835764436</v>
      </c>
      <c r="L119" s="304">
        <f t="shared" ca="1" si="29"/>
        <v>845.01025197753427</v>
      </c>
      <c r="M119" s="306">
        <f t="shared" ca="1" si="45"/>
        <v>1.3146863468305501</v>
      </c>
      <c r="N119" s="304">
        <f t="shared" ca="1" si="46"/>
        <v>75.325979056862877</v>
      </c>
      <c r="P119" s="310">
        <f t="shared" ca="1" si="47"/>
        <v>23</v>
      </c>
      <c r="Q119" s="304">
        <f t="shared" ca="1" si="48"/>
        <v>0</v>
      </c>
      <c r="R119" s="306">
        <f t="shared" ca="1" si="49"/>
        <v>0</v>
      </c>
      <c r="S119" s="307">
        <f t="shared" ca="1" si="50"/>
        <v>2.8949999999999996</v>
      </c>
      <c r="T119" s="304">
        <f t="shared" ca="1" si="30"/>
        <v>28.399949999999997</v>
      </c>
      <c r="U119" s="311">
        <f t="shared" ca="1" si="31"/>
        <v>0</v>
      </c>
      <c r="V119" s="306">
        <f t="shared" ca="1" si="32"/>
        <v>1.1278374597395515</v>
      </c>
      <c r="W119" s="304">
        <f t="shared" ca="1" si="33"/>
        <v>27.921749939687331</v>
      </c>
      <c r="Y119" s="314" t="str">
        <f t="shared" ca="1" si="51"/>
        <v/>
      </c>
      <c r="Z119" s="315" t="str">
        <f t="shared" ca="1" si="52"/>
        <v/>
      </c>
      <c r="AA119" s="316" t="str">
        <f t="shared" ca="1" si="53"/>
        <v/>
      </c>
      <c r="AC119" s="310" t="e">
        <f t="shared" ca="1" si="54"/>
        <v>#N/A</v>
      </c>
      <c r="AD119" s="323" t="e">
        <f t="shared" ca="1" si="55"/>
        <v>#N/A</v>
      </c>
      <c r="AE119" s="324">
        <f t="shared" ca="1" si="34"/>
        <v>825.91799835764436</v>
      </c>
      <c r="AG119" s="306">
        <f t="shared" ca="1" si="56"/>
        <v>-19.496145389640358</v>
      </c>
      <c r="AH119" s="304">
        <f t="shared" ca="1" si="57"/>
        <v>-10.000576415433386</v>
      </c>
    </row>
    <row r="120" spans="1:34" x14ac:dyDescent="0.2">
      <c r="A120" s="347">
        <f t="shared" ca="1" si="35"/>
        <v>0.1</v>
      </c>
      <c r="B120" s="304">
        <f t="shared" ca="1" si="36"/>
        <v>5.7999999999999732</v>
      </c>
      <c r="D120" s="306">
        <f t="shared" ca="1" si="37"/>
        <v>-2.4432190892608139</v>
      </c>
      <c r="E120" s="307">
        <f t="shared" ca="1" si="38"/>
        <v>-19.140230807775406</v>
      </c>
      <c r="F120" s="304">
        <f t="shared" ca="1" si="39"/>
        <v>19.29553717555029</v>
      </c>
      <c r="G120" s="306">
        <f t="shared" ca="1" si="40"/>
        <v>27.609190713788244</v>
      </c>
      <c r="H120" s="307">
        <f t="shared" ca="1" si="41"/>
        <v>104.45372049142748</v>
      </c>
      <c r="I120" s="304">
        <f t="shared" ca="1" si="42"/>
        <v>108.04095120079047</v>
      </c>
      <c r="J120" s="306">
        <f t="shared" ca="1" si="43"/>
        <v>181.38384575283175</v>
      </c>
      <c r="K120" s="307">
        <f t="shared" ca="1" si="44"/>
        <v>836.45907156082603</v>
      </c>
      <c r="L120" s="304">
        <f t="shared" ca="1" si="29"/>
        <v>855.89945548322805</v>
      </c>
      <c r="M120" s="306">
        <f t="shared" ca="1" si="45"/>
        <v>1.3123862329496958</v>
      </c>
      <c r="N120" s="304">
        <f t="shared" ca="1" si="46"/>
        <v>75.194192239090469</v>
      </c>
      <c r="P120" s="310">
        <f t="shared" ca="1" si="47"/>
        <v>23</v>
      </c>
      <c r="Q120" s="304">
        <f t="shared" ca="1" si="48"/>
        <v>0</v>
      </c>
      <c r="R120" s="306">
        <f t="shared" ca="1" si="49"/>
        <v>0</v>
      </c>
      <c r="S120" s="307">
        <f t="shared" ca="1" si="50"/>
        <v>2.8949999999999996</v>
      </c>
      <c r="T120" s="304">
        <f t="shared" ca="1" si="30"/>
        <v>28.399949999999997</v>
      </c>
      <c r="U120" s="311">
        <f t="shared" ca="1" si="31"/>
        <v>0</v>
      </c>
      <c r="V120" s="306">
        <f t="shared" ca="1" si="32"/>
        <v>1.1266471695941325</v>
      </c>
      <c r="W120" s="304">
        <f t="shared" ca="1" si="33"/>
        <v>26.930077150396325</v>
      </c>
      <c r="Y120" s="314" t="str">
        <f t="shared" ca="1" si="51"/>
        <v/>
      </c>
      <c r="Z120" s="315" t="str">
        <f t="shared" ca="1" si="52"/>
        <v/>
      </c>
      <c r="AA120" s="316" t="str">
        <f t="shared" ca="1" si="53"/>
        <v/>
      </c>
      <c r="AC120" s="310" t="e">
        <f t="shared" ca="1" si="54"/>
        <v>#N/A</v>
      </c>
      <c r="AD120" s="323" t="e">
        <f t="shared" ca="1" si="55"/>
        <v>#N/A</v>
      </c>
      <c r="AE120" s="324">
        <f t="shared" ca="1" si="34"/>
        <v>836.45907156082603</v>
      </c>
      <c r="AG120" s="306">
        <f t="shared" ca="1" si="56"/>
        <v>-19.134843039571386</v>
      </c>
      <c r="AH120" s="304">
        <f t="shared" ca="1" si="57"/>
        <v>-9.6448186320163511</v>
      </c>
    </row>
    <row r="121" spans="1:34" x14ac:dyDescent="0.2">
      <c r="A121" s="347">
        <f t="shared" ca="1" si="35"/>
        <v>0.1</v>
      </c>
      <c r="B121" s="304">
        <f t="shared" ca="1" si="36"/>
        <v>5.8999999999999728</v>
      </c>
      <c r="D121" s="306">
        <f t="shared" ca="1" si="37"/>
        <v>-2.377137521496993</v>
      </c>
      <c r="E121" s="307">
        <f t="shared" ca="1" si="38"/>
        <v>-18.803413128771219</v>
      </c>
      <c r="F121" s="304">
        <f t="shared" ca="1" si="39"/>
        <v>18.953077008426749</v>
      </c>
      <c r="G121" s="306">
        <f t="shared" ca="1" si="40"/>
        <v>27.371476961638546</v>
      </c>
      <c r="H121" s="307">
        <f t="shared" ca="1" si="41"/>
        <v>102.57337917855035</v>
      </c>
      <c r="I121" s="304">
        <f t="shared" ca="1" si="42"/>
        <v>106.1625916562335</v>
      </c>
      <c r="J121" s="306">
        <f t="shared" ca="1" si="43"/>
        <v>184.13287913660309</v>
      </c>
      <c r="K121" s="307">
        <f t="shared" ca="1" si="44"/>
        <v>846.81042654432497</v>
      </c>
      <c r="L121" s="304">
        <f t="shared" ca="1" si="29"/>
        <v>866.59841661712983</v>
      </c>
      <c r="M121" s="306">
        <f t="shared" ca="1" si="45"/>
        <v>1.3100248676523845</v>
      </c>
      <c r="N121" s="304">
        <f t="shared" ca="1" si="46"/>
        <v>75.058895973665869</v>
      </c>
      <c r="P121" s="310">
        <f t="shared" ca="1" si="47"/>
        <v>23</v>
      </c>
      <c r="Q121" s="304">
        <f t="shared" ca="1" si="48"/>
        <v>0</v>
      </c>
      <c r="R121" s="306">
        <f t="shared" ca="1" si="49"/>
        <v>0</v>
      </c>
      <c r="S121" s="307">
        <f t="shared" ca="1" si="50"/>
        <v>2.8949999999999996</v>
      </c>
      <c r="T121" s="304">
        <f t="shared" ca="1" si="30"/>
        <v>28.399949999999997</v>
      </c>
      <c r="U121" s="311">
        <f t="shared" ca="1" si="31"/>
        <v>0</v>
      </c>
      <c r="V121" s="306">
        <f t="shared" ca="1" si="32"/>
        <v>1.1254794737140272</v>
      </c>
      <c r="W121" s="304">
        <f t="shared" ca="1" si="33"/>
        <v>25.974875363546715</v>
      </c>
      <c r="Y121" s="314" t="str">
        <f t="shared" ca="1" si="51"/>
        <v/>
      </c>
      <c r="Z121" s="315" t="str">
        <f t="shared" ca="1" si="52"/>
        <v/>
      </c>
      <c r="AA121" s="316" t="str">
        <f t="shared" ca="1" si="53"/>
        <v/>
      </c>
      <c r="AC121" s="310" t="e">
        <f t="shared" ca="1" si="54"/>
        <v>#N/A</v>
      </c>
      <c r="AD121" s="323" t="e">
        <f t="shared" ca="1" si="55"/>
        <v>#N/A</v>
      </c>
      <c r="AE121" s="324">
        <f t="shared" ca="1" si="34"/>
        <v>846.81042654432497</v>
      </c>
      <c r="AG121" s="306">
        <f t="shared" ca="1" si="56"/>
        <v>-18.786555281702935</v>
      </c>
      <c r="AH121" s="304">
        <f t="shared" ca="1" si="57"/>
        <v>-9.3022718999641896</v>
      </c>
    </row>
    <row r="122" spans="1:34" x14ac:dyDescent="0.2">
      <c r="A122" s="347">
        <f t="shared" ca="1" si="35"/>
        <v>0.1</v>
      </c>
      <c r="B122" s="304">
        <f t="shared" ca="1" si="36"/>
        <v>5.9999999999999725</v>
      </c>
      <c r="D122" s="306">
        <f t="shared" ca="1" si="37"/>
        <v>-2.3132982257601751</v>
      </c>
      <c r="E122" s="307">
        <f t="shared" ca="1" si="38"/>
        <v>-18.478981085548323</v>
      </c>
      <c r="F122" s="304">
        <f t="shared" ca="1" si="39"/>
        <v>18.623213757065614</v>
      </c>
      <c r="G122" s="306">
        <f t="shared" ca="1" si="40"/>
        <v>27.140147139062528</v>
      </c>
      <c r="H122" s="307">
        <f t="shared" ca="1" si="41"/>
        <v>100.72548106999552</v>
      </c>
      <c r="I122" s="304">
        <f t="shared" ca="1" si="42"/>
        <v>104.31783224124239</v>
      </c>
      <c r="J122" s="306">
        <f t="shared" ca="1" si="43"/>
        <v>186.85846034163814</v>
      </c>
      <c r="K122" s="307">
        <f t="shared" ca="1" si="44"/>
        <v>856.9753695567523</v>
      </c>
      <c r="L122" s="304">
        <f t="shared" ca="1" si="29"/>
        <v>877.11052224231116</v>
      </c>
      <c r="M122" s="306">
        <f t="shared" ca="1" si="45"/>
        <v>1.3076002816159449</v>
      </c>
      <c r="N122" s="304">
        <f t="shared" ca="1" si="46"/>
        <v>74.919977426711526</v>
      </c>
      <c r="P122" s="310">
        <f t="shared" ca="1" si="47"/>
        <v>23</v>
      </c>
      <c r="Q122" s="304">
        <f t="shared" ca="1" si="48"/>
        <v>0</v>
      </c>
      <c r="R122" s="306">
        <f t="shared" ca="1" si="49"/>
        <v>0</v>
      </c>
      <c r="S122" s="307">
        <f t="shared" ca="1" si="50"/>
        <v>2.8949999999999996</v>
      </c>
      <c r="T122" s="304">
        <f t="shared" ca="1" si="30"/>
        <v>28.399949999999997</v>
      </c>
      <c r="U122" s="311">
        <f t="shared" ca="1" si="31"/>
        <v>0</v>
      </c>
      <c r="V122" s="306">
        <f t="shared" ca="1" si="32"/>
        <v>1.1243339341773091</v>
      </c>
      <c r="W122" s="304">
        <f t="shared" ca="1" si="33"/>
        <v>25.054474340066893</v>
      </c>
      <c r="Y122" s="314" t="str">
        <f t="shared" ca="1" si="51"/>
        <v/>
      </c>
      <c r="Z122" s="315" t="str">
        <f t="shared" ca="1" si="52"/>
        <v/>
      </c>
      <c r="AA122" s="316" t="str">
        <f t="shared" ca="1" si="53"/>
        <v/>
      </c>
      <c r="AC122" s="310">
        <f t="shared" ca="1" si="54"/>
        <v>5.9999999999999725</v>
      </c>
      <c r="AD122" s="323">
        <f t="shared" ca="1" si="55"/>
        <v>186.85846034163814</v>
      </c>
      <c r="AE122" s="324">
        <f t="shared" ca="1" si="34"/>
        <v>856.9753695567523</v>
      </c>
      <c r="AG122" s="306">
        <f t="shared" ca="1" si="56"/>
        <v>-18.450660371552733</v>
      </c>
      <c r="AH122" s="304">
        <f t="shared" ca="1" si="57"/>
        <v>-8.9723230962164831</v>
      </c>
    </row>
    <row r="123" spans="1:34" x14ac:dyDescent="0.2">
      <c r="A123" s="347">
        <f t="shared" ca="1" si="35"/>
        <v>0.1</v>
      </c>
      <c r="B123" s="304">
        <f t="shared" ca="1" si="36"/>
        <v>6.0999999999999721</v>
      </c>
      <c r="D123" s="306">
        <f t="shared" ca="1" si="37"/>
        <v>-2.2515954970910865</v>
      </c>
      <c r="E123" s="307">
        <f t="shared" ca="1" si="38"/>
        <v>-18.166367357091978</v>
      </c>
      <c r="F123" s="304">
        <f t="shared" ca="1" si="39"/>
        <v>18.30537039328453</v>
      </c>
      <c r="G123" s="306">
        <f t="shared" ca="1" si="40"/>
        <v>26.914987589353419</v>
      </c>
      <c r="H123" s="307">
        <f t="shared" ca="1" si="41"/>
        <v>98.908844334286329</v>
      </c>
      <c r="I123" s="304">
        <f t="shared" ca="1" si="42"/>
        <v>102.50549275272586</v>
      </c>
      <c r="J123" s="306">
        <f t="shared" ca="1" si="43"/>
        <v>189.56121707805895</v>
      </c>
      <c r="K123" s="307">
        <f t="shared" ca="1" si="44"/>
        <v>866.95708582696636</v>
      </c>
      <c r="L123" s="304">
        <f t="shared" ca="1" si="29"/>
        <v>887.4390366023465</v>
      </c>
      <c r="M123" s="306">
        <f t="shared" ca="1" si="45"/>
        <v>1.3051104156859803</v>
      </c>
      <c r="N123" s="304">
        <f t="shared" ca="1" si="46"/>
        <v>74.777318617371151</v>
      </c>
      <c r="P123" s="310">
        <f t="shared" ca="1" si="47"/>
        <v>23</v>
      </c>
      <c r="Q123" s="304">
        <f t="shared" ca="1" si="48"/>
        <v>0</v>
      </c>
      <c r="R123" s="306">
        <f t="shared" ca="1" si="49"/>
        <v>0</v>
      </c>
      <c r="S123" s="307">
        <f t="shared" ca="1" si="50"/>
        <v>2.8949999999999996</v>
      </c>
      <c r="T123" s="304">
        <f t="shared" ca="1" si="30"/>
        <v>28.399949999999997</v>
      </c>
      <c r="U123" s="311">
        <f t="shared" ca="1" si="31"/>
        <v>0</v>
      </c>
      <c r="V123" s="306">
        <f t="shared" ca="1" si="32"/>
        <v>1.1232101294625878</v>
      </c>
      <c r="W123" s="304">
        <f t="shared" ca="1" si="33"/>
        <v>24.167301277342077</v>
      </c>
      <c r="Y123" s="314" t="str">
        <f t="shared" ca="1" si="51"/>
        <v/>
      </c>
      <c r="Z123" s="315" t="str">
        <f t="shared" ca="1" si="52"/>
        <v/>
      </c>
      <c r="AA123" s="316" t="str">
        <f t="shared" ca="1" si="53"/>
        <v/>
      </c>
      <c r="AC123" s="310" t="e">
        <f t="shared" ca="1" si="54"/>
        <v>#N/A</v>
      </c>
      <c r="AD123" s="323" t="e">
        <f t="shared" ca="1" si="55"/>
        <v>#N/A</v>
      </c>
      <c r="AE123" s="324">
        <f t="shared" ca="1" si="34"/>
        <v>866.95708582696636</v>
      </c>
      <c r="AG123" s="306">
        <f t="shared" ca="1" si="56"/>
        <v>-18.126572262862574</v>
      </c>
      <c r="AH123" s="304">
        <f t="shared" ca="1" si="57"/>
        <v>-8.6543952815429694</v>
      </c>
    </row>
    <row r="124" spans="1:34" x14ac:dyDescent="0.2">
      <c r="A124" s="347">
        <f t="shared" ca="1" si="35"/>
        <v>0.1</v>
      </c>
      <c r="B124" s="304">
        <f t="shared" ca="1" si="36"/>
        <v>6.1999999999999718</v>
      </c>
      <c r="D124" s="306">
        <f t="shared" ca="1" si="37"/>
        <v>-2.1919297659874357</v>
      </c>
      <c r="E124" s="307">
        <f t="shared" ca="1" si="38"/>
        <v>-17.865037710717672</v>
      </c>
      <c r="F124" s="304">
        <f t="shared" ca="1" si="39"/>
        <v>17.999003541984937</v>
      </c>
      <c r="G124" s="306">
        <f t="shared" ca="1" si="40"/>
        <v>26.695794612754675</v>
      </c>
      <c r="H124" s="307">
        <f t="shared" ca="1" si="41"/>
        <v>97.122340563214564</v>
      </c>
      <c r="I124" s="304">
        <f t="shared" ca="1" si="42"/>
        <v>100.72444830567906</v>
      </c>
      <c r="J124" s="306">
        <f t="shared" ca="1" si="43"/>
        <v>192.24175618816435</v>
      </c>
      <c r="K124" s="307">
        <f t="shared" ca="1" si="44"/>
        <v>876.75864507184144</v>
      </c>
      <c r="L124" s="304">
        <f t="shared" ca="1" si="29"/>
        <v>897.58710693197952</v>
      </c>
      <c r="M124" s="306">
        <f t="shared" ca="1" si="45"/>
        <v>1.3025531159744019</v>
      </c>
      <c r="N124" s="304">
        <f t="shared" ca="1" si="46"/>
        <v>74.63079613694768</v>
      </c>
      <c r="P124" s="310">
        <f t="shared" ca="1" si="47"/>
        <v>23</v>
      </c>
      <c r="Q124" s="304">
        <f t="shared" ca="1" si="48"/>
        <v>0</v>
      </c>
      <c r="R124" s="306">
        <f t="shared" ca="1" si="49"/>
        <v>0</v>
      </c>
      <c r="S124" s="307">
        <f t="shared" ca="1" si="50"/>
        <v>2.8949999999999996</v>
      </c>
      <c r="T124" s="304">
        <f t="shared" ca="1" si="30"/>
        <v>28.399949999999997</v>
      </c>
      <c r="U124" s="311">
        <f t="shared" ca="1" si="31"/>
        <v>0</v>
      </c>
      <c r="V124" s="306">
        <f t="shared" ca="1" si="32"/>
        <v>1.1221076536858332</v>
      </c>
      <c r="W124" s="304">
        <f t="shared" ca="1" si="33"/>
        <v>23.311874086082955</v>
      </c>
      <c r="Y124" s="314" t="str">
        <f t="shared" ca="1" si="51"/>
        <v/>
      </c>
      <c r="Z124" s="315" t="str">
        <f t="shared" ca="1" si="52"/>
        <v/>
      </c>
      <c r="AA124" s="316" t="str">
        <f t="shared" ca="1" si="53"/>
        <v/>
      </c>
      <c r="AC124" s="310" t="e">
        <f t="shared" ca="1" si="54"/>
        <v>#N/A</v>
      </c>
      <c r="AD124" s="323" t="e">
        <f t="shared" ca="1" si="55"/>
        <v>#N/A</v>
      </c>
      <c r="AE124" s="324">
        <f t="shared" ca="1" si="34"/>
        <v>876.75864507184144</v>
      </c>
      <c r="AG124" s="306">
        <f t="shared" ca="1" si="56"/>
        <v>-17.813738048249689</v>
      </c>
      <c r="AH124" s="304">
        <f t="shared" ca="1" si="57"/>
        <v>-8.3479451735205803</v>
      </c>
    </row>
    <row r="125" spans="1:34" x14ac:dyDescent="0.2">
      <c r="A125" s="347">
        <f t="shared" ca="1" si="35"/>
        <v>0.1</v>
      </c>
      <c r="B125" s="304">
        <f t="shared" ca="1" si="36"/>
        <v>6.2999999999999714</v>
      </c>
      <c r="D125" s="306">
        <f t="shared" ca="1" si="37"/>
        <v>-2.1342071751828815</v>
      </c>
      <c r="E125" s="307">
        <f t="shared" ca="1" si="38"/>
        <v>-17.574488718441604</v>
      </c>
      <c r="F125" s="304">
        <f t="shared" ca="1" si="39"/>
        <v>17.703601158556225</v>
      </c>
      <c r="G125" s="306">
        <f t="shared" ca="1" si="40"/>
        <v>26.482373895236385</v>
      </c>
      <c r="H125" s="307">
        <f t="shared" ca="1" si="41"/>
        <v>95.364891691370403</v>
      </c>
      <c r="I125" s="304">
        <f t="shared" ca="1" si="42"/>
        <v>98.973626256866567</v>
      </c>
      <c r="J125" s="306">
        <f t="shared" ca="1" si="43"/>
        <v>194.90066461356389</v>
      </c>
      <c r="K125" s="307">
        <f t="shared" ca="1" si="44"/>
        <v>886.38300668457066</v>
      </c>
      <c r="L125" s="304">
        <f t="shared" ca="1" si="29"/>
        <v>907.55776874311891</v>
      </c>
      <c r="M125" s="306">
        <f t="shared" ca="1" si="45"/>
        <v>1.2999261286368446</v>
      </c>
      <c r="N125" s="304">
        <f t="shared" ca="1" si="46"/>
        <v>74.480280849671345</v>
      </c>
      <c r="P125" s="310">
        <f t="shared" ca="1" si="47"/>
        <v>23</v>
      </c>
      <c r="Q125" s="304">
        <f t="shared" ca="1" si="48"/>
        <v>0</v>
      </c>
      <c r="R125" s="306">
        <f t="shared" ca="1" si="49"/>
        <v>0</v>
      </c>
      <c r="S125" s="307">
        <f t="shared" ca="1" si="50"/>
        <v>2.8949999999999996</v>
      </c>
      <c r="T125" s="304">
        <f t="shared" ca="1" si="30"/>
        <v>28.399949999999997</v>
      </c>
      <c r="U125" s="311">
        <f t="shared" ca="1" si="31"/>
        <v>0</v>
      </c>
      <c r="V125" s="306">
        <f t="shared" ca="1" si="32"/>
        <v>1.121026115882191</v>
      </c>
      <c r="W125" s="304">
        <f t="shared" ca="1" si="33"/>
        <v>22.486795205457671</v>
      </c>
      <c r="Y125" s="314" t="str">
        <f t="shared" ca="1" si="51"/>
        <v/>
      </c>
      <c r="Z125" s="315" t="str">
        <f t="shared" ca="1" si="52"/>
        <v/>
      </c>
      <c r="AA125" s="316" t="str">
        <f t="shared" ca="1" si="53"/>
        <v/>
      </c>
      <c r="AC125" s="310" t="e">
        <f t="shared" ca="1" si="54"/>
        <v>#N/A</v>
      </c>
      <c r="AD125" s="323" t="e">
        <f t="shared" ca="1" si="55"/>
        <v>#N/A</v>
      </c>
      <c r="AE125" s="324">
        <f t="shared" ca="1" si="34"/>
        <v>886.38300668457066</v>
      </c>
      <c r="AG125" s="306">
        <f t="shared" ca="1" si="56"/>
        <v>-17.511635602050326</v>
      </c>
      <c r="AH125" s="304">
        <f t="shared" ca="1" si="57"/>
        <v>-8.0524608242082767</v>
      </c>
    </row>
    <row r="126" spans="1:34" x14ac:dyDescent="0.2">
      <c r="A126" s="347">
        <f t="shared" ca="1" si="35"/>
        <v>0.1</v>
      </c>
      <c r="B126" s="304">
        <f t="shared" ca="1" si="36"/>
        <v>6.399999999999971</v>
      </c>
      <c r="D126" s="306">
        <f t="shared" ca="1" si="37"/>
        <v>-2.0783391903912301</v>
      </c>
      <c r="E126" s="307">
        <f t="shared" ca="1" si="38"/>
        <v>-17.294245656135921</v>
      </c>
      <c r="F126" s="304">
        <f t="shared" ca="1" si="39"/>
        <v>17.41868039218506</v>
      </c>
      <c r="G126" s="306">
        <f t="shared" ca="1" si="40"/>
        <v>26.274539976197261</v>
      </c>
      <c r="H126" s="307">
        <f t="shared" ca="1" si="41"/>
        <v>93.635467125756804</v>
      </c>
      <c r="I126" s="304">
        <f t="shared" ca="1" si="42"/>
        <v>97.252003346046664</v>
      </c>
      <c r="J126" s="306">
        <f t="shared" ca="1" si="43"/>
        <v>197.53851030713557</v>
      </c>
      <c r="K126" s="307">
        <f t="shared" ca="1" si="44"/>
        <v>895.83302462542702</v>
      </c>
      <c r="L126" s="304">
        <f t="shared" ca="1" si="29"/>
        <v>917.35395080846695</v>
      </c>
      <c r="M126" s="306">
        <f t="shared" ca="1" si="45"/>
        <v>1.2972270943056707</v>
      </c>
      <c r="N126" s="304">
        <f t="shared" ca="1" si="46"/>
        <v>74.325637573734156</v>
      </c>
      <c r="P126" s="310">
        <f t="shared" ca="1" si="47"/>
        <v>23</v>
      </c>
      <c r="Q126" s="304">
        <f t="shared" ca="1" si="48"/>
        <v>0</v>
      </c>
      <c r="R126" s="306">
        <f t="shared" ca="1" si="49"/>
        <v>0</v>
      </c>
      <c r="S126" s="307">
        <f t="shared" ca="1" si="50"/>
        <v>2.8949999999999996</v>
      </c>
      <c r="T126" s="304">
        <f t="shared" ca="1" si="30"/>
        <v>28.399949999999997</v>
      </c>
      <c r="U126" s="311">
        <f t="shared" ca="1" si="31"/>
        <v>0</v>
      </c>
      <c r="V126" s="306">
        <f t="shared" ca="1" si="32"/>
        <v>1.1199651393296566</v>
      </c>
      <c r="W126" s="304">
        <f t="shared" ca="1" si="33"/>
        <v>21.690745907704805</v>
      </c>
      <c r="Y126" s="314" t="str">
        <f t="shared" ca="1" si="51"/>
        <v/>
      </c>
      <c r="Z126" s="315" t="str">
        <f t="shared" ca="1" si="52"/>
        <v/>
      </c>
      <c r="AA126" s="316" t="str">
        <f t="shared" ca="1" si="53"/>
        <v/>
      </c>
      <c r="AC126" s="310" t="e">
        <f t="shared" ca="1" si="54"/>
        <v>#N/A</v>
      </c>
      <c r="AD126" s="323" t="e">
        <f t="shared" ca="1" si="55"/>
        <v>#N/A</v>
      </c>
      <c r="AE126" s="324">
        <f t="shared" ca="1" si="34"/>
        <v>895.83302462542702</v>
      </c>
      <c r="AG126" s="306">
        <f t="shared" ca="1" si="56"/>
        <v>-17.219771406366736</v>
      </c>
      <c r="AH126" s="304">
        <f t="shared" ca="1" si="57"/>
        <v>-7.7674594837504918</v>
      </c>
    </row>
    <row r="127" spans="1:34" x14ac:dyDescent="0.2">
      <c r="A127" s="347">
        <f t="shared" ca="1" si="35"/>
        <v>0.1</v>
      </c>
      <c r="B127" s="304">
        <f t="shared" ca="1" si="36"/>
        <v>6.4999999999999707</v>
      </c>
      <c r="D127" s="306">
        <f t="shared" ca="1" si="37"/>
        <v>-2.0242422419454029</v>
      </c>
      <c r="E127" s="307">
        <f t="shared" ca="1" si="38"/>
        <v>-17.02386056889889</v>
      </c>
      <c r="F127" s="304">
        <f t="shared" ca="1" si="39"/>
        <v>17.143785618217073</v>
      </c>
      <c r="G127" s="306">
        <f t="shared" ca="1" si="40"/>
        <v>26.07211575200272</v>
      </c>
      <c r="H127" s="307">
        <f t="shared" ca="1" si="41"/>
        <v>91.933081068866912</v>
      </c>
      <c r="I127" s="304">
        <f t="shared" ca="1" si="42"/>
        <v>95.558603038139296</v>
      </c>
      <c r="J127" s="306">
        <f t="shared" ca="1" si="43"/>
        <v>200.15584309354557</v>
      </c>
      <c r="K127" s="307">
        <f t="shared" ca="1" si="44"/>
        <v>905.11145203515821</v>
      </c>
      <c r="L127" s="304">
        <f t="shared" ca="1" si="29"/>
        <v>926.97847986330328</v>
      </c>
      <c r="M127" s="306">
        <f t="shared" ca="1" si="45"/>
        <v>1.2944535421528112</v>
      </c>
      <c r="N127" s="304">
        <f t="shared" ca="1" si="46"/>
        <v>74.166724741115885</v>
      </c>
      <c r="P127" s="310">
        <f t="shared" ca="1" si="47"/>
        <v>23</v>
      </c>
      <c r="Q127" s="304">
        <f t="shared" ca="1" si="48"/>
        <v>0</v>
      </c>
      <c r="R127" s="306">
        <f t="shared" ca="1" si="49"/>
        <v>0</v>
      </c>
      <c r="S127" s="307">
        <f t="shared" ca="1" si="50"/>
        <v>2.8949999999999996</v>
      </c>
      <c r="T127" s="304">
        <f t="shared" ca="1" si="30"/>
        <v>28.399949999999997</v>
      </c>
      <c r="U127" s="311">
        <f t="shared" ca="1" si="31"/>
        <v>0</v>
      </c>
      <c r="V127" s="306">
        <f t="shared" ca="1" si="32"/>
        <v>1.1189243609117303</v>
      </c>
      <c r="W127" s="304">
        <f t="shared" ca="1" si="33"/>
        <v>20.922481048375484</v>
      </c>
      <c r="Y127" s="314" t="str">
        <f t="shared" ca="1" si="51"/>
        <v/>
      </c>
      <c r="Z127" s="315" t="str">
        <f t="shared" ca="1" si="52"/>
        <v/>
      </c>
      <c r="AA127" s="316" t="str">
        <f t="shared" ca="1" si="53"/>
        <v/>
      </c>
      <c r="AC127" s="310" t="e">
        <f t="shared" ca="1" si="54"/>
        <v>#N/A</v>
      </c>
      <c r="AD127" s="323" t="e">
        <f t="shared" ca="1" si="55"/>
        <v>#N/A</v>
      </c>
      <c r="AE127" s="324">
        <f t="shared" ca="1" si="34"/>
        <v>905.11145203515821</v>
      </c>
      <c r="AG127" s="306">
        <f t="shared" ca="1" si="56"/>
        <v>-16.937678543226241</v>
      </c>
      <c r="AH127" s="304">
        <f t="shared" ca="1" si="57"/>
        <v>-7.4924856330586556</v>
      </c>
    </row>
    <row r="128" spans="1:34" x14ac:dyDescent="0.2">
      <c r="A128" s="347">
        <f t="shared" ca="1" si="35"/>
        <v>0.1</v>
      </c>
      <c r="B128" s="304">
        <f t="shared" ca="1" si="36"/>
        <v>6.5999999999999703</v>
      </c>
      <c r="D128" s="306">
        <f t="shared" ca="1" si="37"/>
        <v>-1.9718373945717109</v>
      </c>
      <c r="E128" s="307">
        <f t="shared" ca="1" si="38"/>
        <v>-16.76291048774435</v>
      </c>
      <c r="F128" s="304">
        <f t="shared" ca="1" si="39"/>
        <v>16.878486624421068</v>
      </c>
      <c r="G128" s="306">
        <f t="shared" ca="1" si="40"/>
        <v>25.87493201254555</v>
      </c>
      <c r="H128" s="307">
        <f t="shared" ca="1" si="41"/>
        <v>90.256790020092481</v>
      </c>
      <c r="I128" s="304">
        <f t="shared" ca="1" si="42"/>
        <v>93.892493051281377</v>
      </c>
      <c r="J128" s="306">
        <f t="shared" ca="1" si="43"/>
        <v>202.75319548177299</v>
      </c>
      <c r="K128" s="307">
        <f t="shared" ca="1" si="44"/>
        <v>914.22094558960623</v>
      </c>
      <c r="L128" s="304">
        <f t="shared" ca="1" si="29"/>
        <v>936.4340850443366</v>
      </c>
      <c r="M128" s="306">
        <f t="shared" ca="1" si="45"/>
        <v>1.2916028835545381</v>
      </c>
      <c r="N128" s="304">
        <f t="shared" ca="1" si="46"/>
        <v>74.003394034602152</v>
      </c>
      <c r="P128" s="310">
        <f t="shared" ca="1" si="47"/>
        <v>23</v>
      </c>
      <c r="Q128" s="304">
        <f t="shared" ca="1" si="48"/>
        <v>0</v>
      </c>
      <c r="R128" s="306">
        <f t="shared" ca="1" si="49"/>
        <v>0</v>
      </c>
      <c r="S128" s="307">
        <f t="shared" ca="1" si="50"/>
        <v>2.8949999999999996</v>
      </c>
      <c r="T128" s="304">
        <f t="shared" ca="1" si="30"/>
        <v>28.399949999999997</v>
      </c>
      <c r="U128" s="311">
        <f t="shared" ca="1" si="31"/>
        <v>0</v>
      </c>
      <c r="V128" s="306">
        <f t="shared" ca="1" si="32"/>
        <v>1.1179034305164082</v>
      </c>
      <c r="W128" s="304">
        <f t="shared" ca="1" si="33"/>
        <v>20.180824222733591</v>
      </c>
      <c r="Y128" s="314" t="str">
        <f t="shared" ca="1" si="51"/>
        <v/>
      </c>
      <c r="Z128" s="315" t="str">
        <f t="shared" ca="1" si="52"/>
        <v/>
      </c>
      <c r="AA128" s="316" t="str">
        <f t="shared" ca="1" si="53"/>
        <v/>
      </c>
      <c r="AC128" s="310" t="e">
        <f t="shared" ca="1" si="54"/>
        <v>#N/A</v>
      </c>
      <c r="AD128" s="323" t="e">
        <f t="shared" ca="1" si="55"/>
        <v>#N/A</v>
      </c>
      <c r="AE128" s="324">
        <f t="shared" ca="1" si="34"/>
        <v>914.22094558960623</v>
      </c>
      <c r="AG128" s="306">
        <f t="shared" ca="1" si="56"/>
        <v>-16.664914837440371</v>
      </c>
      <c r="AH128" s="304">
        <f t="shared" ca="1" si="57"/>
        <v>-7.2271091704233115</v>
      </c>
    </row>
    <row r="129" spans="1:34" x14ac:dyDescent="0.2">
      <c r="A129" s="347">
        <f t="shared" ca="1" si="35"/>
        <v>0.1</v>
      </c>
      <c r="B129" s="304">
        <f t="shared" ca="1" si="36"/>
        <v>6.69999999999997</v>
      </c>
      <c r="D129" s="306">
        <f t="shared" ca="1" si="37"/>
        <v>-1.9210500428166506</v>
      </c>
      <c r="E129" s="307">
        <f t="shared" ca="1" si="38"/>
        <v>-16.510995784202425</v>
      </c>
      <c r="F129" s="304">
        <f t="shared" ca="1" si="39"/>
        <v>16.622376937518776</v>
      </c>
      <c r="G129" s="306">
        <f t="shared" ca="1" si="40"/>
        <v>25.682827008263885</v>
      </c>
      <c r="H129" s="307">
        <f t="shared" ca="1" si="41"/>
        <v>88.605690441672238</v>
      </c>
      <c r="I129" s="304">
        <f t="shared" ca="1" si="42"/>
        <v>92.252783057108132</v>
      </c>
      <c r="J129" s="306">
        <f t="shared" ca="1" si="43"/>
        <v>205.33108343281347</v>
      </c>
      <c r="K129" s="307">
        <f t="shared" ca="1" si="44"/>
        <v>923.16406961269445</v>
      </c>
      <c r="L129" s="304">
        <f t="shared" ca="1" si="29"/>
        <v>945.723402083064</v>
      </c>
      <c r="M129" s="306">
        <f t="shared" ca="1" si="45"/>
        <v>1.2886724053279437</v>
      </c>
      <c r="N129" s="304">
        <f t="shared" ca="1" si="46"/>
        <v>73.83549000026332</v>
      </c>
      <c r="P129" s="310">
        <f t="shared" ca="1" si="47"/>
        <v>23</v>
      </c>
      <c r="Q129" s="304">
        <f t="shared" ca="1" si="48"/>
        <v>0</v>
      </c>
      <c r="R129" s="306">
        <f t="shared" ca="1" si="49"/>
        <v>0</v>
      </c>
      <c r="S129" s="307">
        <f t="shared" ca="1" si="50"/>
        <v>2.8949999999999996</v>
      </c>
      <c r="T129" s="304">
        <f t="shared" ca="1" si="30"/>
        <v>28.399949999999997</v>
      </c>
      <c r="U129" s="311">
        <f t="shared" ca="1" si="31"/>
        <v>0</v>
      </c>
      <c r="V129" s="306">
        <f t="shared" ca="1" si="32"/>
        <v>1.1169020104690615</v>
      </c>
      <c r="W129" s="304">
        <f t="shared" ca="1" si="33"/>
        <v>19.464663292743392</v>
      </c>
      <c r="Y129" s="314" t="str">
        <f t="shared" ca="1" si="51"/>
        <v/>
      </c>
      <c r="Z129" s="315" t="str">
        <f t="shared" ca="1" si="52"/>
        <v/>
      </c>
      <c r="AA129" s="316" t="str">
        <f t="shared" ca="1" si="53"/>
        <v/>
      </c>
      <c r="AC129" s="310" t="e">
        <f t="shared" ca="1" si="54"/>
        <v>#N/A</v>
      </c>
      <c r="AD129" s="323" t="e">
        <f t="shared" ca="1" si="55"/>
        <v>#N/A</v>
      </c>
      <c r="AE129" s="324">
        <f t="shared" ca="1" si="34"/>
        <v>923.16406961269445</v>
      </c>
      <c r="AG129" s="306">
        <f t="shared" ca="1" si="56"/>
        <v>-16.401061136239083</v>
      </c>
      <c r="AH129" s="304">
        <f t="shared" ca="1" si="57"/>
        <v>-6.9709237384226581</v>
      </c>
    </row>
    <row r="130" spans="1:34" x14ac:dyDescent="0.2">
      <c r="A130" s="347">
        <f t="shared" ca="1" si="35"/>
        <v>0.1</v>
      </c>
      <c r="B130" s="304">
        <f t="shared" ca="1" si="36"/>
        <v>6.7999999999999696</v>
      </c>
      <c r="D130" s="306">
        <f t="shared" ca="1" si="37"/>
        <v>-1.8718096298895714</v>
      </c>
      <c r="E130" s="307">
        <f t="shared" ca="1" si="38"/>
        <v>-16.267738650747852</v>
      </c>
      <c r="F130" s="304">
        <f t="shared" ca="1" si="39"/>
        <v>16.375072277690347</v>
      </c>
      <c r="G130" s="306">
        <f t="shared" ca="1" si="40"/>
        <v>25.495646045274928</v>
      </c>
      <c r="H130" s="307">
        <f t="shared" ca="1" si="41"/>
        <v>86.978916576597456</v>
      </c>
      <c r="I130" s="304">
        <f t="shared" ca="1" si="42"/>
        <v>90.638622540860823</v>
      </c>
      <c r="J130" s="306">
        <f t="shared" ca="1" si="43"/>
        <v>207.89000708549042</v>
      </c>
      <c r="K130" s="307">
        <f t="shared" ca="1" si="44"/>
        <v>931.94329996360796</v>
      </c>
      <c r="L130" s="304">
        <f t="shared" ca="1" si="29"/>
        <v>954.84897726973793</v>
      </c>
      <c r="M130" s="306">
        <f t="shared" ca="1" si="45"/>
        <v>1.2856592625063499</v>
      </c>
      <c r="N130" s="304">
        <f t="shared" ca="1" si="46"/>
        <v>73.662849633515847</v>
      </c>
      <c r="P130" s="310">
        <f t="shared" ca="1" si="47"/>
        <v>23</v>
      </c>
      <c r="Q130" s="304">
        <f t="shared" ca="1" si="48"/>
        <v>0</v>
      </c>
      <c r="R130" s="306">
        <f t="shared" ca="1" si="49"/>
        <v>0</v>
      </c>
      <c r="S130" s="307">
        <f t="shared" ca="1" si="50"/>
        <v>2.8949999999999996</v>
      </c>
      <c r="T130" s="304">
        <f t="shared" ca="1" si="30"/>
        <v>28.399949999999997</v>
      </c>
      <c r="U130" s="311">
        <f t="shared" ca="1" si="31"/>
        <v>0</v>
      </c>
      <c r="V130" s="306">
        <f t="shared" ca="1" si="32"/>
        <v>1.1159197749969632</v>
      </c>
      <c r="W130" s="304">
        <f t="shared" ca="1" si="33"/>
        <v>18.772946252549016</v>
      </c>
      <c r="Y130" s="314" t="str">
        <f t="shared" ca="1" si="51"/>
        <v/>
      </c>
      <c r="Z130" s="315" t="str">
        <f t="shared" ca="1" si="52"/>
        <v/>
      </c>
      <c r="AA130" s="316" t="str">
        <f t="shared" ca="1" si="53"/>
        <v/>
      </c>
      <c r="AC130" s="310" t="e">
        <f t="shared" ca="1" si="54"/>
        <v>#N/A</v>
      </c>
      <c r="AD130" s="323" t="e">
        <f t="shared" ca="1" si="55"/>
        <v>#N/A</v>
      </c>
      <c r="AE130" s="324">
        <f t="shared" ca="1" si="34"/>
        <v>931.94329996360796</v>
      </c>
      <c r="AG130" s="306">
        <f t="shared" ca="1" si="56"/>
        <v>-16.145719713073539</v>
      </c>
      <c r="AH130" s="304">
        <f t="shared" ca="1" si="57"/>
        <v>-6.7235451788405509</v>
      </c>
    </row>
    <row r="131" spans="1:34" x14ac:dyDescent="0.2">
      <c r="A131" s="347">
        <f t="shared" ca="1" si="35"/>
        <v>0.1</v>
      </c>
      <c r="B131" s="304">
        <f t="shared" ca="1" si="36"/>
        <v>6.8999999999999693</v>
      </c>
      <c r="D131" s="306">
        <f t="shared" ca="1" si="37"/>
        <v>-1.8240493879041748</v>
      </c>
      <c r="E131" s="307">
        <f t="shared" ca="1" si="38"/>
        <v>-16.032781696152156</v>
      </c>
      <c r="F131" s="304">
        <f t="shared" ca="1" si="39"/>
        <v>16.1362091299656</v>
      </c>
      <c r="G131" s="306">
        <f t="shared" ca="1" si="40"/>
        <v>25.313241106484512</v>
      </c>
      <c r="H131" s="307">
        <f t="shared" ca="1" si="41"/>
        <v>85.375638406982233</v>
      </c>
      <c r="I131" s="304">
        <f t="shared" ca="1" si="42"/>
        <v>89.04919881006677</v>
      </c>
      <c r="J131" s="306">
        <f t="shared" ca="1" si="43"/>
        <v>210.4304514430784</v>
      </c>
      <c r="K131" s="307">
        <f t="shared" ca="1" si="44"/>
        <v>940.56102771278699</v>
      </c>
      <c r="L131" s="304">
        <f t="shared" ca="1" si="29"/>
        <v>963.81327120281549</v>
      </c>
      <c r="M131" s="306">
        <f t="shared" ca="1" si="45"/>
        <v>1.2825604706181108</v>
      </c>
      <c r="N131" s="304">
        <f t="shared" ca="1" si="46"/>
        <v>73.48530193673038</v>
      </c>
      <c r="P131" s="310">
        <f t="shared" ca="1" si="47"/>
        <v>23</v>
      </c>
      <c r="Q131" s="304">
        <f t="shared" ca="1" si="48"/>
        <v>0</v>
      </c>
      <c r="R131" s="306">
        <f t="shared" ca="1" si="49"/>
        <v>0</v>
      </c>
      <c r="S131" s="307">
        <f t="shared" ca="1" si="50"/>
        <v>2.8949999999999996</v>
      </c>
      <c r="T131" s="304">
        <f t="shared" ca="1" si="30"/>
        <v>28.399949999999997</v>
      </c>
      <c r="U131" s="311">
        <f t="shared" ca="1" si="31"/>
        <v>0</v>
      </c>
      <c r="V131" s="306">
        <f t="shared" ca="1" si="32"/>
        <v>1.1149564097233733</v>
      </c>
      <c r="W131" s="304">
        <f t="shared" ca="1" si="33"/>
        <v>18.10467740345176</v>
      </c>
      <c r="Y131" s="314" t="str">
        <f t="shared" ca="1" si="51"/>
        <v/>
      </c>
      <c r="Z131" s="315" t="str">
        <f t="shared" ca="1" si="52"/>
        <v/>
      </c>
      <c r="AA131" s="316" t="str">
        <f t="shared" ca="1" si="53"/>
        <v/>
      </c>
      <c r="AC131" s="310" t="e">
        <f t="shared" ca="1" si="54"/>
        <v>#N/A</v>
      </c>
      <c r="AD131" s="323" t="e">
        <f t="shared" ca="1" si="55"/>
        <v>#N/A</v>
      </c>
      <c r="AE131" s="324">
        <f t="shared" ca="1" si="34"/>
        <v>940.56102771278699</v>
      </c>
      <c r="AG131" s="306">
        <f t="shared" ca="1" si="56"/>
        <v>-15.898512784148899</v>
      </c>
      <c r="AH131" s="304">
        <f t="shared" ca="1" si="57"/>
        <v>-6.4846101045074329</v>
      </c>
    </row>
    <row r="132" spans="1:34" x14ac:dyDescent="0.2">
      <c r="A132" s="347">
        <f t="shared" ca="1" si="35"/>
        <v>0.1</v>
      </c>
      <c r="B132" s="304">
        <f t="shared" ca="1" si="36"/>
        <v>6.9999999999999689</v>
      </c>
      <c r="D132" s="306">
        <f t="shared" ca="1" si="37"/>
        <v>-1.777706097697773</v>
      </c>
      <c r="E132" s="307">
        <f t="shared" ca="1" si="38"/>
        <v>-15.805786645908917</v>
      </c>
      <c r="F132" s="304">
        <f t="shared" ca="1" si="39"/>
        <v>15.90544342248227</v>
      </c>
      <c r="G132" s="306">
        <f t="shared" ca="1" si="40"/>
        <v>25.135470496714735</v>
      </c>
      <c r="H132" s="307">
        <f t="shared" ca="1" si="41"/>
        <v>83.795059742391345</v>
      </c>
      <c r="I132" s="304">
        <f t="shared" ca="1" si="42"/>
        <v>87.483735141580183</v>
      </c>
      <c r="J132" s="306">
        <f t="shared" ca="1" si="43"/>
        <v>212.95288702323836</v>
      </c>
      <c r="K132" s="307">
        <f t="shared" ca="1" si="44"/>
        <v>949.01956262025567</v>
      </c>
      <c r="L132" s="304">
        <f t="shared" ref="L132:L195" ca="1" si="58">SQRT(pos_x^2+pos_z^2)</f>
        <v>972.61866233764692</v>
      </c>
      <c r="M132" s="306">
        <f t="shared" ca="1" si="45"/>
        <v>1.2793728974302525</v>
      </c>
      <c r="N132" s="304">
        <f t="shared" ca="1" si="46"/>
        <v>73.30266744617704</v>
      </c>
      <c r="P132" s="310">
        <f t="shared" ca="1" si="47"/>
        <v>23</v>
      </c>
      <c r="Q132" s="304">
        <f t="shared" ca="1" si="48"/>
        <v>0</v>
      </c>
      <c r="R132" s="306">
        <f t="shared" ca="1" si="49"/>
        <v>0</v>
      </c>
      <c r="S132" s="307">
        <f t="shared" ca="1" si="50"/>
        <v>2.8949999999999996</v>
      </c>
      <c r="T132" s="304">
        <f t="shared" ref="T132:T195" ca="1" si="59">m*g</f>
        <v>28.399949999999997</v>
      </c>
      <c r="U132" s="311">
        <f t="shared" ref="U132:U195" ca="1" si="60">IF(pos_xz&lt;L_rampe,Poids*COS(Beta),0)</f>
        <v>0</v>
      </c>
      <c r="V132" s="306">
        <f t="shared" ref="V132:V195" ca="1" si="61">Rho_moyen*(20000-Alt_rampe-pos_z)/(20000+Alt_rampe+pos_z)</f>
        <v>1.1140116111892731</v>
      </c>
      <c r="W132" s="304">
        <f t="shared" ref="W132:W195" ca="1" si="62">1/2*Rho*Sref*Cx*vit_xz^2</f>
        <v>17.458913812163068</v>
      </c>
      <c r="Y132" s="314" t="str">
        <f t="shared" ca="1" si="51"/>
        <v/>
      </c>
      <c r="Z132" s="315" t="str">
        <f t="shared" ca="1" si="52"/>
        <v/>
      </c>
      <c r="AA132" s="316" t="str">
        <f t="shared" ca="1" si="53"/>
        <v/>
      </c>
      <c r="AC132" s="310">
        <f t="shared" ca="1" si="54"/>
        <v>6.9999999999999689</v>
      </c>
      <c r="AD132" s="323">
        <f t="shared" ca="1" si="55"/>
        <v>212.95288702323836</v>
      </c>
      <c r="AE132" s="324">
        <f t="shared" ref="AE132:AE195" ca="1" si="63">IF(t&lt;T_para, pos_z, NA())</f>
        <v>949.01956262025567</v>
      </c>
      <c r="AG132" s="306">
        <f t="shared" ca="1" si="56"/>
        <v>-15.659081127284473</v>
      </c>
      <c r="AH132" s="304">
        <f t="shared" ca="1" si="57"/>
        <v>-6.2537745780489677</v>
      </c>
    </row>
    <row r="133" spans="1:34" x14ac:dyDescent="0.2">
      <c r="A133" s="347">
        <f t="shared" ref="A133:A196" ca="1" si="64">IF(B132+0.01&lt;=T_ini+ROUNDUP(Temps_fin_propu,0), 0.01, IF(K132&gt;0, 0.1, 0.0001))</f>
        <v>0.1</v>
      </c>
      <c r="B133" s="304">
        <f t="shared" ref="B133:B196" ca="1" si="65">B132+pas</f>
        <v>7.0999999999999686</v>
      </c>
      <c r="D133" s="306">
        <f t="shared" ref="D133:D196" ca="1" si="66">IF(AND(L132&lt;L_rampe,Poussee&lt;Poids*SIN(M132)),0,(-W132+Poussee)/m*COS(M132)-U132/m*SIN(M132))</f>
        <v>-1.7327198665825649</v>
      </c>
      <c r="E133" s="307">
        <f t="shared" ref="E133:E196" ca="1" si="67">IF(AND(L132&lt;L_rampe,Poussee&lt;Poids*SIN(M132)),0,(-W132+Poussee)/m*SIN(M132)+U132/m*COS(M132)-Poids/m)</f>
        <v>-15.58643313882235</v>
      </c>
      <c r="F133" s="304">
        <f t="shared" ref="F133:F196" ca="1" si="68">SQRT(acc_x^2+acc_z^2)</f>
        <v>15.682449302549314</v>
      </c>
      <c r="G133" s="306">
        <f t="shared" ref="G133:G196" ca="1" si="69">G132+acc_x*pas</f>
        <v>24.962198510056478</v>
      </c>
      <c r="H133" s="307">
        <f t="shared" ref="H133:H196" ca="1" si="70">H132+acc_z*pas</f>
        <v>82.236416428509116</v>
      </c>
      <c r="I133" s="304">
        <f t="shared" ref="I133:I196" ca="1" si="71">SQRT(vit_x^2+vit_z^2)</f>
        <v>85.941489057722464</v>
      </c>
      <c r="J133" s="306">
        <f t="shared" ref="J133:J196" ca="1" si="72">J132+0.5*(vit_x+G132)*pas*(K132&gt;=0)</f>
        <v>215.45777047357691</v>
      </c>
      <c r="K133" s="307">
        <f t="shared" ref="K133:K196" ca="1" si="73">K132+0.5*(vit_z+H132)*pas</f>
        <v>957.32113642880074</v>
      </c>
      <c r="L133" s="304">
        <f t="shared" ca="1" si="58"/>
        <v>981.26745034713906</v>
      </c>
      <c r="M133" s="306">
        <f t="shared" ref="M133:M196" ca="1" si="74">IF(AND(L132&gt;L_rampe,G133&gt;0),ATAN2(G133,H133),$M$4)</f>
        <v>1.2760932541151062</v>
      </c>
      <c r="N133" s="304">
        <f t="shared" ref="N133:N196" ca="1" si="75">DEGREES(Beta)</f>
        <v>73.114757725910863</v>
      </c>
      <c r="P133" s="310">
        <f t="shared" ref="P133:P196" ca="1" si="76">MATCH(t-pas/2-T_ini,CdP_t)</f>
        <v>23</v>
      </c>
      <c r="Q133" s="304">
        <f t="shared" ref="Q133:Q196" ca="1" si="77">(INDEX(CdP,2,i_P+1)-INDEX(CdP,2,i_P+0))/(INDEX(CdP,1,i_P+1)-INDEX(CdP,1,i_P+0))*(t-pas/2-T_ini-INDEX(CdP,1,i_P+0))+INDEX(CdP,2,i_P+0)</f>
        <v>0</v>
      </c>
      <c r="R133" s="306">
        <f t="shared" ref="R133:R196" ca="1" si="78">Poussee/(g*ISP)</f>
        <v>0</v>
      </c>
      <c r="S133" s="307">
        <f t="shared" ref="S133:S196" ca="1" si="79">S132-Débit*pas</f>
        <v>2.8949999999999996</v>
      </c>
      <c r="T133" s="304">
        <f t="shared" ca="1" si="59"/>
        <v>28.399949999999997</v>
      </c>
      <c r="U133" s="311">
        <f t="shared" ca="1" si="60"/>
        <v>0</v>
      </c>
      <c r="V133" s="306">
        <f t="shared" ca="1" si="61"/>
        <v>1.1130850864009698</v>
      </c>
      <c r="W133" s="304">
        <f t="shared" ca="1" si="62"/>
        <v>16.834762028590617</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957.32113642880074</v>
      </c>
      <c r="AG133" s="306">
        <f t="shared" ref="AG133:AG196" ca="1" si="85">IF(AND(L132&lt;L_rampe,Poussee&lt;Poids*SIN(M132)),0,(-W132+Poussee)/m-Poids*SIN(M132)/m)</f>
        <v>-15.427082793616382</v>
      </c>
      <c r="AH133" s="304">
        <f t="shared" ref="AH133:AH196" ca="1" si="86">IF(AND(L132&lt;L_rampe,Poussee&lt;Poids*SIN(M132)), g*SIN(M132), (-W132+Poussee)/m)</f>
        <v>-6.0307128884846533</v>
      </c>
    </row>
    <row r="134" spans="1:34" x14ac:dyDescent="0.2">
      <c r="A134" s="347">
        <f t="shared" ca="1" si="64"/>
        <v>0.1</v>
      </c>
      <c r="B134" s="304">
        <f t="shared" ca="1" si="65"/>
        <v>7.1999999999999682</v>
      </c>
      <c r="D134" s="306">
        <f t="shared" ca="1" si="66"/>
        <v>-1.6890339225401185</v>
      </c>
      <c r="E134" s="307">
        <f t="shared" ca="1" si="67"/>
        <v>-15.374417611691094</v>
      </c>
      <c r="F134" s="304">
        <f t="shared" ca="1" si="68"/>
        <v>15.466918002309592</v>
      </c>
      <c r="G134" s="306">
        <f t="shared" ca="1" si="69"/>
        <v>24.793295117802465</v>
      </c>
      <c r="H134" s="307">
        <f t="shared" ca="1" si="70"/>
        <v>80.698974667340011</v>
      </c>
      <c r="I134" s="304">
        <f t="shared" ca="1" si="71"/>
        <v>84.421750723130785</v>
      </c>
      <c r="J134" s="306">
        <f t="shared" ca="1" si="72"/>
        <v>217.94554515496986</v>
      </c>
      <c r="K134" s="307">
        <f t="shared" ca="1" si="73"/>
        <v>965.46790598359325</v>
      </c>
      <c r="L134" s="304">
        <f t="shared" ca="1" si="58"/>
        <v>989.7618593061876</v>
      </c>
      <c r="M134" s="306">
        <f t="shared" ca="1" si="74"/>
        <v>1.2727180857945182</v>
      </c>
      <c r="N134" s="304">
        <f t="shared" ca="1" si="75"/>
        <v>72.921374825994903</v>
      </c>
      <c r="P134" s="310">
        <f t="shared" ca="1" si="76"/>
        <v>23</v>
      </c>
      <c r="Q134" s="304">
        <f t="shared" ca="1" si="77"/>
        <v>0</v>
      </c>
      <c r="R134" s="306">
        <f t="shared" ca="1" si="78"/>
        <v>0</v>
      </c>
      <c r="S134" s="307">
        <f t="shared" ca="1" si="79"/>
        <v>2.8949999999999996</v>
      </c>
      <c r="T134" s="304">
        <f t="shared" ca="1" si="59"/>
        <v>28.399949999999997</v>
      </c>
      <c r="U134" s="311">
        <f t="shared" ca="1" si="60"/>
        <v>0</v>
      </c>
      <c r="V134" s="306">
        <f t="shared" ca="1" si="61"/>
        <v>1.1121765524019278</v>
      </c>
      <c r="W134" s="304">
        <f t="shared" ca="1" si="62"/>
        <v>16.231375041636579</v>
      </c>
      <c r="Y134" s="314" t="str">
        <f t="shared" ca="1" si="80"/>
        <v/>
      </c>
      <c r="Z134" s="315" t="str">
        <f t="shared" ca="1" si="81"/>
        <v/>
      </c>
      <c r="AA134" s="316" t="str">
        <f t="shared" ca="1" si="82"/>
        <v/>
      </c>
      <c r="AC134" s="310" t="e">
        <f t="shared" ca="1" si="83"/>
        <v>#N/A</v>
      </c>
      <c r="AD134" s="323" t="e">
        <f t="shared" ca="1" si="84"/>
        <v>#N/A</v>
      </c>
      <c r="AE134" s="324">
        <f t="shared" ca="1" si="63"/>
        <v>965.46790598359325</v>
      </c>
      <c r="AG134" s="306">
        <f t="shared" ca="1" si="85"/>
        <v>-15.202191903470407</v>
      </c>
      <c r="AH134" s="304">
        <f t="shared" ca="1" si="86"/>
        <v>-5.8151164174751706</v>
      </c>
    </row>
    <row r="135" spans="1:34" x14ac:dyDescent="0.2">
      <c r="A135" s="347">
        <f t="shared" ca="1" si="64"/>
        <v>0.1</v>
      </c>
      <c r="B135" s="304">
        <f t="shared" ca="1" si="65"/>
        <v>7.2999999999999678</v>
      </c>
      <c r="D135" s="306">
        <f t="shared" ca="1" si="66"/>
        <v>-1.6465944235109731</v>
      </c>
      <c r="E135" s="307">
        <f t="shared" ca="1" si="67"/>
        <v>-15.169452264773144</v>
      </c>
      <c r="F135" s="304">
        <f t="shared" ca="1" si="68"/>
        <v>15.258556786563023</v>
      </c>
      <c r="G135" s="306">
        <f t="shared" ca="1" si="69"/>
        <v>24.628635675451367</v>
      </c>
      <c r="H135" s="307">
        <f t="shared" ca="1" si="70"/>
        <v>79.182029440862692</v>
      </c>
      <c r="I135" s="304">
        <f t="shared" ca="1" si="71"/>
        <v>82.923841454721341</v>
      </c>
      <c r="J135" s="306">
        <f t="shared" ca="1" si="72"/>
        <v>220.41664169463255</v>
      </c>
      <c r="K135" s="307">
        <f t="shared" ca="1" si="73"/>
        <v>973.46195618900344</v>
      </c>
      <c r="L135" s="304">
        <f t="shared" ca="1" si="58"/>
        <v>998.10404071081757</v>
      </c>
      <c r="M135" s="306">
        <f t="shared" ca="1" si="74"/>
        <v>1.2692437614123109</v>
      </c>
      <c r="N135" s="304">
        <f t="shared" ca="1" si="75"/>
        <v>72.722310702235035</v>
      </c>
      <c r="P135" s="310">
        <f t="shared" ca="1" si="76"/>
        <v>23</v>
      </c>
      <c r="Q135" s="304">
        <f t="shared" ca="1" si="77"/>
        <v>0</v>
      </c>
      <c r="R135" s="306">
        <f t="shared" ca="1" si="78"/>
        <v>0</v>
      </c>
      <c r="S135" s="307">
        <f t="shared" ca="1" si="79"/>
        <v>2.8949999999999996</v>
      </c>
      <c r="T135" s="304">
        <f t="shared" ca="1" si="59"/>
        <v>28.399949999999997</v>
      </c>
      <c r="U135" s="311">
        <f t="shared" ca="1" si="60"/>
        <v>0</v>
      </c>
      <c r="V135" s="306">
        <f t="shared" ca="1" si="61"/>
        <v>1.1112857358673074</v>
      </c>
      <c r="W135" s="304">
        <f t="shared" ca="1" si="62"/>
        <v>15.647949453479697</v>
      </c>
      <c r="Y135" s="314" t="str">
        <f t="shared" ca="1" si="80"/>
        <v/>
      </c>
      <c r="Z135" s="315" t="str">
        <f t="shared" ca="1" si="81"/>
        <v/>
      </c>
      <c r="AA135" s="316" t="str">
        <f t="shared" ca="1" si="82"/>
        <v/>
      </c>
      <c r="AC135" s="310" t="e">
        <f t="shared" ca="1" si="83"/>
        <v>#N/A</v>
      </c>
      <c r="AD135" s="323" t="e">
        <f t="shared" ca="1" si="84"/>
        <v>#N/A</v>
      </c>
      <c r="AE135" s="324">
        <f t="shared" ca="1" si="63"/>
        <v>973.46195618900344</v>
      </c>
      <c r="AG135" s="306">
        <f t="shared" ca="1" si="85"/>
        <v>-14.984097518451403</v>
      </c>
      <c r="AH135" s="304">
        <f t="shared" ca="1" si="86"/>
        <v>-5.6066925877846563</v>
      </c>
    </row>
    <row r="136" spans="1:34" x14ac:dyDescent="0.2">
      <c r="A136" s="347">
        <f t="shared" ca="1" si="64"/>
        <v>0.1</v>
      </c>
      <c r="B136" s="304">
        <f t="shared" ca="1" si="65"/>
        <v>7.3999999999999675</v>
      </c>
      <c r="D136" s="306">
        <f t="shared" ca="1" si="66"/>
        <v>-1.6053502805576978</v>
      </c>
      <c r="E136" s="307">
        <f t="shared" ca="1" si="67"/>
        <v>-14.971264101393924</v>
      </c>
      <c r="F136" s="304">
        <f t="shared" ca="1" si="68"/>
        <v>15.057087975998982</v>
      </c>
      <c r="G136" s="306">
        <f t="shared" ca="1" si="69"/>
        <v>24.468100647395598</v>
      </c>
      <c r="H136" s="307">
        <f t="shared" ca="1" si="70"/>
        <v>77.684903030723305</v>
      </c>
      <c r="I136" s="304">
        <f t="shared" ca="1" si="71"/>
        <v>81.447112337908976</v>
      </c>
      <c r="J136" s="306">
        <f t="shared" ca="1" si="72"/>
        <v>222.87147851077489</v>
      </c>
      <c r="K136" s="307">
        <f t="shared" ca="1" si="73"/>
        <v>981.3053028125828</v>
      </c>
      <c r="L136" s="304">
        <f t="shared" ca="1" si="58"/>
        <v>1006.2960763421835</v>
      </c>
      <c r="M136" s="306">
        <f t="shared" ca="1" si="74"/>
        <v>1.2656664628814274</v>
      </c>
      <c r="N136" s="304">
        <f t="shared" ca="1" si="75"/>
        <v>72.517346594357051</v>
      </c>
      <c r="P136" s="310">
        <f t="shared" ca="1" si="76"/>
        <v>23</v>
      </c>
      <c r="Q136" s="304">
        <f t="shared" ca="1" si="77"/>
        <v>0</v>
      </c>
      <c r="R136" s="306">
        <f t="shared" ca="1" si="78"/>
        <v>0</v>
      </c>
      <c r="S136" s="307">
        <f t="shared" ca="1" si="79"/>
        <v>2.8949999999999996</v>
      </c>
      <c r="T136" s="304">
        <f t="shared" ca="1" si="59"/>
        <v>28.399949999999997</v>
      </c>
      <c r="U136" s="311">
        <f t="shared" ca="1" si="60"/>
        <v>0</v>
      </c>
      <c r="V136" s="306">
        <f t="shared" ca="1" si="61"/>
        <v>1.1104123727197974</v>
      </c>
      <c r="W136" s="304">
        <f t="shared" ca="1" si="62"/>
        <v>15.083722854602193</v>
      </c>
      <c r="Y136" s="314" t="str">
        <f t="shared" ca="1" si="80"/>
        <v/>
      </c>
      <c r="Z136" s="315" t="str">
        <f t="shared" ca="1" si="81"/>
        <v/>
      </c>
      <c r="AA136" s="316" t="str">
        <f t="shared" ca="1" si="82"/>
        <v/>
      </c>
      <c r="AC136" s="310" t="e">
        <f t="shared" ca="1" si="83"/>
        <v>#N/A</v>
      </c>
      <c r="AD136" s="323" t="e">
        <f t="shared" ca="1" si="84"/>
        <v>#N/A</v>
      </c>
      <c r="AE136" s="324">
        <f t="shared" ca="1" si="63"/>
        <v>981.3053028125828</v>
      </c>
      <c r="AG136" s="306">
        <f t="shared" ca="1" si="85"/>
        <v>-14.772502582429478</v>
      </c>
      <c r="AH136" s="304">
        <f t="shared" ca="1" si="86"/>
        <v>-5.4051638872123311</v>
      </c>
    </row>
    <row r="137" spans="1:34" x14ac:dyDescent="0.2">
      <c r="A137" s="347">
        <f t="shared" ca="1" si="64"/>
        <v>0.1</v>
      </c>
      <c r="B137" s="304">
        <f t="shared" ca="1" si="65"/>
        <v>7.4999999999999671</v>
      </c>
      <c r="D137" s="306">
        <f t="shared" ca="1" si="66"/>
        <v>-1.5652529937933888</v>
      </c>
      <c r="E137" s="307">
        <f t="shared" ca="1" si="67"/>
        <v>-14.779594035666662</v>
      </c>
      <c r="F137" s="304">
        <f t="shared" ca="1" si="68"/>
        <v>14.862248039704248</v>
      </c>
      <c r="G137" s="306">
        <f t="shared" ca="1" si="69"/>
        <v>24.311575348016259</v>
      </c>
      <c r="H137" s="307">
        <f t="shared" ca="1" si="70"/>
        <v>76.206943627156633</v>
      </c>
      <c r="I137" s="304">
        <f t="shared" ca="1" si="71"/>
        <v>79.990942942903857</v>
      </c>
      <c r="J137" s="306">
        <f t="shared" ca="1" si="72"/>
        <v>225.31046231054549</v>
      </c>
      <c r="K137" s="307">
        <f t="shared" ca="1" si="73"/>
        <v>988.99989514547678</v>
      </c>
      <c r="L137" s="304">
        <f t="shared" ca="1" si="58"/>
        <v>1014.3399809848549</v>
      </c>
      <c r="M137" s="306">
        <f t="shared" ca="1" si="74"/>
        <v>1.2619821734475667</v>
      </c>
      <c r="N137" s="304">
        <f t="shared" ca="1" si="75"/>
        <v>72.306252359292188</v>
      </c>
      <c r="P137" s="310">
        <f t="shared" ca="1" si="76"/>
        <v>23</v>
      </c>
      <c r="Q137" s="304">
        <f t="shared" ca="1" si="77"/>
        <v>0</v>
      </c>
      <c r="R137" s="306">
        <f t="shared" ca="1" si="78"/>
        <v>0</v>
      </c>
      <c r="S137" s="307">
        <f t="shared" ca="1" si="79"/>
        <v>2.8949999999999996</v>
      </c>
      <c r="T137" s="304">
        <f t="shared" ca="1" si="59"/>
        <v>28.399949999999997</v>
      </c>
      <c r="U137" s="311">
        <f t="shared" ca="1" si="60"/>
        <v>0</v>
      </c>
      <c r="V137" s="306">
        <f t="shared" ca="1" si="61"/>
        <v>1.1095562077654382</v>
      </c>
      <c r="W137" s="304">
        <f t="shared" ca="1" si="62"/>
        <v>14.537971383431264</v>
      </c>
      <c r="Y137" s="314" t="str">
        <f t="shared" ca="1" si="80"/>
        <v/>
      </c>
      <c r="Z137" s="315" t="str">
        <f t="shared" ca="1" si="81"/>
        <v/>
      </c>
      <c r="AA137" s="316" t="str">
        <f t="shared" ca="1" si="82"/>
        <v/>
      </c>
      <c r="AC137" s="310" t="e">
        <f t="shared" ca="1" si="83"/>
        <v>#N/A</v>
      </c>
      <c r="AD137" s="323" t="e">
        <f t="shared" ca="1" si="84"/>
        <v>#N/A</v>
      </c>
      <c r="AE137" s="324">
        <f t="shared" ca="1" si="63"/>
        <v>988.99989514547678</v>
      </c>
      <c r="AG137" s="306">
        <f t="shared" ca="1" si="85"/>
        <v>-14.567122924661017</v>
      </c>
      <c r="AH137" s="304">
        <f t="shared" ca="1" si="86"/>
        <v>-5.2102669618660435</v>
      </c>
    </row>
    <row r="138" spans="1:34" x14ac:dyDescent="0.2">
      <c r="A138" s="347">
        <f t="shared" ca="1" si="64"/>
        <v>0.1</v>
      </c>
      <c r="B138" s="304">
        <f t="shared" ca="1" si="65"/>
        <v>7.5999999999999668</v>
      </c>
      <c r="D138" s="306">
        <f t="shared" ca="1" si="66"/>
        <v>-1.5262565000699444</v>
      </c>
      <c r="E138" s="307">
        <f t="shared" ca="1" si="67"/>
        <v>-14.594196062839764</v>
      </c>
      <c r="F138" s="304">
        <f t="shared" ca="1" si="68"/>
        <v>14.673786751367672</v>
      </c>
      <c r="G138" s="306">
        <f t="shared" ca="1" si="69"/>
        <v>24.158949698009266</v>
      </c>
      <c r="H138" s="307">
        <f t="shared" ca="1" si="70"/>
        <v>74.74752402087266</v>
      </c>
      <c r="I138" s="304">
        <f t="shared" ca="1" si="71"/>
        <v>78.554740135537827</v>
      </c>
      <c r="J138" s="306">
        <f t="shared" ca="1" si="72"/>
        <v>227.73398856284678</v>
      </c>
      <c r="K138" s="307">
        <f t="shared" ca="1" si="73"/>
        <v>996.54761852787829</v>
      </c>
      <c r="L138" s="304">
        <f t="shared" ca="1" si="58"/>
        <v>1022.2377050081494</v>
      </c>
      <c r="M138" s="306">
        <f t="shared" ca="1" si="74"/>
        <v>1.2581866652060776</v>
      </c>
      <c r="N138" s="304">
        <f t="shared" ca="1" si="75"/>
        <v>72.088785755947754</v>
      </c>
      <c r="P138" s="310">
        <f t="shared" ca="1" si="76"/>
        <v>23</v>
      </c>
      <c r="Q138" s="304">
        <f t="shared" ca="1" si="77"/>
        <v>0</v>
      </c>
      <c r="R138" s="306">
        <f t="shared" ca="1" si="78"/>
        <v>0</v>
      </c>
      <c r="S138" s="307">
        <f t="shared" ca="1" si="79"/>
        <v>2.8949999999999996</v>
      </c>
      <c r="T138" s="304">
        <f t="shared" ca="1" si="59"/>
        <v>28.399949999999997</v>
      </c>
      <c r="U138" s="311">
        <f t="shared" ca="1" si="60"/>
        <v>0</v>
      </c>
      <c r="V138" s="306">
        <f t="shared" ca="1" si="61"/>
        <v>1.1087169943482127</v>
      </c>
      <c r="W138" s="304">
        <f t="shared" ca="1" si="62"/>
        <v>14.010007455912989</v>
      </c>
      <c r="Y138" s="314" t="str">
        <f t="shared" ca="1" si="80"/>
        <v/>
      </c>
      <c r="Z138" s="315" t="str">
        <f t="shared" ca="1" si="81"/>
        <v/>
      </c>
      <c r="AA138" s="316" t="str">
        <f t="shared" ca="1" si="82"/>
        <v/>
      </c>
      <c r="AC138" s="310" t="e">
        <f t="shared" ca="1" si="83"/>
        <v>#N/A</v>
      </c>
      <c r="AD138" s="323" t="e">
        <f t="shared" ca="1" si="84"/>
        <v>#N/A</v>
      </c>
      <c r="AE138" s="324">
        <f t="shared" ca="1" si="63"/>
        <v>996.54761852787829</v>
      </c>
      <c r="AG138" s="306">
        <f t="shared" ca="1" si="85"/>
        <v>-14.367686318770996</v>
      </c>
      <c r="AH138" s="304">
        <f t="shared" ca="1" si="86"/>
        <v>-5.0217517732059642</v>
      </c>
    </row>
    <row r="139" spans="1:34" x14ac:dyDescent="0.2">
      <c r="A139" s="347">
        <f t="shared" ca="1" si="64"/>
        <v>0.1</v>
      </c>
      <c r="B139" s="304">
        <f t="shared" ca="1" si="65"/>
        <v>7.6999999999999664</v>
      </c>
      <c r="D139" s="306">
        <f t="shared" ca="1" si="66"/>
        <v>-1.4883170315128651</v>
      </c>
      <c r="E139" s="307">
        <f t="shared" ca="1" si="67"/>
        <v>-14.414836487276961</v>
      </c>
      <c r="F139" s="304">
        <f t="shared" ca="1" si="68"/>
        <v>14.491466404102191</v>
      </c>
      <c r="G139" s="306">
        <f t="shared" ca="1" si="69"/>
        <v>24.010117994857978</v>
      </c>
      <c r="H139" s="307">
        <f t="shared" ca="1" si="70"/>
        <v>73.306040372144963</v>
      </c>
      <c r="I139" s="304">
        <f t="shared" ca="1" si="71"/>
        <v>77.137936977660672</v>
      </c>
      <c r="J139" s="306">
        <f t="shared" ca="1" si="72"/>
        <v>230.14244194749014</v>
      </c>
      <c r="K139" s="307">
        <f t="shared" ca="1" si="73"/>
        <v>1003.9502967475291</v>
      </c>
      <c r="L139" s="304">
        <f t="shared" ca="1" si="58"/>
        <v>1029.9911368186649</v>
      </c>
      <c r="M139" s="306">
        <f t="shared" ca="1" si="74"/>
        <v>1.2542754857034131</v>
      </c>
      <c r="N139" s="304">
        <f t="shared" ca="1" si="75"/>
        <v>71.864691677526991</v>
      </c>
      <c r="P139" s="310">
        <f t="shared" ca="1" si="76"/>
        <v>23</v>
      </c>
      <c r="Q139" s="304">
        <f t="shared" ca="1" si="77"/>
        <v>0</v>
      </c>
      <c r="R139" s="306">
        <f t="shared" ca="1" si="78"/>
        <v>0</v>
      </c>
      <c r="S139" s="307">
        <f t="shared" ca="1" si="79"/>
        <v>2.8949999999999996</v>
      </c>
      <c r="T139" s="304">
        <f t="shared" ca="1" si="59"/>
        <v>28.399949999999997</v>
      </c>
      <c r="U139" s="311">
        <f t="shared" ca="1" si="60"/>
        <v>0</v>
      </c>
      <c r="V139" s="306">
        <f t="shared" ca="1" si="61"/>
        <v>1.107894494022283</v>
      </c>
      <c r="W139" s="304">
        <f t="shared" ca="1" si="62"/>
        <v>13.499177651641153</v>
      </c>
      <c r="Y139" s="314" t="str">
        <f t="shared" ca="1" si="80"/>
        <v/>
      </c>
      <c r="Z139" s="315" t="str">
        <f t="shared" ca="1" si="81"/>
        <v/>
      </c>
      <c r="AA139" s="316" t="str">
        <f t="shared" ca="1" si="82"/>
        <v/>
      </c>
      <c r="AC139" s="310" t="e">
        <f t="shared" ca="1" si="83"/>
        <v>#N/A</v>
      </c>
      <c r="AD139" s="323" t="e">
        <f t="shared" ca="1" si="84"/>
        <v>#N/A</v>
      </c>
      <c r="AE139" s="324">
        <f t="shared" ca="1" si="63"/>
        <v>1003.9502967475291</v>
      </c>
      <c r="AG139" s="306">
        <f t="shared" ca="1" si="85"/>
        <v>-14.173931591748532</v>
      </c>
      <c r="AH139" s="304">
        <f t="shared" ca="1" si="86"/>
        <v>-4.839380813786871</v>
      </c>
    </row>
    <row r="140" spans="1:34" x14ac:dyDescent="0.2">
      <c r="A140" s="347">
        <f t="shared" ca="1" si="64"/>
        <v>0.1</v>
      </c>
      <c r="B140" s="304">
        <f t="shared" ca="1" si="65"/>
        <v>7.7999999999999661</v>
      </c>
      <c r="D140" s="306">
        <f t="shared" ca="1" si="66"/>
        <v>-1.45139298407268</v>
      </c>
      <c r="E140" s="307">
        <f t="shared" ca="1" si="67"/>
        <v>-14.241293203518019</v>
      </c>
      <c r="F140" s="304">
        <f t="shared" ca="1" si="68"/>
        <v>14.315061079254392</v>
      </c>
      <c r="G140" s="306">
        <f t="shared" ca="1" si="69"/>
        <v>23.864978696450709</v>
      </c>
      <c r="H140" s="307">
        <f t="shared" ca="1" si="70"/>
        <v>71.881911051793168</v>
      </c>
      <c r="I140" s="304">
        <f t="shared" ca="1" si="71"/>
        <v>75.739991712700572</v>
      </c>
      <c r="J140" s="306">
        <f t="shared" ca="1" si="72"/>
        <v>232.53619678205558</v>
      </c>
      <c r="K140" s="307">
        <f t="shared" ca="1" si="73"/>
        <v>1011.2096943187261</v>
      </c>
      <c r="L140" s="304">
        <f t="shared" ca="1" si="58"/>
        <v>1037.602105191597</v>
      </c>
      <c r="M140" s="306">
        <f t="shared" ca="1" si="74"/>
        <v>1.2502439435484873</v>
      </c>
      <c r="N140" s="304">
        <f t="shared" ca="1" si="75"/>
        <v>71.633701327120676</v>
      </c>
      <c r="P140" s="310">
        <f t="shared" ca="1" si="76"/>
        <v>23</v>
      </c>
      <c r="Q140" s="304">
        <f t="shared" ca="1" si="77"/>
        <v>0</v>
      </c>
      <c r="R140" s="306">
        <f t="shared" ca="1" si="78"/>
        <v>0</v>
      </c>
      <c r="S140" s="307">
        <f t="shared" ca="1" si="79"/>
        <v>2.8949999999999996</v>
      </c>
      <c r="T140" s="304">
        <f t="shared" ca="1" si="59"/>
        <v>28.399949999999997</v>
      </c>
      <c r="U140" s="311">
        <f t="shared" ca="1" si="60"/>
        <v>0</v>
      </c>
      <c r="V140" s="306">
        <f t="shared" ca="1" si="61"/>
        <v>1.1070884762408155</v>
      </c>
      <c r="W140" s="304">
        <f t="shared" ca="1" si="62"/>
        <v>13.004860744340666</v>
      </c>
      <c r="Y140" s="314" t="str">
        <f t="shared" ca="1" si="80"/>
        <v/>
      </c>
      <c r="Z140" s="315" t="str">
        <f t="shared" ca="1" si="81"/>
        <v/>
      </c>
      <c r="AA140" s="316" t="str">
        <f t="shared" ca="1" si="82"/>
        <v/>
      </c>
      <c r="AC140" s="310" t="e">
        <f t="shared" ca="1" si="83"/>
        <v>#N/A</v>
      </c>
      <c r="AD140" s="323" t="e">
        <f t="shared" ca="1" si="84"/>
        <v>#N/A</v>
      </c>
      <c r="AE140" s="324">
        <f t="shared" ca="1" si="63"/>
        <v>1011.2096943187261</v>
      </c>
      <c r="AG140" s="306">
        <f t="shared" ca="1" si="85"/>
        <v>-13.985607777474899</v>
      </c>
      <c r="AH140" s="304">
        <f t="shared" ca="1" si="86"/>
        <v>-4.6629283770781189</v>
      </c>
    </row>
    <row r="141" spans="1:34" x14ac:dyDescent="0.2">
      <c r="A141" s="347">
        <f t="shared" ca="1" si="64"/>
        <v>0.1</v>
      </c>
      <c r="B141" s="304">
        <f t="shared" ca="1" si="65"/>
        <v>7.8999999999999657</v>
      </c>
      <c r="D141" s="306">
        <f t="shared" ca="1" si="66"/>
        <v>-1.4154447953387035</v>
      </c>
      <c r="E141" s="307">
        <f t="shared" ca="1" si="67"/>
        <v>-14.073355026266677</v>
      </c>
      <c r="F141" s="304">
        <f t="shared" ca="1" si="68"/>
        <v>14.144355964977585</v>
      </c>
      <c r="G141" s="306">
        <f t="shared" ca="1" si="69"/>
        <v>23.723434216916839</v>
      </c>
      <c r="H141" s="307">
        <f t="shared" ca="1" si="70"/>
        <v>70.474575549166502</v>
      </c>
      <c r="I141" s="304">
        <f t="shared" ca="1" si="71"/>
        <v>74.360386832503494</v>
      </c>
      <c r="J141" s="306">
        <f t="shared" ca="1" si="72"/>
        <v>234.91561742772396</v>
      </c>
      <c r="K141" s="307">
        <f t="shared" ca="1" si="73"/>
        <v>1018.327518648774</v>
      </c>
      <c r="L141" s="304">
        <f t="shared" ca="1" si="58"/>
        <v>1045.0723814879129</v>
      </c>
      <c r="M141" s="306">
        <f t="shared" ca="1" si="74"/>
        <v>1.2460870929528225</v>
      </c>
      <c r="N141" s="304">
        <f t="shared" ca="1" si="75"/>
        <v>71.395531331922641</v>
      </c>
      <c r="P141" s="310">
        <f t="shared" ca="1" si="76"/>
        <v>23</v>
      </c>
      <c r="Q141" s="304">
        <f t="shared" ca="1" si="77"/>
        <v>0</v>
      </c>
      <c r="R141" s="306">
        <f t="shared" ca="1" si="78"/>
        <v>0</v>
      </c>
      <c r="S141" s="307">
        <f t="shared" ca="1" si="79"/>
        <v>2.8949999999999996</v>
      </c>
      <c r="T141" s="304">
        <f t="shared" ca="1" si="59"/>
        <v>28.399949999999997</v>
      </c>
      <c r="U141" s="311">
        <f t="shared" ca="1" si="60"/>
        <v>0</v>
      </c>
      <c r="V141" s="306">
        <f t="shared" ca="1" si="61"/>
        <v>1.1062987180604233</v>
      </c>
      <c r="W141" s="304">
        <f t="shared" ca="1" si="62"/>
        <v>12.526465865567969</v>
      </c>
      <c r="Y141" s="314" t="str">
        <f t="shared" ca="1" si="80"/>
        <v/>
      </c>
      <c r="Z141" s="315" t="str">
        <f t="shared" ca="1" si="81"/>
        <v/>
      </c>
      <c r="AA141" s="316" t="str">
        <f t="shared" ca="1" si="82"/>
        <v/>
      </c>
      <c r="AC141" s="310" t="e">
        <f t="shared" ca="1" si="83"/>
        <v>#N/A</v>
      </c>
      <c r="AD141" s="323" t="e">
        <f t="shared" ca="1" si="84"/>
        <v>#N/A</v>
      </c>
      <c r="AE141" s="324">
        <f t="shared" ca="1" si="63"/>
        <v>1018.327518648774</v>
      </c>
      <c r="AG141" s="306">
        <f t="shared" ca="1" si="85"/>
        <v>-13.802473309617071</v>
      </c>
      <c r="AH141" s="304">
        <f t="shared" ca="1" si="86"/>
        <v>-4.492179877147036</v>
      </c>
    </row>
    <row r="142" spans="1:34" x14ac:dyDescent="0.2">
      <c r="A142" s="347">
        <f t="shared" ca="1" si="64"/>
        <v>0.1</v>
      </c>
      <c r="B142" s="304">
        <f t="shared" ca="1" si="65"/>
        <v>7.9999999999999654</v>
      </c>
      <c r="D142" s="306">
        <f t="shared" ca="1" si="66"/>
        <v>-1.3804348309292274</v>
      </c>
      <c r="E142" s="307">
        <f t="shared" ca="1" si="67"/>
        <v>-13.910821065512085</v>
      </c>
      <c r="F142" s="304">
        <f t="shared" ca="1" si="68"/>
        <v>13.979146720710009</v>
      </c>
      <c r="G142" s="306">
        <f t="shared" ca="1" si="69"/>
        <v>23.585390733823917</v>
      </c>
      <c r="H142" s="307">
        <f t="shared" ca="1" si="70"/>
        <v>69.083493442615293</v>
      </c>
      <c r="I142" s="304">
        <f t="shared" ca="1" si="71"/>
        <v>72.998628222063303</v>
      </c>
      <c r="J142" s="306">
        <f t="shared" ca="1" si="72"/>
        <v>237.28105867526099</v>
      </c>
      <c r="K142" s="307">
        <f t="shared" ca="1" si="73"/>
        <v>1025.3054220983631</v>
      </c>
      <c r="L142" s="304">
        <f t="shared" ca="1" si="58"/>
        <v>1052.4036817639681</v>
      </c>
      <c r="M142" s="306">
        <f t="shared" ca="1" si="74"/>
        <v>1.2417997171113611</v>
      </c>
      <c r="N142" s="304">
        <f t="shared" ca="1" si="75"/>
        <v>71.149882791020545</v>
      </c>
      <c r="P142" s="310">
        <f t="shared" ca="1" si="76"/>
        <v>23</v>
      </c>
      <c r="Q142" s="304">
        <f t="shared" ca="1" si="77"/>
        <v>0</v>
      </c>
      <c r="R142" s="306">
        <f t="shared" ca="1" si="78"/>
        <v>0</v>
      </c>
      <c r="S142" s="307">
        <f t="shared" ca="1" si="79"/>
        <v>2.8949999999999996</v>
      </c>
      <c r="T142" s="304">
        <f t="shared" ca="1" si="59"/>
        <v>28.399949999999997</v>
      </c>
      <c r="U142" s="311">
        <f t="shared" ca="1" si="60"/>
        <v>0</v>
      </c>
      <c r="V142" s="306">
        <f t="shared" ca="1" si="61"/>
        <v>1.1055250038603111</v>
      </c>
      <c r="W142" s="304">
        <f t="shared" ca="1" si="62"/>
        <v>12.063430791451827</v>
      </c>
      <c r="Y142" s="314" t="str">
        <f t="shared" ca="1" si="80"/>
        <v/>
      </c>
      <c r="Z142" s="315" t="str">
        <f t="shared" ca="1" si="81"/>
        <v/>
      </c>
      <c r="AA142" s="316" t="str">
        <f t="shared" ca="1" si="82"/>
        <v/>
      </c>
      <c r="AC142" s="310">
        <f t="shared" ca="1" si="83"/>
        <v>7.9999999999999654</v>
      </c>
      <c r="AD142" s="323">
        <f t="shared" ca="1" si="84"/>
        <v>237.28105867526099</v>
      </c>
      <c r="AE142" s="324">
        <f t="shared" ca="1" si="63"/>
        <v>1025.3054220983631</v>
      </c>
      <c r="AG142" s="306">
        <f t="shared" ca="1" si="85"/>
        <v>-13.624295248983582</v>
      </c>
      <c r="AH142" s="304">
        <f t="shared" ca="1" si="86"/>
        <v>-4.326931214358539</v>
      </c>
    </row>
    <row r="143" spans="1:34" x14ac:dyDescent="0.2">
      <c r="A143" s="347">
        <f t="shared" ca="1" si="64"/>
        <v>0.1</v>
      </c>
      <c r="B143" s="304">
        <f t="shared" ca="1" si="65"/>
        <v>8.0999999999999659</v>
      </c>
      <c r="D143" s="306">
        <f t="shared" ca="1" si="66"/>
        <v>-1.3463272788344962</v>
      </c>
      <c r="E143" s="307">
        <f t="shared" ca="1" si="67"/>
        <v>-13.75350014331509</v>
      </c>
      <c r="F143" s="304">
        <f t="shared" ca="1" si="68"/>
        <v>13.819238884030556</v>
      </c>
      <c r="G143" s="306">
        <f t="shared" ca="1" si="69"/>
        <v>23.450758005940468</v>
      </c>
      <c r="H143" s="307">
        <f t="shared" ca="1" si="70"/>
        <v>67.70814342828379</v>
      </c>
      <c r="I143" s="304">
        <f t="shared" ca="1" si="71"/>
        <v>71.654244379228714</v>
      </c>
      <c r="J143" s="306">
        <f t="shared" ca="1" si="72"/>
        <v>239.63286611224922</v>
      </c>
      <c r="K143" s="307">
        <f t="shared" ca="1" si="73"/>
        <v>1032.145003941908</v>
      </c>
      <c r="L143" s="304">
        <f t="shared" ca="1" si="58"/>
        <v>1059.5976687797177</v>
      </c>
      <c r="M143" s="306">
        <f t="shared" ca="1" si="74"/>
        <v>1.2373763103282294</v>
      </c>
      <c r="N143" s="304">
        <f t="shared" ca="1" si="75"/>
        <v>70.896440251277554</v>
      </c>
      <c r="P143" s="310">
        <f t="shared" ca="1" si="76"/>
        <v>23</v>
      </c>
      <c r="Q143" s="304">
        <f t="shared" ca="1" si="77"/>
        <v>0</v>
      </c>
      <c r="R143" s="306">
        <f t="shared" ca="1" si="78"/>
        <v>0</v>
      </c>
      <c r="S143" s="307">
        <f t="shared" ca="1" si="79"/>
        <v>2.8949999999999996</v>
      </c>
      <c r="T143" s="304">
        <f t="shared" ca="1" si="59"/>
        <v>28.399949999999997</v>
      </c>
      <c r="U143" s="311">
        <f t="shared" ca="1" si="60"/>
        <v>0</v>
      </c>
      <c r="V143" s="306">
        <f t="shared" ca="1" si="61"/>
        <v>1.1047671250752729</v>
      </c>
      <c r="W143" s="304">
        <f t="shared" ca="1" si="62"/>
        <v>11.615220343167236</v>
      </c>
      <c r="Y143" s="314" t="str">
        <f t="shared" ca="1" si="80"/>
        <v/>
      </c>
      <c r="Z143" s="315" t="str">
        <f t="shared" ca="1" si="81"/>
        <v/>
      </c>
      <c r="AA143" s="316" t="str">
        <f t="shared" ca="1" si="82"/>
        <v/>
      </c>
      <c r="AC143" s="310" t="e">
        <f t="shared" ca="1" si="83"/>
        <v>#N/A</v>
      </c>
      <c r="AD143" s="323" t="e">
        <f t="shared" ca="1" si="84"/>
        <v>#N/A</v>
      </c>
      <c r="AE143" s="324">
        <f t="shared" ca="1" si="63"/>
        <v>1032.145003941908</v>
      </c>
      <c r="AG143" s="306">
        <f t="shared" ca="1" si="85"/>
        <v>-13.450848540656054</v>
      </c>
      <c r="AH143" s="304">
        <f t="shared" ca="1" si="86"/>
        <v>-4.1669881835757616</v>
      </c>
    </row>
    <row r="144" spans="1:34" x14ac:dyDescent="0.2">
      <c r="A144" s="347">
        <f t="shared" ca="1" si="64"/>
        <v>0.1</v>
      </c>
      <c r="B144" s="304">
        <f t="shared" ca="1" si="65"/>
        <v>8.1999999999999655</v>
      </c>
      <c r="D144" s="306">
        <f t="shared" ca="1" si="66"/>
        <v>-1.3130880511454073</v>
      </c>
      <c r="E144" s="307">
        <f t="shared" ca="1" si="67"/>
        <v>-13.601210249084371</v>
      </c>
      <c r="F144" s="304">
        <f t="shared" ca="1" si="68"/>
        <v>13.664447316662997</v>
      </c>
      <c r="G144" s="306">
        <f t="shared" ca="1" si="69"/>
        <v>23.319449200825929</v>
      </c>
      <c r="H144" s="307">
        <f t="shared" ca="1" si="70"/>
        <v>66.348022403375353</v>
      </c>
      <c r="I144" s="304">
        <f t="shared" ca="1" si="71"/>
        <v>70.326785706931744</v>
      </c>
      <c r="J144" s="306">
        <f t="shared" ca="1" si="72"/>
        <v>241.97137647258754</v>
      </c>
      <c r="K144" s="307">
        <f t="shared" ca="1" si="73"/>
        <v>1038.8478122334909</v>
      </c>
      <c r="L144" s="304">
        <f t="shared" ca="1" si="58"/>
        <v>1066.6559539112643</v>
      </c>
      <c r="M144" s="306">
        <f t="shared" ca="1" si="74"/>
        <v>1.2328110587835337</v>
      </c>
      <c r="N144" s="304">
        <f t="shared" ca="1" si="75"/>
        <v>70.634870605350912</v>
      </c>
      <c r="P144" s="310">
        <f t="shared" ca="1" si="76"/>
        <v>23</v>
      </c>
      <c r="Q144" s="304">
        <f t="shared" ca="1" si="77"/>
        <v>0</v>
      </c>
      <c r="R144" s="306">
        <f t="shared" ca="1" si="78"/>
        <v>0</v>
      </c>
      <c r="S144" s="307">
        <f t="shared" ca="1" si="79"/>
        <v>2.8949999999999996</v>
      </c>
      <c r="T144" s="304">
        <f t="shared" ca="1" si="59"/>
        <v>28.399949999999997</v>
      </c>
      <c r="U144" s="311">
        <f t="shared" ca="1" si="60"/>
        <v>0</v>
      </c>
      <c r="V144" s="306">
        <f t="shared" ca="1" si="61"/>
        <v>1.1040248799417567</v>
      </c>
      <c r="W144" s="304">
        <f t="shared" ca="1" si="62"/>
        <v>11.181324892622793</v>
      </c>
      <c r="Y144" s="314" t="str">
        <f t="shared" ca="1" si="80"/>
        <v/>
      </c>
      <c r="Z144" s="315" t="str">
        <f t="shared" ca="1" si="81"/>
        <v/>
      </c>
      <c r="AA144" s="316" t="str">
        <f t="shared" ca="1" si="82"/>
        <v/>
      </c>
      <c r="AC144" s="310" t="e">
        <f t="shared" ca="1" si="83"/>
        <v>#N/A</v>
      </c>
      <c r="AD144" s="323" t="e">
        <f t="shared" ca="1" si="84"/>
        <v>#N/A</v>
      </c>
      <c r="AE144" s="324">
        <f t="shared" ca="1" si="63"/>
        <v>1038.8478122334909</v>
      </c>
      <c r="AG144" s="306">
        <f t="shared" ca="1" si="85"/>
        <v>-13.28191529638171</v>
      </c>
      <c r="AH144" s="304">
        <f t="shared" ca="1" si="86"/>
        <v>-4.012165921646714</v>
      </c>
    </row>
    <row r="145" spans="1:34" x14ac:dyDescent="0.2">
      <c r="A145" s="347">
        <f t="shared" ca="1" si="64"/>
        <v>0.1</v>
      </c>
      <c r="B145" s="304">
        <f t="shared" ca="1" si="65"/>
        <v>8.2999999999999652</v>
      </c>
      <c r="D145" s="306">
        <f t="shared" ca="1" si="66"/>
        <v>-1.2806846926525539</v>
      </c>
      <c r="E145" s="307">
        <f t="shared" ca="1" si="67"/>
        <v>-13.453778030433156</v>
      </c>
      <c r="F145" s="304">
        <f t="shared" ca="1" si="68"/>
        <v>13.514595686670038</v>
      </c>
      <c r="G145" s="306">
        <f t="shared" ca="1" si="69"/>
        <v>23.191380731560674</v>
      </c>
      <c r="H145" s="307">
        <f t="shared" ca="1" si="70"/>
        <v>65.002644600332033</v>
      </c>
      <c r="I145" s="304">
        <f t="shared" ca="1" si="71"/>
        <v>69.0158238759292</v>
      </c>
      <c r="J145" s="306">
        <f t="shared" ca="1" si="72"/>
        <v>244.29691796920687</v>
      </c>
      <c r="K145" s="307">
        <f t="shared" ca="1" si="73"/>
        <v>1045.4153455836763</v>
      </c>
      <c r="L145" s="304">
        <f t="shared" ca="1" si="58"/>
        <v>1073.5800989730997</v>
      </c>
      <c r="M145" s="306">
        <f t="shared" ca="1" si="74"/>
        <v>1.2280978198284185</v>
      </c>
      <c r="N145" s="304">
        <f t="shared" ca="1" si="75"/>
        <v>70.364821905386165</v>
      </c>
      <c r="P145" s="310">
        <f t="shared" ca="1" si="76"/>
        <v>23</v>
      </c>
      <c r="Q145" s="304">
        <f t="shared" ca="1" si="77"/>
        <v>0</v>
      </c>
      <c r="R145" s="306">
        <f t="shared" ca="1" si="78"/>
        <v>0</v>
      </c>
      <c r="S145" s="307">
        <f t="shared" ca="1" si="79"/>
        <v>2.8949999999999996</v>
      </c>
      <c r="T145" s="304">
        <f t="shared" ca="1" si="59"/>
        <v>28.399949999999997</v>
      </c>
      <c r="U145" s="311">
        <f t="shared" ca="1" si="60"/>
        <v>0</v>
      </c>
      <c r="V145" s="306">
        <f t="shared" ca="1" si="61"/>
        <v>1.1032980732562507</v>
      </c>
      <c r="W145" s="304">
        <f t="shared" ca="1" si="62"/>
        <v>10.76125896555607</v>
      </c>
      <c r="Y145" s="314" t="str">
        <f t="shared" ca="1" si="80"/>
        <v/>
      </c>
      <c r="Z145" s="315" t="str">
        <f t="shared" ca="1" si="81"/>
        <v/>
      </c>
      <c r="AA145" s="316" t="str">
        <f t="shared" ca="1" si="82"/>
        <v/>
      </c>
      <c r="AC145" s="310" t="e">
        <f t="shared" ca="1" si="83"/>
        <v>#N/A</v>
      </c>
      <c r="AD145" s="323" t="e">
        <f t="shared" ca="1" si="84"/>
        <v>#N/A</v>
      </c>
      <c r="AE145" s="324">
        <f t="shared" ca="1" si="63"/>
        <v>1045.4153455836763</v>
      </c>
      <c r="AG145" s="306">
        <f t="shared" ca="1" si="85"/>
        <v>-13.117284097840962</v>
      </c>
      <c r="AH145" s="304">
        <f t="shared" ca="1" si="86"/>
        <v>-3.8622883912341259</v>
      </c>
    </row>
    <row r="146" spans="1:34" x14ac:dyDescent="0.2">
      <c r="A146" s="347">
        <f t="shared" ca="1" si="64"/>
        <v>0.1</v>
      </c>
      <c r="B146" s="304">
        <f t="shared" ca="1" si="65"/>
        <v>8.3999999999999648</v>
      </c>
      <c r="D146" s="306">
        <f t="shared" ca="1" si="66"/>
        <v>-1.2490862958474658</v>
      </c>
      <c r="E146" s="307">
        <f t="shared" ca="1" si="67"/>
        <v>-13.311038316947766</v>
      </c>
      <c r="F146" s="304">
        <f t="shared" ca="1" si="68"/>
        <v>13.369515984123193</v>
      </c>
      <c r="G146" s="306">
        <f t="shared" ca="1" si="69"/>
        <v>23.066472101975926</v>
      </c>
      <c r="H146" s="307">
        <f t="shared" ca="1" si="70"/>
        <v>63.671540768637257</v>
      </c>
      <c r="I146" s="304">
        <f t="shared" ca="1" si="71"/>
        <v>67.72095125648687</v>
      </c>
      <c r="J146" s="306">
        <f t="shared" ca="1" si="72"/>
        <v>246.6098106108837</v>
      </c>
      <c r="K146" s="307">
        <f t="shared" ca="1" si="73"/>
        <v>1051.8490548521247</v>
      </c>
      <c r="L146" s="304">
        <f t="shared" ca="1" si="58"/>
        <v>1080.3716179550645</v>
      </c>
      <c r="M146" s="306">
        <f t="shared" ca="1" si="74"/>
        <v>1.2232300996860872</v>
      </c>
      <c r="N146" s="304">
        <f t="shared" ca="1" si="75"/>
        <v>70.085922085379764</v>
      </c>
      <c r="P146" s="310">
        <f t="shared" ca="1" si="76"/>
        <v>23</v>
      </c>
      <c r="Q146" s="304">
        <f t="shared" ca="1" si="77"/>
        <v>0</v>
      </c>
      <c r="R146" s="306">
        <f t="shared" ca="1" si="78"/>
        <v>0</v>
      </c>
      <c r="S146" s="307">
        <f t="shared" ca="1" si="79"/>
        <v>2.8949999999999996</v>
      </c>
      <c r="T146" s="304">
        <f t="shared" ca="1" si="59"/>
        <v>28.399949999999997</v>
      </c>
      <c r="U146" s="311">
        <f t="shared" ca="1" si="60"/>
        <v>0</v>
      </c>
      <c r="V146" s="306">
        <f t="shared" ca="1" si="61"/>
        <v>1.1025865161453008</v>
      </c>
      <c r="W146" s="304">
        <f t="shared" ca="1" si="62"/>
        <v>10.354559934879394</v>
      </c>
      <c r="Y146" s="314" t="str">
        <f t="shared" ca="1" si="80"/>
        <v/>
      </c>
      <c r="Z146" s="315" t="str">
        <f t="shared" ca="1" si="81"/>
        <v/>
      </c>
      <c r="AA146" s="316" t="str">
        <f t="shared" ca="1" si="82"/>
        <v/>
      </c>
      <c r="AC146" s="310" t="e">
        <f t="shared" ca="1" si="83"/>
        <v>#N/A</v>
      </c>
      <c r="AD146" s="323" t="e">
        <f t="shared" ca="1" si="84"/>
        <v>#N/A</v>
      </c>
      <c r="AE146" s="324">
        <f t="shared" ca="1" si="63"/>
        <v>1051.8490548521247</v>
      </c>
      <c r="AG146" s="306">
        <f t="shared" ca="1" si="85"/>
        <v>-12.956749316491319</v>
      </c>
      <c r="AH146" s="304">
        <f t="shared" ca="1" si="86"/>
        <v>-3.717187898292253</v>
      </c>
    </row>
    <row r="147" spans="1:34" x14ac:dyDescent="0.2">
      <c r="A147" s="347">
        <f t="shared" ca="1" si="64"/>
        <v>0.1</v>
      </c>
      <c r="B147" s="304">
        <f t="shared" ca="1" si="65"/>
        <v>8.4999999999999645</v>
      </c>
      <c r="D147" s="306">
        <f t="shared" ca="1" si="66"/>
        <v>-1.218263421901256</v>
      </c>
      <c r="E147" s="307">
        <f t="shared" ca="1" si="67"/>
        <v>-13.172833674417017</v>
      </c>
      <c r="F147" s="304">
        <f t="shared" ca="1" si="68"/>
        <v>13.229048067755953</v>
      </c>
      <c r="G147" s="306">
        <f t="shared" ca="1" si="69"/>
        <v>22.9446457597858</v>
      </c>
      <c r="H147" s="307">
        <f t="shared" ca="1" si="70"/>
        <v>62.354257401195554</v>
      </c>
      <c r="I147" s="304">
        <f t="shared" ca="1" si="71"/>
        <v>66.441780417871158</v>
      </c>
      <c r="J147" s="306">
        <f t="shared" ca="1" si="72"/>
        <v>248.91036650397177</v>
      </c>
      <c r="K147" s="307">
        <f t="shared" ca="1" si="73"/>
        <v>1058.1503447606165</v>
      </c>
      <c r="L147" s="304">
        <f t="shared" ca="1" si="58"/>
        <v>1087.0319786787106</v>
      </c>
      <c r="M147" s="306">
        <f t="shared" ca="1" si="74"/>
        <v>1.2182010294262731</v>
      </c>
      <c r="N147" s="304">
        <f t="shared" ca="1" si="75"/>
        <v>69.797777584617648</v>
      </c>
      <c r="P147" s="310">
        <f t="shared" ca="1" si="76"/>
        <v>23</v>
      </c>
      <c r="Q147" s="304">
        <f t="shared" ca="1" si="77"/>
        <v>0</v>
      </c>
      <c r="R147" s="306">
        <f t="shared" ca="1" si="78"/>
        <v>0</v>
      </c>
      <c r="S147" s="307">
        <f t="shared" ca="1" si="79"/>
        <v>2.8949999999999996</v>
      </c>
      <c r="T147" s="304">
        <f t="shared" ca="1" si="59"/>
        <v>28.399949999999997</v>
      </c>
      <c r="U147" s="311">
        <f t="shared" ca="1" si="60"/>
        <v>0</v>
      </c>
      <c r="V147" s="306">
        <f t="shared" ca="1" si="61"/>
        <v>1.1018900258465234</v>
      </c>
      <c r="W147" s="304">
        <f t="shared" ca="1" si="62"/>
        <v>9.9607867977074154</v>
      </c>
      <c r="Y147" s="314" t="str">
        <f t="shared" ca="1" si="80"/>
        <v/>
      </c>
      <c r="Z147" s="315" t="str">
        <f t="shared" ca="1" si="81"/>
        <v/>
      </c>
      <c r="AA147" s="316" t="str">
        <f t="shared" ca="1" si="82"/>
        <v/>
      </c>
      <c r="AC147" s="310" t="e">
        <f t="shared" ca="1" si="83"/>
        <v>#N/A</v>
      </c>
      <c r="AD147" s="323" t="e">
        <f t="shared" ca="1" si="84"/>
        <v>#N/A</v>
      </c>
      <c r="AE147" s="324">
        <f t="shared" ca="1" si="63"/>
        <v>1058.1503447606165</v>
      </c>
      <c r="AG147" s="306">
        <f t="shared" ca="1" si="85"/>
        <v>-12.800110445734935</v>
      </c>
      <c r="AH147" s="304">
        <f t="shared" ca="1" si="86"/>
        <v>-3.5767046407182712</v>
      </c>
    </row>
    <row r="148" spans="1:34" x14ac:dyDescent="0.2">
      <c r="A148" s="347">
        <f t="shared" ca="1" si="64"/>
        <v>0.1</v>
      </c>
      <c r="B148" s="304">
        <f t="shared" ca="1" si="65"/>
        <v>8.5999999999999641</v>
      </c>
      <c r="D148" s="306">
        <f t="shared" ca="1" si="66"/>
        <v>-1.1881880272357601</v>
      </c>
      <c r="E148" s="307">
        <f t="shared" ca="1" si="67"/>
        <v>-13.039013987268856</v>
      </c>
      <c r="F148" s="304">
        <f t="shared" ca="1" si="68"/>
        <v>13.093039240308542</v>
      </c>
      <c r="G148" s="306">
        <f t="shared" ca="1" si="69"/>
        <v>22.825826957062223</v>
      </c>
      <c r="H148" s="307">
        <f t="shared" ca="1" si="70"/>
        <v>61.050356002468668</v>
      </c>
      <c r="I148" s="304">
        <f t="shared" ca="1" si="71"/>
        <v>65.177943694948766</v>
      </c>
      <c r="J148" s="306">
        <f t="shared" ca="1" si="72"/>
        <v>251.19889013981418</v>
      </c>
      <c r="K148" s="307">
        <f t="shared" ca="1" si="73"/>
        <v>1064.3205754307996</v>
      </c>
      <c r="L148" s="304">
        <f t="shared" ca="1" si="58"/>
        <v>1093.5626043774644</v>
      </c>
      <c r="M148" s="306">
        <f t="shared" ca="1" si="74"/>
        <v>1.2130033390697261</v>
      </c>
      <c r="N148" s="304">
        <f t="shared" ca="1" si="75"/>
        <v>69.499971863971666</v>
      </c>
      <c r="P148" s="310">
        <f t="shared" ca="1" si="76"/>
        <v>23</v>
      </c>
      <c r="Q148" s="304">
        <f t="shared" ca="1" si="77"/>
        <v>0</v>
      </c>
      <c r="R148" s="306">
        <f t="shared" ca="1" si="78"/>
        <v>0</v>
      </c>
      <c r="S148" s="307">
        <f t="shared" ca="1" si="79"/>
        <v>2.8949999999999996</v>
      </c>
      <c r="T148" s="304">
        <f t="shared" ca="1" si="59"/>
        <v>28.399949999999997</v>
      </c>
      <c r="U148" s="311">
        <f t="shared" ca="1" si="60"/>
        <v>0</v>
      </c>
      <c r="V148" s="306">
        <f t="shared" ca="1" si="61"/>
        <v>1.1012084254999936</v>
      </c>
      <c r="W148" s="304">
        <f t="shared" ca="1" si="62"/>
        <v>9.5795190300329498</v>
      </c>
      <c r="Y148" s="314" t="str">
        <f t="shared" ca="1" si="80"/>
        <v/>
      </c>
      <c r="Z148" s="315" t="str">
        <f t="shared" ca="1" si="81"/>
        <v/>
      </c>
      <c r="AA148" s="316" t="str">
        <f t="shared" ca="1" si="82"/>
        <v/>
      </c>
      <c r="AC148" s="310" t="e">
        <f t="shared" ca="1" si="83"/>
        <v>#N/A</v>
      </c>
      <c r="AD148" s="323" t="e">
        <f t="shared" ca="1" si="84"/>
        <v>#N/A</v>
      </c>
      <c r="AE148" s="324">
        <f t="shared" ca="1" si="63"/>
        <v>1064.3205754307996</v>
      </c>
      <c r="AG148" s="306">
        <f t="shared" ca="1" si="85"/>
        <v>-12.647171441162572</v>
      </c>
      <c r="AH148" s="304">
        <f t="shared" ca="1" si="86"/>
        <v>-3.4406862859092975</v>
      </c>
    </row>
    <row r="149" spans="1:34" x14ac:dyDescent="0.2">
      <c r="A149" s="347">
        <f t="shared" ca="1" si="64"/>
        <v>0.1</v>
      </c>
      <c r="B149" s="304">
        <f t="shared" ca="1" si="65"/>
        <v>8.6999999999999638</v>
      </c>
      <c r="D149" s="306">
        <f t="shared" ca="1" si="66"/>
        <v>-1.1588333953390588</v>
      </c>
      <c r="E149" s="307">
        <f t="shared" ca="1" si="67"/>
        <v>-12.909436067139296</v>
      </c>
      <c r="F149" s="304">
        <f t="shared" ca="1" si="68"/>
        <v>12.961343850454318</v>
      </c>
      <c r="G149" s="306">
        <f t="shared" ca="1" si="69"/>
        <v>22.709943617528317</v>
      </c>
      <c r="H149" s="307">
        <f t="shared" ca="1" si="70"/>
        <v>59.759412395754737</v>
      </c>
      <c r="I149" s="304">
        <f t="shared" ca="1" si="71"/>
        <v>63.929092821634811</v>
      </c>
      <c r="J149" s="306">
        <f t="shared" ca="1" si="72"/>
        <v>253.47567866854371</v>
      </c>
      <c r="K149" s="307">
        <f t="shared" ca="1" si="73"/>
        <v>1070.3610638507107</v>
      </c>
      <c r="L149" s="304">
        <f t="shared" ca="1" si="58"/>
        <v>1099.9648752047058</v>
      </c>
      <c r="M149" s="306">
        <f t="shared" ca="1" si="74"/>
        <v>1.207629329667677</v>
      </c>
      <c r="N149" s="304">
        <f t="shared" ca="1" si="75"/>
        <v>69.192063806170623</v>
      </c>
      <c r="P149" s="310">
        <f t="shared" ca="1" si="76"/>
        <v>23</v>
      </c>
      <c r="Q149" s="304">
        <f t="shared" ca="1" si="77"/>
        <v>0</v>
      </c>
      <c r="R149" s="306">
        <f t="shared" ca="1" si="78"/>
        <v>0</v>
      </c>
      <c r="S149" s="307">
        <f t="shared" ca="1" si="79"/>
        <v>2.8949999999999996</v>
      </c>
      <c r="T149" s="304">
        <f t="shared" ca="1" si="59"/>
        <v>28.399949999999997</v>
      </c>
      <c r="U149" s="311">
        <f t="shared" ca="1" si="60"/>
        <v>0</v>
      </c>
      <c r="V149" s="306">
        <f t="shared" ca="1" si="61"/>
        <v>1.1005415439494617</v>
      </c>
      <c r="W149" s="304">
        <f t="shared" ca="1" si="62"/>
        <v>9.2103555135048492</v>
      </c>
      <c r="Y149" s="314" t="str">
        <f t="shared" ca="1" si="80"/>
        <v/>
      </c>
      <c r="Z149" s="315" t="str">
        <f t="shared" ca="1" si="81"/>
        <v/>
      </c>
      <c r="AA149" s="316" t="str">
        <f t="shared" ca="1" si="82"/>
        <v/>
      </c>
      <c r="AC149" s="310" t="e">
        <f t="shared" ca="1" si="83"/>
        <v>#N/A</v>
      </c>
      <c r="AD149" s="323" t="e">
        <f t="shared" ca="1" si="84"/>
        <v>#N/A</v>
      </c>
      <c r="AE149" s="324">
        <f t="shared" ca="1" si="63"/>
        <v>1070.3610638507107</v>
      </c>
      <c r="AG149" s="306">
        <f t="shared" ca="1" si="85"/>
        <v>-12.497740064591305</v>
      </c>
      <c r="AH149" s="304">
        <f t="shared" ca="1" si="86"/>
        <v>-3.3089875751409159</v>
      </c>
    </row>
    <row r="150" spans="1:34" x14ac:dyDescent="0.2">
      <c r="A150" s="347">
        <f t="shared" ca="1" si="64"/>
        <v>0.1</v>
      </c>
      <c r="B150" s="304">
        <f t="shared" ca="1" si="65"/>
        <v>8.7999999999999634</v>
      </c>
      <c r="D150" s="306">
        <f t="shared" ca="1" si="66"/>
        <v>-1.1301740735114112</v>
      </c>
      <c r="E150" s="307">
        <f t="shared" ca="1" si="67"/>
        <v>-12.783963285660906</v>
      </c>
      <c r="F150" s="304">
        <f t="shared" ca="1" si="68"/>
        <v>12.833822919362857</v>
      </c>
      <c r="G150" s="306">
        <f t="shared" ca="1" si="69"/>
        <v>22.596926210177177</v>
      </c>
      <c r="H150" s="307">
        <f t="shared" ca="1" si="70"/>
        <v>58.481016067188648</v>
      </c>
      <c r="I150" s="304">
        <f t="shared" ca="1" si="71"/>
        <v>62.694898631379644</v>
      </c>
      <c r="J150" s="306">
        <f t="shared" ca="1" si="72"/>
        <v>255.74102215992897</v>
      </c>
      <c r="K150" s="307">
        <f t="shared" ca="1" si="73"/>
        <v>1076.273085273858</v>
      </c>
      <c r="L150" s="304">
        <f t="shared" ca="1" si="58"/>
        <v>1106.240129673623</v>
      </c>
      <c r="M150" s="306">
        <f t="shared" ca="1" si="74"/>
        <v>1.2020708431889533</v>
      </c>
      <c r="N150" s="304">
        <f t="shared" ca="1" si="75"/>
        <v>68.873585990459219</v>
      </c>
      <c r="P150" s="310">
        <f t="shared" ca="1" si="76"/>
        <v>23</v>
      </c>
      <c r="Q150" s="304">
        <f t="shared" ca="1" si="77"/>
        <v>0</v>
      </c>
      <c r="R150" s="306">
        <f t="shared" ca="1" si="78"/>
        <v>0</v>
      </c>
      <c r="S150" s="307">
        <f t="shared" ca="1" si="79"/>
        <v>2.8949999999999996</v>
      </c>
      <c r="T150" s="304">
        <f t="shared" ca="1" si="59"/>
        <v>28.399949999999997</v>
      </c>
      <c r="U150" s="311">
        <f t="shared" ca="1" si="60"/>
        <v>0</v>
      </c>
      <c r="V150" s="306">
        <f t="shared" ca="1" si="61"/>
        <v>1.099889215552851</v>
      </c>
      <c r="W150" s="304">
        <f t="shared" ca="1" si="62"/>
        <v>8.8529135292053294</v>
      </c>
      <c r="Y150" s="314" t="str">
        <f t="shared" ca="1" si="80"/>
        <v/>
      </c>
      <c r="Z150" s="315" t="str">
        <f t="shared" ca="1" si="81"/>
        <v/>
      </c>
      <c r="AA150" s="316" t="str">
        <f t="shared" ca="1" si="82"/>
        <v/>
      </c>
      <c r="AC150" s="310" t="e">
        <f t="shared" ca="1" si="83"/>
        <v>#N/A</v>
      </c>
      <c r="AD150" s="323" t="e">
        <f t="shared" ca="1" si="84"/>
        <v>#N/A</v>
      </c>
      <c r="AE150" s="324">
        <f t="shared" ca="1" si="63"/>
        <v>1076.273085273858</v>
      </c>
      <c r="AG150" s="306">
        <f t="shared" ca="1" si="85"/>
        <v>-12.351627227536838</v>
      </c>
      <c r="AH150" s="304">
        <f t="shared" ca="1" si="86"/>
        <v>-3.1814699528514163</v>
      </c>
    </row>
    <row r="151" spans="1:34" x14ac:dyDescent="0.2">
      <c r="A151" s="347">
        <f t="shared" ca="1" si="64"/>
        <v>0.1</v>
      </c>
      <c r="B151" s="304">
        <f t="shared" ca="1" si="65"/>
        <v>8.8999999999999631</v>
      </c>
      <c r="D151" s="306">
        <f t="shared" ca="1" si="66"/>
        <v>-1.102185814259413</v>
      </c>
      <c r="E151" s="307">
        <f t="shared" ca="1" si="67"/>
        <v>-12.662465229704654</v>
      </c>
      <c r="F151" s="304">
        <f t="shared" ca="1" si="68"/>
        <v>12.710343790103948</v>
      </c>
      <c r="G151" s="306">
        <f t="shared" ca="1" si="69"/>
        <v>22.486707628751237</v>
      </c>
      <c r="H151" s="307">
        <f t="shared" ca="1" si="70"/>
        <v>57.214769544218186</v>
      </c>
      <c r="I151" s="304">
        <f t="shared" ca="1" si="71"/>
        <v>61.475050825346507</v>
      </c>
      <c r="J151" s="306">
        <f t="shared" ca="1" si="72"/>
        <v>257.99520385187537</v>
      </c>
      <c r="K151" s="307">
        <f t="shared" ca="1" si="73"/>
        <v>1082.0578745544283</v>
      </c>
      <c r="L151" s="304">
        <f t="shared" ca="1" si="58"/>
        <v>1112.3896660324644</v>
      </c>
      <c r="M151" s="306">
        <f t="shared" ca="1" si="74"/>
        <v>1.1963192300345473</v>
      </c>
      <c r="N151" s="304">
        <f t="shared" ca="1" si="75"/>
        <v>68.544042831319828</v>
      </c>
      <c r="P151" s="310">
        <f t="shared" ca="1" si="76"/>
        <v>23</v>
      </c>
      <c r="Q151" s="304">
        <f t="shared" ca="1" si="77"/>
        <v>0</v>
      </c>
      <c r="R151" s="306">
        <f t="shared" ca="1" si="78"/>
        <v>0</v>
      </c>
      <c r="S151" s="307">
        <f t="shared" ca="1" si="79"/>
        <v>2.8949999999999996</v>
      </c>
      <c r="T151" s="304">
        <f t="shared" ca="1" si="59"/>
        <v>28.399949999999997</v>
      </c>
      <c r="U151" s="311">
        <f t="shared" ca="1" si="60"/>
        <v>0</v>
      </c>
      <c r="V151" s="306">
        <f t="shared" ca="1" si="61"/>
        <v>1.0992512800015553</v>
      </c>
      <c r="W151" s="304">
        <f t="shared" ca="1" si="62"/>
        <v>8.5068278137286484</v>
      </c>
      <c r="Y151" s="314" t="str">
        <f t="shared" ca="1" si="80"/>
        <v/>
      </c>
      <c r="Z151" s="315" t="str">
        <f t="shared" ca="1" si="81"/>
        <v/>
      </c>
      <c r="AA151" s="316" t="str">
        <f t="shared" ca="1" si="82"/>
        <v/>
      </c>
      <c r="AC151" s="310" t="e">
        <f t="shared" ca="1" si="83"/>
        <v>#N/A</v>
      </c>
      <c r="AD151" s="323" t="e">
        <f t="shared" ca="1" si="84"/>
        <v>#N/A</v>
      </c>
      <c r="AE151" s="324">
        <f t="shared" ca="1" si="63"/>
        <v>1082.0578745544283</v>
      </c>
      <c r="AG151" s="306">
        <f t="shared" ca="1" si="85"/>
        <v>-12.208646329642464</v>
      </c>
      <c r="AH151" s="304">
        <f t="shared" ca="1" si="86"/>
        <v>-3.0580012190691988</v>
      </c>
    </row>
    <row r="152" spans="1:34" x14ac:dyDescent="0.2">
      <c r="A152" s="347">
        <f t="shared" ca="1" si="64"/>
        <v>0.1</v>
      </c>
      <c r="B152" s="304">
        <f t="shared" ca="1" si="65"/>
        <v>8.9999999999999627</v>
      </c>
      <c r="D152" s="306">
        <f t="shared" ca="1" si="66"/>
        <v>-1.0748455210858772</v>
      </c>
      <c r="E152" s="307">
        <f t="shared" ca="1" si="67"/>
        <v>-12.544817377441872</v>
      </c>
      <c r="F152" s="304">
        <f t="shared" ca="1" si="68"/>
        <v>12.590779798231955</v>
      </c>
      <c r="G152" s="306">
        <f t="shared" ca="1" si="69"/>
        <v>22.379223076642649</v>
      </c>
      <c r="H152" s="307">
        <f t="shared" ca="1" si="70"/>
        <v>55.960287806474</v>
      </c>
      <c r="I152" s="304">
        <f t="shared" ca="1" si="71"/>
        <v>60.269257809413396</v>
      </c>
      <c r="J152" s="306">
        <f t="shared" ca="1" si="72"/>
        <v>260.23850038714505</v>
      </c>
      <c r="K152" s="307">
        <f t="shared" ca="1" si="73"/>
        <v>1087.7166274219628</v>
      </c>
      <c r="L152" s="304">
        <f t="shared" ca="1" si="58"/>
        <v>1118.4147435785883</v>
      </c>
      <c r="M152" s="306">
        <f t="shared" ca="1" si="74"/>
        <v>1.1903653139860237</v>
      </c>
      <c r="N152" s="304">
        <f t="shared" ca="1" si="75"/>
        <v>68.202908570164226</v>
      </c>
      <c r="P152" s="310">
        <f t="shared" ca="1" si="76"/>
        <v>23</v>
      </c>
      <c r="Q152" s="304">
        <f t="shared" ca="1" si="77"/>
        <v>0</v>
      </c>
      <c r="R152" s="306">
        <f t="shared" ca="1" si="78"/>
        <v>0</v>
      </c>
      <c r="S152" s="307">
        <f t="shared" ca="1" si="79"/>
        <v>2.8949999999999996</v>
      </c>
      <c r="T152" s="304">
        <f t="shared" ca="1" si="59"/>
        <v>28.399949999999997</v>
      </c>
      <c r="U152" s="311">
        <f t="shared" ca="1" si="60"/>
        <v>0</v>
      </c>
      <c r="V152" s="306">
        <f t="shared" ca="1" si="61"/>
        <v>1.0986275821480629</v>
      </c>
      <c r="W152" s="304">
        <f t="shared" ca="1" si="62"/>
        <v>8.1717496732321688</v>
      </c>
      <c r="Y152" s="314" t="str">
        <f t="shared" ca="1" si="80"/>
        <v/>
      </c>
      <c r="Z152" s="315" t="str">
        <f t="shared" ca="1" si="81"/>
        <v/>
      </c>
      <c r="AA152" s="316" t="str">
        <f t="shared" ca="1" si="82"/>
        <v/>
      </c>
      <c r="AC152" s="310">
        <f t="shared" ca="1" si="83"/>
        <v>8.9999999999999627</v>
      </c>
      <c r="AD152" s="323">
        <f t="shared" ca="1" si="84"/>
        <v>260.23850038714505</v>
      </c>
      <c r="AE152" s="324">
        <f t="shared" ca="1" si="63"/>
        <v>1087.7166274219628</v>
      </c>
      <c r="AG152" s="306">
        <f t="shared" ca="1" si="85"/>
        <v>-12.068612587425044</v>
      </c>
      <c r="AH152" s="304">
        <f t="shared" ca="1" si="86"/>
        <v>-2.9384552033605007</v>
      </c>
    </row>
    <row r="153" spans="1:34" x14ac:dyDescent="0.2">
      <c r="A153" s="347">
        <f t="shared" ca="1" si="64"/>
        <v>0.1</v>
      </c>
      <c r="B153" s="304">
        <f t="shared" ca="1" si="65"/>
        <v>9.0999999999999623</v>
      </c>
      <c r="D153" s="306">
        <f t="shared" ca="1" si="66"/>
        <v>-1.0481311984509258</v>
      </c>
      <c r="E153" s="307">
        <f t="shared" ca="1" si="67"/>
        <v>-12.430900793713239</v>
      </c>
      <c r="F153" s="304">
        <f t="shared" ca="1" si="68"/>
        <v>12.475009962012319</v>
      </c>
      <c r="G153" s="306">
        <f t="shared" ca="1" si="69"/>
        <v>22.274409956797555</v>
      </c>
      <c r="H153" s="307">
        <f t="shared" ca="1" si="70"/>
        <v>54.717197727102679</v>
      </c>
      <c r="I153" s="304">
        <f t="shared" ca="1" si="71"/>
        <v>59.077246601634478</v>
      </c>
      <c r="J153" s="306">
        <f t="shared" ca="1" si="72"/>
        <v>262.47118203881706</v>
      </c>
      <c r="K153" s="307">
        <f t="shared" ca="1" si="73"/>
        <v>1093.2505016986418</v>
      </c>
      <c r="L153" s="304">
        <f t="shared" ca="1" si="58"/>
        <v>1124.3165839145065</v>
      </c>
      <c r="M153" s="306">
        <f t="shared" ca="1" si="74"/>
        <v>1.1841993543803786</v>
      </c>
      <c r="N153" s="304">
        <f t="shared" ca="1" si="75"/>
        <v>67.849625108112605</v>
      </c>
      <c r="P153" s="310">
        <f t="shared" ca="1" si="76"/>
        <v>23</v>
      </c>
      <c r="Q153" s="304">
        <f t="shared" ca="1" si="77"/>
        <v>0</v>
      </c>
      <c r="R153" s="306">
        <f t="shared" ca="1" si="78"/>
        <v>0</v>
      </c>
      <c r="S153" s="307">
        <f t="shared" ca="1" si="79"/>
        <v>2.8949999999999996</v>
      </c>
      <c r="T153" s="304">
        <f t="shared" ca="1" si="59"/>
        <v>28.399949999999997</v>
      </c>
      <c r="U153" s="311">
        <f t="shared" ca="1" si="60"/>
        <v>0</v>
      </c>
      <c r="V153" s="306">
        <f t="shared" ca="1" si="61"/>
        <v>1.0980179718414675</v>
      </c>
      <c r="W153" s="304">
        <f t="shared" ca="1" si="62"/>
        <v>7.8473461514676712</v>
      </c>
      <c r="Y153" s="314" t="str">
        <f t="shared" ca="1" si="80"/>
        <v/>
      </c>
      <c r="Z153" s="315" t="str">
        <f t="shared" ca="1" si="81"/>
        <v/>
      </c>
      <c r="AA153" s="316" t="str">
        <f t="shared" ca="1" si="82"/>
        <v/>
      </c>
      <c r="AC153" s="310" t="e">
        <f t="shared" ca="1" si="83"/>
        <v>#N/A</v>
      </c>
      <c r="AD153" s="323" t="e">
        <f t="shared" ca="1" si="84"/>
        <v>#N/A</v>
      </c>
      <c r="AE153" s="324">
        <f t="shared" ca="1" si="63"/>
        <v>1093.2505016986418</v>
      </c>
      <c r="AG153" s="306">
        <f t="shared" ca="1" si="85"/>
        <v>-11.93134234849208</v>
      </c>
      <c r="AH153" s="304">
        <f t="shared" ca="1" si="86"/>
        <v>-2.8227114588021314</v>
      </c>
    </row>
    <row r="154" spans="1:34" x14ac:dyDescent="0.2">
      <c r="A154" s="347">
        <f t="shared" ca="1" si="64"/>
        <v>0.1</v>
      </c>
      <c r="B154" s="304">
        <f t="shared" ca="1" si="65"/>
        <v>9.199999999999962</v>
      </c>
      <c r="D154" s="306">
        <f t="shared" ca="1" si="66"/>
        <v>-1.022021905706211</v>
      </c>
      <c r="E154" s="307">
        <f t="shared" ca="1" si="67"/>
        <v>-12.320601843300055</v>
      </c>
      <c r="F154" s="304">
        <f t="shared" ca="1" si="68"/>
        <v>12.362918690862287</v>
      </c>
      <c r="G154" s="306">
        <f t="shared" ca="1" si="69"/>
        <v>22.172207766226933</v>
      </c>
      <c r="H154" s="307">
        <f t="shared" ca="1" si="70"/>
        <v>53.485137542772677</v>
      </c>
      <c r="I154" s="304">
        <f t="shared" ca="1" si="71"/>
        <v>57.898762812326524</v>
      </c>
      <c r="J154" s="306">
        <f t="shared" ca="1" si="72"/>
        <v>264.69351292496827</v>
      </c>
      <c r="K154" s="307">
        <f t="shared" ca="1" si="73"/>
        <v>1098.6606184621355</v>
      </c>
      <c r="L154" s="304">
        <f t="shared" ca="1" si="58"/>
        <v>1130.0963721489254</v>
      </c>
      <c r="M154" s="306">
        <f t="shared" ca="1" si="74"/>
        <v>1.1778110052900177</v>
      </c>
      <c r="N154" s="304">
        <f t="shared" ca="1" si="75"/>
        <v>67.483599667178694</v>
      </c>
      <c r="P154" s="310">
        <f t="shared" ca="1" si="76"/>
        <v>23</v>
      </c>
      <c r="Q154" s="304">
        <f t="shared" ca="1" si="77"/>
        <v>0</v>
      </c>
      <c r="R154" s="306">
        <f t="shared" ca="1" si="78"/>
        <v>0</v>
      </c>
      <c r="S154" s="307">
        <f t="shared" ca="1" si="79"/>
        <v>2.8949999999999996</v>
      </c>
      <c r="T154" s="304">
        <f t="shared" ca="1" si="59"/>
        <v>28.399949999999997</v>
      </c>
      <c r="U154" s="311">
        <f t="shared" ca="1" si="60"/>
        <v>0</v>
      </c>
      <c r="V154" s="306">
        <f t="shared" ca="1" si="61"/>
        <v>1.0974223037704645</v>
      </c>
      <c r="W154" s="304">
        <f t="shared" ca="1" si="62"/>
        <v>7.5332992481088077</v>
      </c>
      <c r="Y154" s="314" t="str">
        <f t="shared" ca="1" si="80"/>
        <v/>
      </c>
      <c r="Z154" s="315" t="str">
        <f t="shared" ca="1" si="81"/>
        <v/>
      </c>
      <c r="AA154" s="316" t="str">
        <f t="shared" ca="1" si="82"/>
        <v/>
      </c>
      <c r="AC154" s="310" t="e">
        <f t="shared" ca="1" si="83"/>
        <v>#N/A</v>
      </c>
      <c r="AD154" s="323" t="e">
        <f t="shared" ca="1" si="84"/>
        <v>#N/A</v>
      </c>
      <c r="AE154" s="324">
        <f t="shared" ca="1" si="63"/>
        <v>1098.6606184621355</v>
      </c>
      <c r="AG154" s="306">
        <f t="shared" ca="1" si="85"/>
        <v>-11.796652386132042</v>
      </c>
      <c r="AH154" s="304">
        <f t="shared" ca="1" si="86"/>
        <v>-2.7106549746002324</v>
      </c>
    </row>
    <row r="155" spans="1:34" x14ac:dyDescent="0.2">
      <c r="A155" s="347">
        <f t="shared" ca="1" si="64"/>
        <v>0.1</v>
      </c>
      <c r="B155" s="304">
        <f t="shared" ca="1" si="65"/>
        <v>9.2999999999999616</v>
      </c>
      <c r="D155" s="306">
        <f t="shared" ca="1" si="66"/>
        <v>-0.996497714829365</v>
      </c>
      <c r="E155" s="307">
        <f t="shared" ca="1" si="67"/>
        <v>-12.213811920790828</v>
      </c>
      <c r="F155" s="304">
        <f t="shared" ca="1" si="68"/>
        <v>12.254395510677476</v>
      </c>
      <c r="G155" s="306">
        <f t="shared" ca="1" si="69"/>
        <v>22.072557994743995</v>
      </c>
      <c r="H155" s="307">
        <f t="shared" ca="1" si="70"/>
        <v>52.26375635069359</v>
      </c>
      <c r="I155" s="304">
        <f t="shared" ca="1" si="71"/>
        <v>56.733570699507375</v>
      </c>
      <c r="J155" s="306">
        <f t="shared" ca="1" si="72"/>
        <v>266.9057512130168</v>
      </c>
      <c r="K155" s="307">
        <f t="shared" ca="1" si="73"/>
        <v>1103.9480631568088</v>
      </c>
      <c r="L155" s="304">
        <f t="shared" ca="1" si="58"/>
        <v>1135.7552580456118</v>
      </c>
      <c r="M155" s="306">
        <f t="shared" ca="1" si="74"/>
        <v>1.1711892714726932</v>
      </c>
      <c r="N155" s="304">
        <f t="shared" ca="1" si="75"/>
        <v>67.104202266386949</v>
      </c>
      <c r="P155" s="310">
        <f t="shared" ca="1" si="76"/>
        <v>23</v>
      </c>
      <c r="Q155" s="304">
        <f t="shared" ca="1" si="77"/>
        <v>0</v>
      </c>
      <c r="R155" s="306">
        <f t="shared" ca="1" si="78"/>
        <v>0</v>
      </c>
      <c r="S155" s="307">
        <f t="shared" ca="1" si="79"/>
        <v>2.8949999999999996</v>
      </c>
      <c r="T155" s="304">
        <f t="shared" ca="1" si="59"/>
        <v>28.399949999999997</v>
      </c>
      <c r="U155" s="311">
        <f t="shared" ca="1" si="60"/>
        <v>0</v>
      </c>
      <c r="V155" s="306">
        <f t="shared" ca="1" si="61"/>
        <v>1.0968404373134342</v>
      </c>
      <c r="W155" s="304">
        <f t="shared" ca="1" si="62"/>
        <v>7.2293051839720333</v>
      </c>
      <c r="Y155" s="314" t="str">
        <f t="shared" ca="1" si="80"/>
        <v/>
      </c>
      <c r="Z155" s="315" t="str">
        <f t="shared" ca="1" si="81"/>
        <v/>
      </c>
      <c r="AA155" s="316" t="str">
        <f t="shared" ca="1" si="82"/>
        <v/>
      </c>
      <c r="AC155" s="310" t="e">
        <f t="shared" ca="1" si="83"/>
        <v>#N/A</v>
      </c>
      <c r="AD155" s="323" t="e">
        <f t="shared" ca="1" si="84"/>
        <v>#N/A</v>
      </c>
      <c r="AE155" s="324">
        <f t="shared" ca="1" si="63"/>
        <v>1103.9480631568088</v>
      </c>
      <c r="AG155" s="306">
        <f t="shared" ca="1" si="85"/>
        <v>-11.664359168880893</v>
      </c>
      <c r="AH155" s="304">
        <f t="shared" ca="1" si="86"/>
        <v>-2.6021759060824903</v>
      </c>
    </row>
    <row r="156" spans="1:34" x14ac:dyDescent="0.2">
      <c r="A156" s="347">
        <f t="shared" ca="1" si="64"/>
        <v>0.1</v>
      </c>
      <c r="B156" s="304">
        <f t="shared" ca="1" si="65"/>
        <v>9.3999999999999613</v>
      </c>
      <c r="D156" s="306">
        <f t="shared" ca="1" si="66"/>
        <v>-0.97153967180994261</v>
      </c>
      <c r="E156" s="307">
        <f t="shared" ca="1" si="67"/>
        <v>-12.110427195823824</v>
      </c>
      <c r="F156" s="304">
        <f t="shared" ca="1" si="68"/>
        <v>12.149334804805152</v>
      </c>
      <c r="G156" s="306">
        <f t="shared" ca="1" si="69"/>
        <v>21.975404027563002</v>
      </c>
      <c r="H156" s="307">
        <f t="shared" ca="1" si="70"/>
        <v>51.05271363111121</v>
      </c>
      <c r="I156" s="304">
        <f t="shared" ca="1" si="71"/>
        <v>55.581453303011791</v>
      </c>
      <c r="J156" s="306">
        <f t="shared" ca="1" si="72"/>
        <v>269.10814931413216</v>
      </c>
      <c r="K156" s="307">
        <f t="shared" ca="1" si="73"/>
        <v>1109.113886655899</v>
      </c>
      <c r="L156" s="304">
        <f t="shared" ca="1" si="58"/>
        <v>1141.2943571227502</v>
      </c>
      <c r="M156" s="306">
        <f t="shared" ca="1" si="74"/>
        <v>1.1643224608429428</v>
      </c>
      <c r="N156" s="304">
        <f t="shared" ca="1" si="75"/>
        <v>66.710762998586674</v>
      </c>
      <c r="P156" s="310">
        <f t="shared" ca="1" si="76"/>
        <v>23</v>
      </c>
      <c r="Q156" s="304">
        <f t="shared" ca="1" si="77"/>
        <v>0</v>
      </c>
      <c r="R156" s="306">
        <f t="shared" ca="1" si="78"/>
        <v>0</v>
      </c>
      <c r="S156" s="307">
        <f t="shared" ca="1" si="79"/>
        <v>2.8949999999999996</v>
      </c>
      <c r="T156" s="304">
        <f t="shared" ca="1" si="59"/>
        <v>28.399949999999997</v>
      </c>
      <c r="U156" s="311">
        <f t="shared" ca="1" si="60"/>
        <v>0</v>
      </c>
      <c r="V156" s="306">
        <f t="shared" ca="1" si="61"/>
        <v>1.0962722363952613</v>
      </c>
      <c r="W156" s="304">
        <f t="shared" ca="1" si="62"/>
        <v>6.9350737099861153</v>
      </c>
      <c r="Y156" s="314" t="str">
        <f t="shared" ca="1" si="80"/>
        <v/>
      </c>
      <c r="Z156" s="315" t="str">
        <f t="shared" ca="1" si="81"/>
        <v/>
      </c>
      <c r="AA156" s="316" t="str">
        <f t="shared" ca="1" si="82"/>
        <v/>
      </c>
      <c r="AC156" s="310" t="e">
        <f t="shared" ca="1" si="83"/>
        <v>#N/A</v>
      </c>
      <c r="AD156" s="323" t="e">
        <f t="shared" ca="1" si="84"/>
        <v>#N/A</v>
      </c>
      <c r="AE156" s="324">
        <f t="shared" ca="1" si="63"/>
        <v>1109.113886655899</v>
      </c>
      <c r="AG156" s="306">
        <f t="shared" ca="1" si="85"/>
        <v>-11.534278099320327</v>
      </c>
      <c r="AH156" s="304">
        <f t="shared" ca="1" si="86"/>
        <v>-2.4971693208884402</v>
      </c>
    </row>
    <row r="157" spans="1:34" x14ac:dyDescent="0.2">
      <c r="A157" s="347">
        <f t="shared" ca="1" si="64"/>
        <v>0.1</v>
      </c>
      <c r="B157" s="304">
        <f t="shared" ca="1" si="65"/>
        <v>9.4999999999999609</v>
      </c>
      <c r="D157" s="306">
        <f t="shared" ca="1" si="66"/>
        <v>-0.94712976156142858</v>
      </c>
      <c r="E157" s="307">
        <f t="shared" ca="1" si="67"/>
        <v>-12.010348372564621</v>
      </c>
      <c r="F157" s="304">
        <f t="shared" ca="1" si="68"/>
        <v>12.047635569504958</v>
      </c>
      <c r="G157" s="306">
        <f t="shared" ca="1" si="69"/>
        <v>21.88069105140686</v>
      </c>
      <c r="H157" s="307">
        <f t="shared" ca="1" si="70"/>
        <v>49.851678793854745</v>
      </c>
      <c r="I157" s="304">
        <f t="shared" ca="1" si="71"/>
        <v>54.442212661250117</v>
      </c>
      <c r="J157" s="306">
        <f t="shared" ca="1" si="72"/>
        <v>271.30095406808067</v>
      </c>
      <c r="K157" s="307">
        <f t="shared" ca="1" si="73"/>
        <v>1114.1591062771474</v>
      </c>
      <c r="L157" s="304">
        <f t="shared" ca="1" si="58"/>
        <v>1146.7147517052979</v>
      </c>
      <c r="M157" s="306">
        <f t="shared" ca="1" si="74"/>
        <v>1.1571981332043322</v>
      </c>
      <c r="N157" s="304">
        <f t="shared" ca="1" si="75"/>
        <v>66.30256909302588</v>
      </c>
      <c r="P157" s="310">
        <f t="shared" ca="1" si="76"/>
        <v>23</v>
      </c>
      <c r="Q157" s="304">
        <f t="shared" ca="1" si="77"/>
        <v>0</v>
      </c>
      <c r="R157" s="306">
        <f t="shared" ca="1" si="78"/>
        <v>0</v>
      </c>
      <c r="S157" s="307">
        <f t="shared" ca="1" si="79"/>
        <v>2.8949999999999996</v>
      </c>
      <c r="T157" s="304">
        <f t="shared" ca="1" si="59"/>
        <v>28.399949999999997</v>
      </c>
      <c r="U157" s="311">
        <f t="shared" ca="1" si="60"/>
        <v>0</v>
      </c>
      <c r="V157" s="306">
        <f t="shared" ca="1" si="61"/>
        <v>1.0957175693505368</v>
      </c>
      <c r="W157" s="304">
        <f t="shared" ca="1" si="62"/>
        <v>6.6503274570010822</v>
      </c>
      <c r="Y157" s="314" t="str">
        <f t="shared" ca="1" si="80"/>
        <v/>
      </c>
      <c r="Z157" s="315" t="str">
        <f t="shared" ca="1" si="81"/>
        <v/>
      </c>
      <c r="AA157" s="316" t="str">
        <f t="shared" ca="1" si="82"/>
        <v/>
      </c>
      <c r="AC157" s="310" t="e">
        <f t="shared" ca="1" si="83"/>
        <v>#N/A</v>
      </c>
      <c r="AD157" s="323" t="e">
        <f t="shared" ca="1" si="84"/>
        <v>#N/A</v>
      </c>
      <c r="AE157" s="324">
        <f t="shared" ca="1" si="63"/>
        <v>1114.1591062771474</v>
      </c>
      <c r="AG157" s="306">
        <f t="shared" ca="1" si="85"/>
        <v>-11.406222715966887</v>
      </c>
      <c r="AH157" s="304">
        <f t="shared" ca="1" si="86"/>
        <v>-2.3955349602715428</v>
      </c>
    </row>
    <row r="158" spans="1:34" x14ac:dyDescent="0.2">
      <c r="A158" s="347">
        <f t="shared" ca="1" si="64"/>
        <v>0.1</v>
      </c>
      <c r="B158" s="304">
        <f t="shared" ca="1" si="65"/>
        <v>9.5999999999999606</v>
      </c>
      <c r="D158" s="306">
        <f t="shared" ca="1" si="66"/>
        <v>-0.92325087625657387</v>
      </c>
      <c r="E158" s="307">
        <f t="shared" ca="1" si="67"/>
        <v>-11.913480462347115</v>
      </c>
      <c r="F158" s="304">
        <f t="shared" ca="1" si="68"/>
        <v>11.949201182808622</v>
      </c>
      <c r="G158" s="306">
        <f t="shared" ca="1" si="69"/>
        <v>21.788365963781203</v>
      </c>
      <c r="H158" s="307">
        <f t="shared" ca="1" si="70"/>
        <v>48.660330747620037</v>
      </c>
      <c r="I158" s="304">
        <f t="shared" ca="1" si="71"/>
        <v>53.315670115261938</v>
      </c>
      <c r="J158" s="306">
        <f t="shared" ca="1" si="72"/>
        <v>273.48440691884008</v>
      </c>
      <c r="K158" s="307">
        <f t="shared" ca="1" si="73"/>
        <v>1119.0847067542211</v>
      </c>
      <c r="L158" s="304">
        <f t="shared" ca="1" si="58"/>
        <v>1152.0174919327096</v>
      </c>
      <c r="M158" s="306">
        <f t="shared" ca="1" si="74"/>
        <v>1.1498030449713497</v>
      </c>
      <c r="N158" s="304">
        <f t="shared" ca="1" si="75"/>
        <v>65.878861748149134</v>
      </c>
      <c r="P158" s="310">
        <f t="shared" ca="1" si="76"/>
        <v>23</v>
      </c>
      <c r="Q158" s="304">
        <f t="shared" ca="1" si="77"/>
        <v>0</v>
      </c>
      <c r="R158" s="306">
        <f t="shared" ca="1" si="78"/>
        <v>0</v>
      </c>
      <c r="S158" s="307">
        <f t="shared" ca="1" si="79"/>
        <v>2.8949999999999996</v>
      </c>
      <c r="T158" s="304">
        <f t="shared" ca="1" si="59"/>
        <v>28.399949999999997</v>
      </c>
      <c r="U158" s="311">
        <f t="shared" ca="1" si="60"/>
        <v>0</v>
      </c>
      <c r="V158" s="306">
        <f t="shared" ca="1" si="61"/>
        <v>1.0951763087928246</v>
      </c>
      <c r="W158" s="304">
        <f t="shared" ca="1" si="62"/>
        <v>6.3748013237436973</v>
      </c>
      <c r="Y158" s="314" t="str">
        <f t="shared" ca="1" si="80"/>
        <v/>
      </c>
      <c r="Z158" s="315" t="str">
        <f t="shared" ca="1" si="81"/>
        <v/>
      </c>
      <c r="AA158" s="316" t="str">
        <f t="shared" ca="1" si="82"/>
        <v/>
      </c>
      <c r="AC158" s="310" t="e">
        <f t="shared" ca="1" si="83"/>
        <v>#N/A</v>
      </c>
      <c r="AD158" s="323" t="e">
        <f t="shared" ca="1" si="84"/>
        <v>#N/A</v>
      </c>
      <c r="AE158" s="324">
        <f t="shared" ca="1" si="63"/>
        <v>1119.0847067542211</v>
      </c>
      <c r="AG158" s="306">
        <f t="shared" ca="1" si="85"/>
        <v>-11.280003851665676</v>
      </c>
      <c r="AH158" s="304">
        <f t="shared" ca="1" si="86"/>
        <v>-2.2971770145081463</v>
      </c>
    </row>
    <row r="159" spans="1:34" x14ac:dyDescent="0.2">
      <c r="A159" s="347">
        <f t="shared" ca="1" si="64"/>
        <v>0.1</v>
      </c>
      <c r="B159" s="304">
        <f t="shared" ca="1" si="65"/>
        <v>9.6999999999999602</v>
      </c>
      <c r="D159" s="306">
        <f t="shared" ca="1" si="66"/>
        <v>-0.899886787005578</v>
      </c>
      <c r="E159" s="307">
        <f t="shared" ca="1" si="67"/>
        <v>-11.819732568467716</v>
      </c>
      <c r="F159" s="304">
        <f t="shared" ca="1" si="68"/>
        <v>11.853939185752711</v>
      </c>
      <c r="G159" s="306">
        <f t="shared" ca="1" si="69"/>
        <v>21.698377285080646</v>
      </c>
      <c r="H159" s="307">
        <f t="shared" ca="1" si="70"/>
        <v>47.478357490773263</v>
      </c>
      <c r="I159" s="304">
        <f t="shared" ca="1" si="71"/>
        <v>52.20166670545462</v>
      </c>
      <c r="J159" s="306">
        <f t="shared" ca="1" si="72"/>
        <v>275.65874408128315</v>
      </c>
      <c r="K159" s="307">
        <f t="shared" ca="1" si="73"/>
        <v>1123.8916411661407</v>
      </c>
      <c r="L159" s="304">
        <f t="shared" ca="1" si="58"/>
        <v>1157.2035967242721</v>
      </c>
      <c r="M159" s="306">
        <f t="shared" ca="1" si="74"/>
        <v>1.1421230896020698</v>
      </c>
      <c r="N159" s="304">
        <f t="shared" ca="1" si="75"/>
        <v>65.438832718640555</v>
      </c>
      <c r="P159" s="310">
        <f t="shared" ca="1" si="76"/>
        <v>23</v>
      </c>
      <c r="Q159" s="304">
        <f t="shared" ca="1" si="77"/>
        <v>0</v>
      </c>
      <c r="R159" s="306">
        <f t="shared" ca="1" si="78"/>
        <v>0</v>
      </c>
      <c r="S159" s="307">
        <f t="shared" ca="1" si="79"/>
        <v>2.8949999999999996</v>
      </c>
      <c r="T159" s="304">
        <f t="shared" ca="1" si="59"/>
        <v>28.399949999999997</v>
      </c>
      <c r="U159" s="311">
        <f t="shared" ca="1" si="60"/>
        <v>0</v>
      </c>
      <c r="V159" s="306">
        <f t="shared" ca="1" si="61"/>
        <v>1.0946483314896878</v>
      </c>
      <c r="W159" s="304">
        <f t="shared" ca="1" si="62"/>
        <v>6.1082419004246313</v>
      </c>
      <c r="Y159" s="314" t="str">
        <f t="shared" ca="1" si="80"/>
        <v/>
      </c>
      <c r="Z159" s="315" t="str">
        <f t="shared" ca="1" si="81"/>
        <v/>
      </c>
      <c r="AA159" s="316" t="str">
        <f t="shared" ca="1" si="82"/>
        <v/>
      </c>
      <c r="AC159" s="310" t="e">
        <f t="shared" ca="1" si="83"/>
        <v>#N/A</v>
      </c>
      <c r="AD159" s="323" t="e">
        <f t="shared" ca="1" si="84"/>
        <v>#N/A</v>
      </c>
      <c r="AE159" s="324">
        <f t="shared" ca="1" si="63"/>
        <v>1123.8916411661407</v>
      </c>
      <c r="AG159" s="306">
        <f t="shared" ca="1" si="85"/>
        <v>-11.155428741409569</v>
      </c>
      <c r="AH159" s="304">
        <f t="shared" ca="1" si="86"/>
        <v>-2.2020039114831427</v>
      </c>
    </row>
    <row r="160" spans="1:34" x14ac:dyDescent="0.2">
      <c r="A160" s="347">
        <f t="shared" ca="1" si="64"/>
        <v>0.1</v>
      </c>
      <c r="B160" s="304">
        <f t="shared" ca="1" si="65"/>
        <v>9.7999999999999599</v>
      </c>
      <c r="D160" s="306">
        <f t="shared" ca="1" si="66"/>
        <v>-0.8770221188185906</v>
      </c>
      <c r="E160" s="307">
        <f t="shared" ca="1" si="67"/>
        <v>-11.729017682175478</v>
      </c>
      <c r="F160" s="304">
        <f t="shared" ca="1" si="68"/>
        <v>11.761761075012622</v>
      </c>
      <c r="G160" s="306">
        <f t="shared" ca="1" si="69"/>
        <v>21.610675073198788</v>
      </c>
      <c r="H160" s="307">
        <f t="shared" ca="1" si="70"/>
        <v>46.305455722555713</v>
      </c>
      <c r="I160" s="304">
        <f t="shared" ca="1" si="71"/>
        <v>51.100063667210271</v>
      </c>
      <c r="J160" s="306">
        <f t="shared" ca="1" si="72"/>
        <v>277.8241966991971</v>
      </c>
      <c r="K160" s="307">
        <f t="shared" ca="1" si="73"/>
        <v>1128.5808318268073</v>
      </c>
      <c r="L160" s="304">
        <f t="shared" ca="1" si="58"/>
        <v>1162.2740547041574</v>
      </c>
      <c r="M160" s="306">
        <f t="shared" ca="1" si="74"/>
        <v>1.1341432334589483</v>
      </c>
      <c r="N160" s="304">
        <f t="shared" ca="1" si="75"/>
        <v>64.981620640518159</v>
      </c>
      <c r="P160" s="310">
        <f t="shared" ca="1" si="76"/>
        <v>23</v>
      </c>
      <c r="Q160" s="304">
        <f t="shared" ca="1" si="77"/>
        <v>0</v>
      </c>
      <c r="R160" s="306">
        <f t="shared" ca="1" si="78"/>
        <v>0</v>
      </c>
      <c r="S160" s="307">
        <f t="shared" ca="1" si="79"/>
        <v>2.8949999999999996</v>
      </c>
      <c r="T160" s="304">
        <f t="shared" ca="1" si="59"/>
        <v>28.399949999999997</v>
      </c>
      <c r="U160" s="311">
        <f t="shared" ca="1" si="60"/>
        <v>0</v>
      </c>
      <c r="V160" s="306">
        <f t="shared" ca="1" si="61"/>
        <v>1.0941335182431839</v>
      </c>
      <c r="W160" s="304">
        <f t="shared" ca="1" si="62"/>
        <v>5.8504069256841866</v>
      </c>
      <c r="Y160" s="314" t="str">
        <f t="shared" ca="1" si="80"/>
        <v/>
      </c>
      <c r="Z160" s="315" t="str">
        <f t="shared" ca="1" si="81"/>
        <v/>
      </c>
      <c r="AA160" s="316" t="str">
        <f t="shared" ca="1" si="82"/>
        <v/>
      </c>
      <c r="AC160" s="310" t="e">
        <f t="shared" ca="1" si="83"/>
        <v>#N/A</v>
      </c>
      <c r="AD160" s="323" t="e">
        <f t="shared" ca="1" si="84"/>
        <v>#N/A</v>
      </c>
      <c r="AE160" s="324">
        <f t="shared" ca="1" si="63"/>
        <v>1128.5808318268073</v>
      </c>
      <c r="AG160" s="306">
        <f t="shared" ca="1" si="85"/>
        <v>-11.032300071967581</v>
      </c>
      <c r="AH160" s="304">
        <f t="shared" ca="1" si="86"/>
        <v>-2.1099281175905467</v>
      </c>
    </row>
    <row r="161" spans="1:34" x14ac:dyDescent="0.2">
      <c r="A161" s="347">
        <f t="shared" ca="1" si="64"/>
        <v>0.1</v>
      </c>
      <c r="B161" s="304">
        <f t="shared" ca="1" si="65"/>
        <v>9.8999999999999595</v>
      </c>
      <c r="D161" s="306">
        <f t="shared" ca="1" si="66"/>
        <v>-0.85464232881584079</v>
      </c>
      <c r="E161" s="307">
        <f t="shared" ca="1" si="67"/>
        <v>-11.641252488946243</v>
      </c>
      <c r="F161" s="304">
        <f t="shared" ca="1" si="68"/>
        <v>11.672582106012399</v>
      </c>
      <c r="G161" s="306">
        <f t="shared" ca="1" si="69"/>
        <v>21.525210840317204</v>
      </c>
      <c r="H161" s="307">
        <f t="shared" ca="1" si="70"/>
        <v>45.141330473661085</v>
      </c>
      <c r="I161" s="304">
        <f t="shared" ca="1" si="71"/>
        <v>50.010743032396476</v>
      </c>
      <c r="J161" s="306">
        <f t="shared" ca="1" si="72"/>
        <v>279.98099099487291</v>
      </c>
      <c r="K161" s="307">
        <f t="shared" ca="1" si="73"/>
        <v>1133.1531711366181</v>
      </c>
      <c r="L161" s="304">
        <f t="shared" ca="1" si="58"/>
        <v>1167.2298250882063</v>
      </c>
      <c r="M161" s="306">
        <f t="shared" ca="1" si="74"/>
        <v>1.1258474468169224</v>
      </c>
      <c r="N161" s="304">
        <f t="shared" ca="1" si="75"/>
        <v>64.506307078189067</v>
      </c>
      <c r="P161" s="310">
        <f t="shared" ca="1" si="76"/>
        <v>23</v>
      </c>
      <c r="Q161" s="304">
        <f t="shared" ca="1" si="77"/>
        <v>0</v>
      </c>
      <c r="R161" s="306">
        <f t="shared" ca="1" si="78"/>
        <v>0</v>
      </c>
      <c r="S161" s="307">
        <f t="shared" ca="1" si="79"/>
        <v>2.8949999999999996</v>
      </c>
      <c r="T161" s="304">
        <f t="shared" ca="1" si="59"/>
        <v>28.399949999999997</v>
      </c>
      <c r="U161" s="311">
        <f t="shared" ca="1" si="60"/>
        <v>0</v>
      </c>
      <c r="V161" s="306">
        <f t="shared" ca="1" si="61"/>
        <v>1.0936317537755584</v>
      </c>
      <c r="W161" s="304">
        <f t="shared" ca="1" si="62"/>
        <v>5.6010647747301237</v>
      </c>
      <c r="Y161" s="314" t="str">
        <f t="shared" ca="1" si="80"/>
        <v/>
      </c>
      <c r="Z161" s="315" t="str">
        <f t="shared" ca="1" si="81"/>
        <v/>
      </c>
      <c r="AA161" s="316" t="str">
        <f t="shared" ca="1" si="82"/>
        <v/>
      </c>
      <c r="AC161" s="310" t="e">
        <f t="shared" ca="1" si="83"/>
        <v>#N/A</v>
      </c>
      <c r="AD161" s="323" t="e">
        <f t="shared" ca="1" si="84"/>
        <v>#N/A</v>
      </c>
      <c r="AE161" s="324">
        <f t="shared" ca="1" si="63"/>
        <v>1133.1531711366181</v>
      </c>
      <c r="AG161" s="306">
        <f t="shared" ca="1" si="85"/>
        <v>-10.910414965130121</v>
      </c>
      <c r="AH161" s="304">
        <f t="shared" ca="1" si="86"/>
        <v>-2.0208659501499784</v>
      </c>
    </row>
    <row r="162" spans="1:34" x14ac:dyDescent="0.2">
      <c r="A162" s="347">
        <f t="shared" ca="1" si="64"/>
        <v>0.1</v>
      </c>
      <c r="B162" s="304">
        <f t="shared" ca="1" si="65"/>
        <v>9.9999999999999591</v>
      </c>
      <c r="D162" s="306">
        <f t="shared" ca="1" si="66"/>
        <v>-0.83273368767053679</v>
      </c>
      <c r="E162" s="307">
        <f t="shared" ca="1" si="67"/>
        <v>-11.556357184166483</v>
      </c>
      <c r="F162" s="304">
        <f t="shared" ca="1" si="68"/>
        <v>11.586321105623547</v>
      </c>
      <c r="G162" s="306">
        <f t="shared" ca="1" si="69"/>
        <v>21.441937471550151</v>
      </c>
      <c r="H162" s="307">
        <f t="shared" ca="1" si="70"/>
        <v>43.985694755244438</v>
      </c>
      <c r="I162" s="304">
        <f t="shared" ca="1" si="71"/>
        <v>48.933608344729748</v>
      </c>
      <c r="J162" s="306">
        <f t="shared" ca="1" si="72"/>
        <v>282.12934841046626</v>
      </c>
      <c r="K162" s="307">
        <f t="shared" ca="1" si="73"/>
        <v>1137.6095223980633</v>
      </c>
      <c r="L162" s="304">
        <f t="shared" ca="1" si="58"/>
        <v>1172.0718385343382</v>
      </c>
      <c r="M162" s="306">
        <f t="shared" ca="1" si="74"/>
        <v>1.1172186297474598</v>
      </c>
      <c r="N162" s="304">
        <f t="shared" ca="1" si="75"/>
        <v>64.011912277918412</v>
      </c>
      <c r="P162" s="310">
        <f t="shared" ca="1" si="76"/>
        <v>23</v>
      </c>
      <c r="Q162" s="304">
        <f t="shared" ca="1" si="77"/>
        <v>0</v>
      </c>
      <c r="R162" s="306">
        <f t="shared" ca="1" si="78"/>
        <v>0</v>
      </c>
      <c r="S162" s="307">
        <f t="shared" ca="1" si="79"/>
        <v>2.8949999999999996</v>
      </c>
      <c r="T162" s="304">
        <f t="shared" ca="1" si="59"/>
        <v>28.399949999999997</v>
      </c>
      <c r="U162" s="311">
        <f t="shared" ca="1" si="60"/>
        <v>0</v>
      </c>
      <c r="V162" s="306">
        <f t="shared" ca="1" si="61"/>
        <v>1.0931429266198758</v>
      </c>
      <c r="W162" s="304">
        <f t="shared" ca="1" si="62"/>
        <v>5.3599939766740494</v>
      </c>
      <c r="Y162" s="314" t="str">
        <f t="shared" ca="1" si="80"/>
        <v/>
      </c>
      <c r="Z162" s="315" t="str">
        <f t="shared" ca="1" si="81"/>
        <v/>
      </c>
      <c r="AA162" s="316" t="str">
        <f t="shared" ca="1" si="82"/>
        <v/>
      </c>
      <c r="AC162" s="310">
        <f t="shared" ca="1" si="83"/>
        <v>9.9999999999999591</v>
      </c>
      <c r="AD162" s="323">
        <f t="shared" ca="1" si="84"/>
        <v>282.12934841046626</v>
      </c>
      <c r="AE162" s="324">
        <f t="shared" ca="1" si="63"/>
        <v>1137.6095223980633</v>
      </c>
      <c r="AG162" s="306">
        <f t="shared" ca="1" si="85"/>
        <v>-10.789563885774022</v>
      </c>
      <c r="AH162" s="304">
        <f t="shared" ca="1" si="86"/>
        <v>-1.934737400597625</v>
      </c>
    </row>
    <row r="163" spans="1:34" x14ac:dyDescent="0.2">
      <c r="A163" s="347">
        <f t="shared" ca="1" si="64"/>
        <v>0.1</v>
      </c>
      <c r="B163" s="304">
        <f t="shared" ca="1" si="65"/>
        <v>10.099999999999959</v>
      </c>
      <c r="D163" s="306">
        <f t="shared" ca="1" si="66"/>
        <v>-0.81128326429159059</v>
      </c>
      <c r="E163" s="307">
        <f t="shared" ca="1" si="67"/>
        <v>-11.474255297382339</v>
      </c>
      <c r="F163" s="304">
        <f t="shared" ca="1" si="68"/>
        <v>11.502900293596666</v>
      </c>
      <c r="G163" s="306">
        <f t="shared" ca="1" si="69"/>
        <v>21.360809145120992</v>
      </c>
      <c r="H163" s="307">
        <f t="shared" ca="1" si="70"/>
        <v>42.838269225506203</v>
      </c>
      <c r="I163" s="304">
        <f t="shared" ca="1" si="71"/>
        <v>47.868585497915404</v>
      </c>
      <c r="J163" s="306">
        <f t="shared" ca="1" si="72"/>
        <v>284.26948574129983</v>
      </c>
      <c r="K163" s="307">
        <f t="shared" ca="1" si="73"/>
        <v>1141.9507205971008</v>
      </c>
      <c r="L163" s="304">
        <f t="shared" ca="1" si="58"/>
        <v>1176.8009979583892</v>
      </c>
      <c r="M163" s="306">
        <f t="shared" ca="1" si="74"/>
        <v>1.108238532626969</v>
      </c>
      <c r="N163" s="304">
        <f t="shared" ca="1" si="75"/>
        <v>63.497390613296709</v>
      </c>
      <c r="P163" s="310">
        <f t="shared" ca="1" si="76"/>
        <v>23</v>
      </c>
      <c r="Q163" s="304">
        <f t="shared" ca="1" si="77"/>
        <v>0</v>
      </c>
      <c r="R163" s="306">
        <f t="shared" ca="1" si="78"/>
        <v>0</v>
      </c>
      <c r="S163" s="307">
        <f t="shared" ca="1" si="79"/>
        <v>2.8949999999999996</v>
      </c>
      <c r="T163" s="304">
        <f t="shared" ca="1" si="59"/>
        <v>28.399949999999997</v>
      </c>
      <c r="U163" s="311">
        <f t="shared" ca="1" si="60"/>
        <v>0</v>
      </c>
      <c r="V163" s="306">
        <f t="shared" ca="1" si="61"/>
        <v>1.092666929015343</v>
      </c>
      <c r="W163" s="304">
        <f t="shared" ca="1" si="62"/>
        <v>5.1269827592132842</v>
      </c>
      <c r="Y163" s="314" t="str">
        <f t="shared" ca="1" si="80"/>
        <v/>
      </c>
      <c r="Z163" s="315" t="str">
        <f t="shared" ca="1" si="81"/>
        <v/>
      </c>
      <c r="AA163" s="316" t="str">
        <f t="shared" ca="1" si="82"/>
        <v/>
      </c>
      <c r="AC163" s="310" t="e">
        <f t="shared" ca="1" si="83"/>
        <v>#N/A</v>
      </c>
      <c r="AD163" s="323" t="e">
        <f t="shared" ca="1" si="84"/>
        <v>#N/A</v>
      </c>
      <c r="AE163" s="324">
        <f t="shared" ca="1" si="63"/>
        <v>1141.9507205971008</v>
      </c>
      <c r="AG163" s="306">
        <f t="shared" ca="1" si="85"/>
        <v>-10.669529465331008</v>
      </c>
      <c r="AH163" s="304">
        <f t="shared" ca="1" si="86"/>
        <v>-1.8514659677630572</v>
      </c>
    </row>
    <row r="164" spans="1:34" x14ac:dyDescent="0.2">
      <c r="A164" s="347">
        <f t="shared" ca="1" si="64"/>
        <v>0.1</v>
      </c>
      <c r="B164" s="304">
        <f t="shared" ca="1" si="65"/>
        <v>10.199999999999958</v>
      </c>
      <c r="D164" s="306">
        <f t="shared" ca="1" si="66"/>
        <v>-0.79027891377533155</v>
      </c>
      <c r="E164" s="307">
        <f t="shared" ca="1" si="67"/>
        <v>-11.394873524291604</v>
      </c>
      <c r="F164" s="304">
        <f t="shared" ca="1" si="68"/>
        <v>11.422245111892831</v>
      </c>
      <c r="G164" s="306">
        <f t="shared" ca="1" si="69"/>
        <v>21.281781253743461</v>
      </c>
      <c r="H164" s="307">
        <f t="shared" ca="1" si="70"/>
        <v>41.698781873077039</v>
      </c>
      <c r="I164" s="304">
        <f t="shared" ca="1" si="71"/>
        <v>46.815623706521784</v>
      </c>
      <c r="J164" s="306">
        <f t="shared" ca="1" si="72"/>
        <v>286.40161526124308</v>
      </c>
      <c r="K164" s="307">
        <f t="shared" ca="1" si="73"/>
        <v>1146.1775731520299</v>
      </c>
      <c r="L164" s="304">
        <f t="shared" ca="1" si="58"/>
        <v>1181.4181793170978</v>
      </c>
      <c r="M164" s="306">
        <f t="shared" ca="1" si="74"/>
        <v>1.0988876710514512</v>
      </c>
      <c r="N164" s="304">
        <f t="shared" ca="1" si="75"/>
        <v>62.961625710208487</v>
      </c>
      <c r="P164" s="310">
        <f t="shared" ca="1" si="76"/>
        <v>23</v>
      </c>
      <c r="Q164" s="304">
        <f t="shared" ca="1" si="77"/>
        <v>0</v>
      </c>
      <c r="R164" s="306">
        <f t="shared" ca="1" si="78"/>
        <v>0</v>
      </c>
      <c r="S164" s="307">
        <f t="shared" ca="1" si="79"/>
        <v>2.8949999999999996</v>
      </c>
      <c r="T164" s="304">
        <f t="shared" ca="1" si="59"/>
        <v>28.399949999999997</v>
      </c>
      <c r="U164" s="311">
        <f t="shared" ca="1" si="60"/>
        <v>0</v>
      </c>
      <c r="V164" s="306">
        <f t="shared" ca="1" si="61"/>
        <v>1.0922036568070921</v>
      </c>
      <c r="W164" s="304">
        <f t="shared" ca="1" si="62"/>
        <v>4.901828618933858</v>
      </c>
      <c r="Y164" s="314" t="str">
        <f t="shared" ca="1" si="80"/>
        <v/>
      </c>
      <c r="Z164" s="315" t="str">
        <f t="shared" ca="1" si="81"/>
        <v/>
      </c>
      <c r="AA164" s="316" t="str">
        <f t="shared" ca="1" si="82"/>
        <v/>
      </c>
      <c r="AC164" s="310" t="e">
        <f t="shared" ca="1" si="83"/>
        <v>#N/A</v>
      </c>
      <c r="AD164" s="323" t="e">
        <f t="shared" ca="1" si="84"/>
        <v>#N/A</v>
      </c>
      <c r="AE164" s="324">
        <f t="shared" ca="1" si="63"/>
        <v>1146.1775731520299</v>
      </c>
      <c r="AG164" s="306">
        <f t="shared" ca="1" si="85"/>
        <v>-10.550085230631215</v>
      </c>
      <c r="AH164" s="304">
        <f t="shared" ca="1" si="86"/>
        <v>-1.7709785005918082</v>
      </c>
    </row>
    <row r="165" spans="1:34" x14ac:dyDescent="0.2">
      <c r="A165" s="347">
        <f t="shared" ca="1" si="64"/>
        <v>0.1</v>
      </c>
      <c r="B165" s="304">
        <f t="shared" ca="1" si="65"/>
        <v>10.299999999999958</v>
      </c>
      <c r="D165" s="306">
        <f t="shared" ca="1" si="66"/>
        <v>-0.76970926867763267</v>
      </c>
      <c r="E165" s="307">
        <f t="shared" ca="1" si="67"/>
        <v>-11.318141565670336</v>
      </c>
      <c r="F165" s="304">
        <f t="shared" ca="1" si="68"/>
        <v>11.344284061096268</v>
      </c>
      <c r="G165" s="306">
        <f t="shared" ca="1" si="69"/>
        <v>21.204810326875698</v>
      </c>
      <c r="H165" s="307">
        <f t="shared" ca="1" si="70"/>
        <v>40.566967716510007</v>
      </c>
      <c r="I165" s="304">
        <f t="shared" ca="1" si="71"/>
        <v>45.774696620634629</v>
      </c>
      <c r="J165" s="306">
        <f t="shared" ca="1" si="72"/>
        <v>288.52594484027406</v>
      </c>
      <c r="K165" s="307">
        <f t="shared" ca="1" si="73"/>
        <v>1150.2908606315093</v>
      </c>
      <c r="L165" s="304">
        <f t="shared" ca="1" si="58"/>
        <v>1185.9242323598719</v>
      </c>
      <c r="M165" s="306">
        <f t="shared" ca="1" si="74"/>
        <v>1.0891452349907518</v>
      </c>
      <c r="N165" s="304">
        <f t="shared" ca="1" si="75"/>
        <v>62.403425241754348</v>
      </c>
      <c r="P165" s="310">
        <f t="shared" ca="1" si="76"/>
        <v>23</v>
      </c>
      <c r="Q165" s="304">
        <f t="shared" ca="1" si="77"/>
        <v>0</v>
      </c>
      <c r="R165" s="306">
        <f t="shared" ca="1" si="78"/>
        <v>0</v>
      </c>
      <c r="S165" s="307">
        <f t="shared" ca="1" si="79"/>
        <v>2.8949999999999996</v>
      </c>
      <c r="T165" s="304">
        <f t="shared" ca="1" si="59"/>
        <v>28.399949999999997</v>
      </c>
      <c r="U165" s="311">
        <f t="shared" ca="1" si="60"/>
        <v>0</v>
      </c>
      <c r="V165" s="306">
        <f t="shared" ca="1" si="61"/>
        <v>1.0917530093501961</v>
      </c>
      <c r="W165" s="304">
        <f t="shared" ca="1" si="62"/>
        <v>4.6843379156285812</v>
      </c>
      <c r="Y165" s="314" t="str">
        <f t="shared" ca="1" si="80"/>
        <v/>
      </c>
      <c r="Z165" s="315" t="str">
        <f t="shared" ca="1" si="81"/>
        <v/>
      </c>
      <c r="AA165" s="316" t="str">
        <f t="shared" ca="1" si="82"/>
        <v/>
      </c>
      <c r="AC165" s="310" t="e">
        <f t="shared" ca="1" si="83"/>
        <v>#N/A</v>
      </c>
      <c r="AD165" s="323" t="e">
        <f t="shared" ca="1" si="84"/>
        <v>#N/A</v>
      </c>
      <c r="AE165" s="324">
        <f t="shared" ca="1" si="63"/>
        <v>1150.2908606315093</v>
      </c>
      <c r="AG165" s="306">
        <f t="shared" ca="1" si="85"/>
        <v>-10.43099422751985</v>
      </c>
      <c r="AH165" s="304">
        <f t="shared" ca="1" si="86"/>
        <v>-1.6932050497180859</v>
      </c>
    </row>
    <row r="166" spans="1:34" x14ac:dyDescent="0.2">
      <c r="A166" s="347">
        <f t="shared" ca="1" si="64"/>
        <v>0.1</v>
      </c>
      <c r="B166" s="304">
        <f t="shared" ca="1" si="65"/>
        <v>10.399999999999958</v>
      </c>
      <c r="D166" s="306">
        <f t="shared" ca="1" si="66"/>
        <v>-0.74956373368028817</v>
      </c>
      <c r="E166" s="307">
        <f t="shared" ca="1" si="67"/>
        <v>-11.243991972431624</v>
      </c>
      <c r="F166" s="304">
        <f t="shared" ca="1" si="68"/>
        <v>11.268948543096448</v>
      </c>
      <c r="G166" s="306">
        <f t="shared" ca="1" si="69"/>
        <v>21.12985395350767</v>
      </c>
      <c r="H166" s="307">
        <f t="shared" ca="1" si="70"/>
        <v>39.442568519266842</v>
      </c>
      <c r="I166" s="304">
        <f t="shared" ca="1" si="71"/>
        <v>44.745803596467276</v>
      </c>
      <c r="J166" s="306">
        <f t="shared" ca="1" si="72"/>
        <v>290.64267805429324</v>
      </c>
      <c r="K166" s="307">
        <f t="shared" ca="1" si="73"/>
        <v>1154.2913374432981</v>
      </c>
      <c r="L166" s="304">
        <f t="shared" ca="1" si="58"/>
        <v>1190.3199813509011</v>
      </c>
      <c r="M166" s="306">
        <f t="shared" ca="1" si="74"/>
        <v>1.0789889920906823</v>
      </c>
      <c r="N166" s="304">
        <f t="shared" ca="1" si="75"/>
        <v>61.821515387870662</v>
      </c>
      <c r="P166" s="310">
        <f t="shared" ca="1" si="76"/>
        <v>23</v>
      </c>
      <c r="Q166" s="304">
        <f t="shared" ca="1" si="77"/>
        <v>0</v>
      </c>
      <c r="R166" s="306">
        <f t="shared" ca="1" si="78"/>
        <v>0</v>
      </c>
      <c r="S166" s="307">
        <f t="shared" ca="1" si="79"/>
        <v>2.8949999999999996</v>
      </c>
      <c r="T166" s="304">
        <f t="shared" ca="1" si="59"/>
        <v>28.399949999999997</v>
      </c>
      <c r="U166" s="311">
        <f t="shared" ca="1" si="60"/>
        <v>0</v>
      </c>
      <c r="V166" s="306">
        <f t="shared" ca="1" si="61"/>
        <v>1.0913148894177105</v>
      </c>
      <c r="W166" s="304">
        <f t="shared" ca="1" si="62"/>
        <v>4.4743254891324185</v>
      </c>
      <c r="Y166" s="314" t="str">
        <f t="shared" ca="1" si="80"/>
        <v/>
      </c>
      <c r="Z166" s="315" t="str">
        <f t="shared" ca="1" si="81"/>
        <v/>
      </c>
      <c r="AA166" s="316" t="str">
        <f t="shared" ca="1" si="82"/>
        <v/>
      </c>
      <c r="AC166" s="310" t="e">
        <f t="shared" ca="1" si="83"/>
        <v>#N/A</v>
      </c>
      <c r="AD166" s="323" t="e">
        <f t="shared" ca="1" si="84"/>
        <v>#N/A</v>
      </c>
      <c r="AE166" s="324">
        <f t="shared" ca="1" si="63"/>
        <v>1154.2913374432981</v>
      </c>
      <c r="AG166" s="306">
        <f t="shared" ca="1" si="85"/>
        <v>-10.312007528153496</v>
      </c>
      <c r="AH166" s="304">
        <f t="shared" ca="1" si="86"/>
        <v>-1.6180787273328434</v>
      </c>
    </row>
    <row r="167" spans="1:34" x14ac:dyDescent="0.2">
      <c r="A167" s="347">
        <f t="shared" ca="1" si="64"/>
        <v>0.1</v>
      </c>
      <c r="B167" s="304">
        <f t="shared" ca="1" si="65"/>
        <v>10.499999999999957</v>
      </c>
      <c r="D167" s="306">
        <f t="shared" ca="1" si="66"/>
        <v>-0.72983248374789689</v>
      </c>
      <c r="E167" s="307">
        <f t="shared" ca="1" si="67"/>
        <v>-11.172359996010972</v>
      </c>
      <c r="F167" s="304">
        <f t="shared" ca="1" si="68"/>
        <v>11.196172709225234</v>
      </c>
      <c r="G167" s="306">
        <f t="shared" ca="1" si="69"/>
        <v>21.05687070513288</v>
      </c>
      <c r="H167" s="307">
        <f t="shared" ca="1" si="70"/>
        <v>38.325332519665743</v>
      </c>
      <c r="I167" s="304">
        <f t="shared" ca="1" si="71"/>
        <v>43.728971136257393</v>
      </c>
      <c r="J167" s="306">
        <f t="shared" ca="1" si="72"/>
        <v>292.75201428722528</v>
      </c>
      <c r="K167" s="307">
        <f t="shared" ca="1" si="73"/>
        <v>1158.1797324952447</v>
      </c>
      <c r="L167" s="304">
        <f t="shared" ca="1" si="58"/>
        <v>1194.6062257631108</v>
      </c>
      <c r="M167" s="306">
        <f t="shared" ca="1" si="74"/>
        <v>1.0683951851364952</v>
      </c>
      <c r="N167" s="304">
        <f t="shared" ca="1" si="75"/>
        <v>61.2145349604194</v>
      </c>
      <c r="P167" s="310">
        <f t="shared" ca="1" si="76"/>
        <v>23</v>
      </c>
      <c r="Q167" s="304">
        <f t="shared" ca="1" si="77"/>
        <v>0</v>
      </c>
      <c r="R167" s="306">
        <f t="shared" ca="1" si="78"/>
        <v>0</v>
      </c>
      <c r="S167" s="307">
        <f t="shared" ca="1" si="79"/>
        <v>2.8949999999999996</v>
      </c>
      <c r="T167" s="304">
        <f t="shared" ca="1" si="59"/>
        <v>28.399949999999997</v>
      </c>
      <c r="U167" s="311">
        <f t="shared" ca="1" si="60"/>
        <v>0</v>
      </c>
      <c r="V167" s="306">
        <f t="shared" ca="1" si="61"/>
        <v>1.0908892031125255</v>
      </c>
      <c r="W167" s="304">
        <f t="shared" ca="1" si="62"/>
        <v>4.2716142972768241</v>
      </c>
      <c r="Y167" s="314" t="str">
        <f t="shared" ca="1" si="80"/>
        <v/>
      </c>
      <c r="Z167" s="315" t="str">
        <f t="shared" ca="1" si="81"/>
        <v/>
      </c>
      <c r="AA167" s="316" t="str">
        <f t="shared" ca="1" si="82"/>
        <v/>
      </c>
      <c r="AC167" s="310" t="e">
        <f t="shared" ca="1" si="83"/>
        <v>#N/A</v>
      </c>
      <c r="AD167" s="323" t="e">
        <f t="shared" ca="1" si="84"/>
        <v>#N/A</v>
      </c>
      <c r="AE167" s="324">
        <f t="shared" ca="1" si="63"/>
        <v>1158.1797324952447</v>
      </c>
      <c r="AG167" s="306">
        <f t="shared" ca="1" si="85"/>
        <v>-10.192862610533291</v>
      </c>
      <c r="AH167" s="304">
        <f t="shared" ca="1" si="86"/>
        <v>-1.5455355748298512</v>
      </c>
    </row>
    <row r="168" spans="1:34" x14ac:dyDescent="0.2">
      <c r="A168" s="347">
        <f t="shared" ca="1" si="64"/>
        <v>0.1</v>
      </c>
      <c r="B168" s="304">
        <f t="shared" ca="1" si="65"/>
        <v>10.599999999999957</v>
      </c>
      <c r="D168" s="306">
        <f t="shared" ca="1" si="66"/>
        <v>-0.71050646589370414</v>
      </c>
      <c r="E168" s="307">
        <f t="shared" ca="1" si="67"/>
        <v>-11.103183443260209</v>
      </c>
      <c r="F168" s="304">
        <f t="shared" ca="1" si="68"/>
        <v>11.125893313022752</v>
      </c>
      <c r="G168" s="306">
        <f t="shared" ca="1" si="69"/>
        <v>20.98582005854351</v>
      </c>
      <c r="H168" s="307">
        <f t="shared" ca="1" si="70"/>
        <v>37.215014175339725</v>
      </c>
      <c r="I168" s="304">
        <f t="shared" ca="1" si="71"/>
        <v>42.724254511931555</v>
      </c>
      <c r="J168" s="306">
        <f t="shared" ca="1" si="72"/>
        <v>294.85414882540908</v>
      </c>
      <c r="K168" s="307">
        <f t="shared" ca="1" si="73"/>
        <v>1161.956749829995</v>
      </c>
      <c r="L168" s="304">
        <f t="shared" ca="1" si="58"/>
        <v>1198.7837409453975</v>
      </c>
      <c r="M168" s="306">
        <f t="shared" ca="1" si="74"/>
        <v>1.0573384238352348</v>
      </c>
      <c r="N168" s="304">
        <f t="shared" ca="1" si="75"/>
        <v>60.5810292027736</v>
      </c>
      <c r="P168" s="310">
        <f t="shared" ca="1" si="76"/>
        <v>23</v>
      </c>
      <c r="Q168" s="304">
        <f t="shared" ca="1" si="77"/>
        <v>0</v>
      </c>
      <c r="R168" s="306">
        <f t="shared" ca="1" si="78"/>
        <v>0</v>
      </c>
      <c r="S168" s="307">
        <f t="shared" ca="1" si="79"/>
        <v>2.8949999999999996</v>
      </c>
      <c r="T168" s="304">
        <f t="shared" ca="1" si="59"/>
        <v>28.399949999999997</v>
      </c>
      <c r="U168" s="311">
        <f t="shared" ca="1" si="60"/>
        <v>0</v>
      </c>
      <c r="V168" s="306">
        <f t="shared" ca="1" si="61"/>
        <v>1.0904758597828457</v>
      </c>
      <c r="W168" s="304">
        <f t="shared" ca="1" si="62"/>
        <v>4.0760350736555289</v>
      </c>
      <c r="Y168" s="314" t="str">
        <f t="shared" ca="1" si="80"/>
        <v/>
      </c>
      <c r="Z168" s="315" t="str">
        <f t="shared" ca="1" si="81"/>
        <v/>
      </c>
      <c r="AA168" s="316" t="str">
        <f t="shared" ca="1" si="82"/>
        <v/>
      </c>
      <c r="AC168" s="310" t="e">
        <f t="shared" ca="1" si="83"/>
        <v>#N/A</v>
      </c>
      <c r="AD168" s="323" t="e">
        <f t="shared" ca="1" si="84"/>
        <v>#N/A</v>
      </c>
      <c r="AE168" s="324">
        <f t="shared" ca="1" si="63"/>
        <v>1161.956749829995</v>
      </c>
      <c r="AG168" s="306">
        <f t="shared" ca="1" si="85"/>
        <v>-10.073281598707647</v>
      </c>
      <c r="AH168" s="304">
        <f t="shared" ca="1" si="86"/>
        <v>-1.4755144377467442</v>
      </c>
    </row>
    <row r="169" spans="1:34" x14ac:dyDescent="0.2">
      <c r="A169" s="347">
        <f t="shared" ca="1" si="64"/>
        <v>0.1</v>
      </c>
      <c r="B169" s="304">
        <f t="shared" ca="1" si="65"/>
        <v>10.699999999999957</v>
      </c>
      <c r="D169" s="306">
        <f t="shared" ca="1" si="66"/>
        <v>-0.69157740469443219</v>
      </c>
      <c r="E169" s="307">
        <f t="shared" ca="1" si="67"/>
        <v>-11.036402535009357</v>
      </c>
      <c r="F169" s="304">
        <f t="shared" ca="1" si="68"/>
        <v>11.058049566783685</v>
      </c>
      <c r="G169" s="306">
        <f t="shared" ca="1" si="69"/>
        <v>20.916662318074067</v>
      </c>
      <c r="H169" s="307">
        <f t="shared" ca="1" si="70"/>
        <v>36.111373921838791</v>
      </c>
      <c r="I169" s="304">
        <f t="shared" ca="1" si="71"/>
        <v>41.731739588126423</v>
      </c>
      <c r="J169" s="306">
        <f t="shared" ca="1" si="72"/>
        <v>296.94927294423996</v>
      </c>
      <c r="K169" s="307">
        <f t="shared" ca="1" si="73"/>
        <v>1165.623069234854</v>
      </c>
      <c r="L169" s="304">
        <f t="shared" ca="1" si="58"/>
        <v>1202.8532787645358</v>
      </c>
      <c r="M169" s="306">
        <f t="shared" ca="1" si="74"/>
        <v>1.0457915712680479</v>
      </c>
      <c r="N169" s="304">
        <f t="shared" ca="1" si="75"/>
        <v>59.919443284013994</v>
      </c>
      <c r="P169" s="310">
        <f t="shared" ca="1" si="76"/>
        <v>23</v>
      </c>
      <c r="Q169" s="304">
        <f t="shared" ca="1" si="77"/>
        <v>0</v>
      </c>
      <c r="R169" s="306">
        <f t="shared" ca="1" si="78"/>
        <v>0</v>
      </c>
      <c r="S169" s="307">
        <f t="shared" ca="1" si="79"/>
        <v>2.8949999999999996</v>
      </c>
      <c r="T169" s="304">
        <f t="shared" ca="1" si="59"/>
        <v>28.399949999999997</v>
      </c>
      <c r="U169" s="311">
        <f t="shared" ca="1" si="60"/>
        <v>0</v>
      </c>
      <c r="V169" s="306">
        <f t="shared" ca="1" si="61"/>
        <v>1.0900747719410924</v>
      </c>
      <c r="W169" s="304">
        <f t="shared" ca="1" si="62"/>
        <v>3.8874260039772883</v>
      </c>
      <c r="Y169" s="314" t="str">
        <f t="shared" ca="1" si="80"/>
        <v/>
      </c>
      <c r="Z169" s="315" t="str">
        <f t="shared" ca="1" si="81"/>
        <v/>
      </c>
      <c r="AA169" s="316" t="str">
        <f t="shared" ca="1" si="82"/>
        <v/>
      </c>
      <c r="AC169" s="310" t="e">
        <f t="shared" ca="1" si="83"/>
        <v>#N/A</v>
      </c>
      <c r="AD169" s="323" t="e">
        <f t="shared" ca="1" si="84"/>
        <v>#N/A</v>
      </c>
      <c r="AE169" s="324">
        <f t="shared" ca="1" si="63"/>
        <v>1165.623069234854</v>
      </c>
      <c r="AG169" s="306">
        <f t="shared" ca="1" si="85"/>
        <v>-9.9529693522878411</v>
      </c>
      <c r="AH169" s="304">
        <f t="shared" ca="1" si="86"/>
        <v>-1.4079568475494058</v>
      </c>
    </row>
    <row r="170" spans="1:34" x14ac:dyDescent="0.2">
      <c r="A170" s="347">
        <f t="shared" ca="1" si="64"/>
        <v>0.1</v>
      </c>
      <c r="B170" s="304">
        <f t="shared" ca="1" si="65"/>
        <v>10.799999999999956</v>
      </c>
      <c r="D170" s="306">
        <f t="shared" ca="1" si="66"/>
        <v>-0.67303781171447874</v>
      </c>
      <c r="E170" s="307">
        <f t="shared" ca="1" si="67"/>
        <v>-10.971959767422183</v>
      </c>
      <c r="F170" s="304">
        <f t="shared" ca="1" si="68"/>
        <v>10.992583001002469</v>
      </c>
      <c r="G170" s="306">
        <f t="shared" ca="1" si="69"/>
        <v>20.849358536902621</v>
      </c>
      <c r="H170" s="307">
        <f t="shared" ca="1" si="70"/>
        <v>35.01417794509657</v>
      </c>
      <c r="I170" s="304">
        <f t="shared" ca="1" si="71"/>
        <v>40.751544861160802</v>
      </c>
      <c r="J170" s="306">
        <f t="shared" ca="1" si="72"/>
        <v>299.03757398698878</v>
      </c>
      <c r="K170" s="307">
        <f t="shared" ca="1" si="73"/>
        <v>1169.1793468282008</v>
      </c>
      <c r="L170" s="304">
        <f t="shared" ca="1" si="58"/>
        <v>1206.8155682230993</v>
      </c>
      <c r="M170" s="306">
        <f t="shared" ca="1" si="74"/>
        <v>1.0337256256197354</v>
      </c>
      <c r="N170" s="304">
        <f t="shared" ca="1" si="75"/>
        <v>59.228115522531439</v>
      </c>
      <c r="P170" s="310">
        <f t="shared" ca="1" si="76"/>
        <v>23</v>
      </c>
      <c r="Q170" s="304">
        <f t="shared" ca="1" si="77"/>
        <v>0</v>
      </c>
      <c r="R170" s="306">
        <f t="shared" ca="1" si="78"/>
        <v>0</v>
      </c>
      <c r="S170" s="307">
        <f t="shared" ca="1" si="79"/>
        <v>2.8949999999999996</v>
      </c>
      <c r="T170" s="304">
        <f t="shared" ca="1" si="59"/>
        <v>28.399949999999997</v>
      </c>
      <c r="U170" s="311">
        <f t="shared" ca="1" si="60"/>
        <v>0</v>
      </c>
      <c r="V170" s="306">
        <f t="shared" ca="1" si="61"/>
        <v>1.0896858551860547</v>
      </c>
      <c r="W170" s="304">
        <f t="shared" ca="1" si="62"/>
        <v>3.7056324198568378</v>
      </c>
      <c r="Y170" s="314" t="str">
        <f t="shared" ca="1" si="80"/>
        <v/>
      </c>
      <c r="Z170" s="315" t="str">
        <f t="shared" ca="1" si="81"/>
        <v/>
      </c>
      <c r="AA170" s="316" t="str">
        <f t="shared" ca="1" si="82"/>
        <v/>
      </c>
      <c r="AC170" s="310" t="e">
        <f t="shared" ca="1" si="83"/>
        <v>#N/A</v>
      </c>
      <c r="AD170" s="323" t="e">
        <f t="shared" ca="1" si="84"/>
        <v>#N/A</v>
      </c>
      <c r="AE170" s="324">
        <f t="shared" ca="1" si="63"/>
        <v>1169.1793468282008</v>
      </c>
      <c r="AG170" s="306">
        <f t="shared" ca="1" si="85"/>
        <v>-9.8316113946138355</v>
      </c>
      <c r="AH170" s="304">
        <f t="shared" ca="1" si="86"/>
        <v>-1.3428069098367146</v>
      </c>
    </row>
    <row r="171" spans="1:34" x14ac:dyDescent="0.2">
      <c r="A171" s="347">
        <f t="shared" ca="1" si="64"/>
        <v>0.1</v>
      </c>
      <c r="B171" s="304">
        <f t="shared" ca="1" si="65"/>
        <v>10.899999999999956</v>
      </c>
      <c r="D171" s="306">
        <f t="shared" ca="1" si="66"/>
        <v>-0.65488099901821373</v>
      </c>
      <c r="E171" s="307">
        <f t="shared" ca="1" si="67"/>
        <v>-10.909799775225739</v>
      </c>
      <c r="F171" s="304">
        <f t="shared" ca="1" si="68"/>
        <v>10.92943732579087</v>
      </c>
      <c r="G171" s="306">
        <f t="shared" ca="1" si="69"/>
        <v>20.7838704370008</v>
      </c>
      <c r="H171" s="307">
        <f t="shared" ca="1" si="70"/>
        <v>33.923197967573998</v>
      </c>
      <c r="I171" s="304">
        <f t="shared" ca="1" si="71"/>
        <v>39.783823731376707</v>
      </c>
      <c r="J171" s="306">
        <f t="shared" ca="1" si="72"/>
        <v>301.11923543568395</v>
      </c>
      <c r="K171" s="307">
        <f t="shared" ca="1" si="73"/>
        <v>1172.6262156238342</v>
      </c>
      <c r="L171" s="304">
        <f t="shared" ca="1" si="58"/>
        <v>1210.671316054711</v>
      </c>
      <c r="M171" s="306">
        <f t="shared" ca="1" si="74"/>
        <v>1.0211095981278542</v>
      </c>
      <c r="N171" s="304">
        <f t="shared" ca="1" si="75"/>
        <v>58.505270393025633</v>
      </c>
      <c r="P171" s="310">
        <f t="shared" ca="1" si="76"/>
        <v>23</v>
      </c>
      <c r="Q171" s="304">
        <f t="shared" ca="1" si="77"/>
        <v>0</v>
      </c>
      <c r="R171" s="306">
        <f t="shared" ca="1" si="78"/>
        <v>0</v>
      </c>
      <c r="S171" s="307">
        <f t="shared" ca="1" si="79"/>
        <v>2.8949999999999996</v>
      </c>
      <c r="T171" s="304">
        <f t="shared" ca="1" si="59"/>
        <v>28.399949999999997</v>
      </c>
      <c r="U171" s="311">
        <f t="shared" ca="1" si="60"/>
        <v>0</v>
      </c>
      <c r="V171" s="306">
        <f t="shared" ca="1" si="61"/>
        <v>1.0893090281281035</v>
      </c>
      <c r="W171" s="304">
        <f t="shared" ca="1" si="62"/>
        <v>3.5305065089639656</v>
      </c>
      <c r="Y171" s="314" t="str">
        <f t="shared" ca="1" si="80"/>
        <v/>
      </c>
      <c r="Z171" s="315" t="str">
        <f t="shared" ca="1" si="81"/>
        <v/>
      </c>
      <c r="AA171" s="316" t="str">
        <f t="shared" ca="1" si="82"/>
        <v/>
      </c>
      <c r="AC171" s="310" t="e">
        <f t="shared" ca="1" si="83"/>
        <v>#N/A</v>
      </c>
      <c r="AD171" s="323" t="e">
        <f t="shared" ca="1" si="84"/>
        <v>#N/A</v>
      </c>
      <c r="AE171" s="324">
        <f t="shared" ca="1" si="63"/>
        <v>1172.6262156238342</v>
      </c>
      <c r="AG171" s="306">
        <f t="shared" ca="1" si="85"/>
        <v>-9.7088716702798941</v>
      </c>
      <c r="AH171" s="304">
        <f t="shared" ca="1" si="86"/>
        <v>-1.280011198568856</v>
      </c>
    </row>
    <row r="172" spans="1:34" x14ac:dyDescent="0.2">
      <c r="A172" s="347">
        <f t="shared" ca="1" si="64"/>
        <v>0.1</v>
      </c>
      <c r="B172" s="304">
        <f t="shared" ca="1" si="65"/>
        <v>10.999999999999956</v>
      </c>
      <c r="D172" s="306">
        <f t="shared" ca="1" si="66"/>
        <v>-0.63710109696416661</v>
      </c>
      <c r="E172" s="307">
        <f t="shared" ca="1" si="67"/>
        <v>-10.849869195835536</v>
      </c>
      <c r="F172" s="304">
        <f t="shared" ca="1" si="68"/>
        <v>10.868558293283144</v>
      </c>
      <c r="G172" s="306">
        <f t="shared" ca="1" si="69"/>
        <v>20.720160327304384</v>
      </c>
      <c r="H172" s="307">
        <f t="shared" ca="1" si="70"/>
        <v>32.838211047990441</v>
      </c>
      <c r="I172" s="304">
        <f t="shared" ca="1" si="71"/>
        <v>38.828767026800634</v>
      </c>
      <c r="J172" s="306">
        <f t="shared" ca="1" si="72"/>
        <v>303.1944369738992</v>
      </c>
      <c r="K172" s="307">
        <f t="shared" ca="1" si="73"/>
        <v>1175.9642860746126</v>
      </c>
      <c r="L172" s="304">
        <f t="shared" ca="1" si="58"/>
        <v>1214.4212072979017</v>
      </c>
      <c r="M172" s="306">
        <f t="shared" ca="1" si="74"/>
        <v>1.0079103886271796</v>
      </c>
      <c r="N172" s="304">
        <f t="shared" ca="1" si="75"/>
        <v>57.749011395728004</v>
      </c>
      <c r="P172" s="310">
        <f t="shared" ca="1" si="76"/>
        <v>23</v>
      </c>
      <c r="Q172" s="304">
        <f t="shared" ca="1" si="77"/>
        <v>0</v>
      </c>
      <c r="R172" s="306">
        <f t="shared" ca="1" si="78"/>
        <v>0</v>
      </c>
      <c r="S172" s="307">
        <f t="shared" ca="1" si="79"/>
        <v>2.8949999999999996</v>
      </c>
      <c r="T172" s="304">
        <f t="shared" ca="1" si="59"/>
        <v>28.399949999999997</v>
      </c>
      <c r="U172" s="311">
        <f t="shared" ca="1" si="60"/>
        <v>0</v>
      </c>
      <c r="V172" s="306">
        <f t="shared" ca="1" si="61"/>
        <v>1.0889442123172908</v>
      </c>
      <c r="W172" s="304">
        <f t="shared" ca="1" si="62"/>
        <v>3.3619070405128042</v>
      </c>
      <c r="Y172" s="314" t="str">
        <f t="shared" ca="1" si="80"/>
        <v/>
      </c>
      <c r="Z172" s="315" t="str">
        <f t="shared" ca="1" si="81"/>
        <v/>
      </c>
      <c r="AA172" s="316" t="str">
        <f t="shared" ca="1" si="82"/>
        <v/>
      </c>
      <c r="AC172" s="310">
        <f t="shared" ca="1" si="83"/>
        <v>10.999999999999956</v>
      </c>
      <c r="AD172" s="323">
        <f t="shared" ca="1" si="84"/>
        <v>303.1944369738992</v>
      </c>
      <c r="AE172" s="324">
        <f t="shared" ca="1" si="63"/>
        <v>1175.9642860746126</v>
      </c>
      <c r="AG172" s="306">
        <f t="shared" ca="1" si="85"/>
        <v>-9.5843901250361583</v>
      </c>
      <c r="AH172" s="304">
        <f t="shared" ca="1" si="86"/>
        <v>-1.2195186559461022</v>
      </c>
    </row>
    <row r="173" spans="1:34" x14ac:dyDescent="0.2">
      <c r="A173" s="347">
        <f t="shared" ca="1" si="64"/>
        <v>0.1</v>
      </c>
      <c r="B173" s="304">
        <f t="shared" ca="1" si="65"/>
        <v>11.099999999999955</v>
      </c>
      <c r="D173" s="306">
        <f t="shared" ca="1" si="66"/>
        <v>-0.61969307648515115</v>
      </c>
      <c r="E173" s="307">
        <f t="shared" ca="1" si="67"/>
        <v>-10.792116533325363</v>
      </c>
      <c r="F173" s="304">
        <f t="shared" ca="1" si="68"/>
        <v>10.80989355997173</v>
      </c>
      <c r="G173" s="306">
        <f t="shared" ca="1" si="69"/>
        <v>20.65819101965587</v>
      </c>
      <c r="H173" s="307">
        <f t="shared" ca="1" si="70"/>
        <v>31.758999394657906</v>
      </c>
      <c r="I173" s="304">
        <f t="shared" ca="1" si="71"/>
        <v>37.886605796171182</v>
      </c>
      <c r="J173" s="306">
        <f t="shared" ca="1" si="72"/>
        <v>305.26335454124722</v>
      </c>
      <c r="K173" s="307">
        <f t="shared" ca="1" si="73"/>
        <v>1179.194146596745</v>
      </c>
      <c r="L173" s="304">
        <f t="shared" ca="1" si="58"/>
        <v>1218.0659058498441</v>
      </c>
      <c r="M173" s="306">
        <f t="shared" ca="1" si="74"/>
        <v>0.99409266062099366</v>
      </c>
      <c r="N173" s="304">
        <f t="shared" ca="1" si="75"/>
        <v>56.957313898513824</v>
      </c>
      <c r="P173" s="310">
        <f t="shared" ca="1" si="76"/>
        <v>23</v>
      </c>
      <c r="Q173" s="304">
        <f t="shared" ca="1" si="77"/>
        <v>0</v>
      </c>
      <c r="R173" s="306">
        <f t="shared" ca="1" si="78"/>
        <v>0</v>
      </c>
      <c r="S173" s="307">
        <f t="shared" ca="1" si="79"/>
        <v>2.8949999999999996</v>
      </c>
      <c r="T173" s="304">
        <f t="shared" ca="1" si="59"/>
        <v>28.399949999999997</v>
      </c>
      <c r="U173" s="311">
        <f t="shared" ca="1" si="60"/>
        <v>0</v>
      </c>
      <c r="V173" s="306">
        <f t="shared" ca="1" si="61"/>
        <v>1.0885913321741629</v>
      </c>
      <c r="W173" s="304">
        <f t="shared" ca="1" si="62"/>
        <v>3.199699105129294</v>
      </c>
      <c r="Y173" s="314" t="str">
        <f t="shared" ca="1" si="80"/>
        <v/>
      </c>
      <c r="Z173" s="315" t="str">
        <f t="shared" ca="1" si="81"/>
        <v/>
      </c>
      <c r="AA173" s="316" t="str">
        <f t="shared" ca="1" si="82"/>
        <v/>
      </c>
      <c r="AC173" s="310" t="e">
        <f t="shared" ca="1" si="83"/>
        <v>#N/A</v>
      </c>
      <c r="AD173" s="323" t="e">
        <f t="shared" ca="1" si="84"/>
        <v>#N/A</v>
      </c>
      <c r="AE173" s="324">
        <f t="shared" ca="1" si="63"/>
        <v>1179.194146596745</v>
      </c>
      <c r="AG173" s="306">
        <f t="shared" ca="1" si="85"/>
        <v>-9.4577801046544572</v>
      </c>
      <c r="AH173" s="304">
        <f t="shared" ca="1" si="86"/>
        <v>-1.161280497586461</v>
      </c>
    </row>
    <row r="174" spans="1:34" x14ac:dyDescent="0.2">
      <c r="A174" s="347">
        <f t="shared" ca="1" si="64"/>
        <v>0.1</v>
      </c>
      <c r="B174" s="304">
        <f t="shared" ca="1" si="65"/>
        <v>11.199999999999955</v>
      </c>
      <c r="D174" s="306">
        <f t="shared" ca="1" si="66"/>
        <v>-0.60265277606155632</v>
      </c>
      <c r="E174" s="307">
        <f t="shared" ca="1" si="67"/>
        <v>-10.736492021102761</v>
      </c>
      <c r="F174" s="304">
        <f t="shared" ca="1" si="68"/>
        <v>10.753392547828705</v>
      </c>
      <c r="G174" s="306">
        <f t="shared" ca="1" si="69"/>
        <v>20.597925742049714</v>
      </c>
      <c r="H174" s="307">
        <f t="shared" ca="1" si="70"/>
        <v>30.685350192547631</v>
      </c>
      <c r="I174" s="304">
        <f t="shared" ca="1" si="71"/>
        <v>36.957614388841137</v>
      </c>
      <c r="J174" s="306">
        <f t="shared" ca="1" si="72"/>
        <v>307.32616037933252</v>
      </c>
      <c r="K174" s="307">
        <f t="shared" ca="1" si="73"/>
        <v>1182.3163640761052</v>
      </c>
      <c r="L174" s="304">
        <f t="shared" ca="1" si="58"/>
        <v>1221.6060550012203</v>
      </c>
      <c r="M174" s="306">
        <f t="shared" ca="1" si="74"/>
        <v>0.9796187185166173</v>
      </c>
      <c r="N174" s="304">
        <f t="shared" ca="1" si="75"/>
        <v>56.128018103016359</v>
      </c>
      <c r="P174" s="310">
        <f t="shared" ca="1" si="76"/>
        <v>23</v>
      </c>
      <c r="Q174" s="304">
        <f t="shared" ca="1" si="77"/>
        <v>0</v>
      </c>
      <c r="R174" s="306">
        <f t="shared" ca="1" si="78"/>
        <v>0</v>
      </c>
      <c r="S174" s="307">
        <f t="shared" ca="1" si="79"/>
        <v>2.8949999999999996</v>
      </c>
      <c r="T174" s="304">
        <f t="shared" ca="1" si="59"/>
        <v>28.399949999999997</v>
      </c>
      <c r="U174" s="311">
        <f t="shared" ca="1" si="60"/>
        <v>0</v>
      </c>
      <c r="V174" s="306">
        <f t="shared" ca="1" si="61"/>
        <v>1.0882503149231102</v>
      </c>
      <c r="W174" s="304">
        <f t="shared" ca="1" si="62"/>
        <v>3.0437538681845644</v>
      </c>
      <c r="Y174" s="314" t="str">
        <f t="shared" ca="1" si="80"/>
        <v/>
      </c>
      <c r="Z174" s="315" t="str">
        <f t="shared" ca="1" si="81"/>
        <v/>
      </c>
      <c r="AA174" s="316" t="str">
        <f t="shared" ca="1" si="82"/>
        <v/>
      </c>
      <c r="AC174" s="310" t="e">
        <f t="shared" ca="1" si="83"/>
        <v>#N/A</v>
      </c>
      <c r="AD174" s="323" t="e">
        <f t="shared" ca="1" si="84"/>
        <v>#N/A</v>
      </c>
      <c r="AE174" s="324">
        <f t="shared" ca="1" si="63"/>
        <v>1182.3163640761052</v>
      </c>
      <c r="AG174" s="306">
        <f t="shared" ca="1" si="85"/>
        <v>-9.3286255746107294</v>
      </c>
      <c r="AH174" s="304">
        <f t="shared" ca="1" si="86"/>
        <v>-1.1052501226698772</v>
      </c>
    </row>
    <row r="175" spans="1:34" x14ac:dyDescent="0.2">
      <c r="A175" s="347">
        <f t="shared" ca="1" si="64"/>
        <v>0.1</v>
      </c>
      <c r="B175" s="304">
        <f t="shared" ca="1" si="65"/>
        <v>11.299999999999955</v>
      </c>
      <c r="D175" s="306">
        <f t="shared" ca="1" si="66"/>
        <v>-0.58597693358829184</v>
      </c>
      <c r="E175" s="307">
        <f t="shared" ca="1" si="67"/>
        <v>-10.682947482046931</v>
      </c>
      <c r="F175" s="304">
        <f t="shared" ca="1" si="68"/>
        <v>10.699006302964328</v>
      </c>
      <c r="G175" s="306">
        <f t="shared" ca="1" si="69"/>
        <v>20.539328048690884</v>
      </c>
      <c r="H175" s="307">
        <f t="shared" ca="1" si="70"/>
        <v>29.617055444342938</v>
      </c>
      <c r="I175" s="304">
        <f t="shared" ca="1" si="71"/>
        <v>36.042113837634766</v>
      </c>
      <c r="J175" s="306">
        <f t="shared" ca="1" si="72"/>
        <v>309.38302306886953</v>
      </c>
      <c r="K175" s="307">
        <f t="shared" ca="1" si="73"/>
        <v>1185.3314843579496</v>
      </c>
      <c r="L175" s="304">
        <f t="shared" ca="1" si="58"/>
        <v>1225.0422779534806</v>
      </c>
      <c r="M175" s="306">
        <f t="shared" ca="1" si="74"/>
        <v>0.96444839055178166</v>
      </c>
      <c r="N175" s="304">
        <f t="shared" ca="1" si="75"/>
        <v>55.258822336801991</v>
      </c>
      <c r="P175" s="310">
        <f t="shared" ca="1" si="76"/>
        <v>23</v>
      </c>
      <c r="Q175" s="304">
        <f t="shared" ca="1" si="77"/>
        <v>0</v>
      </c>
      <c r="R175" s="306">
        <f t="shared" ca="1" si="78"/>
        <v>0</v>
      </c>
      <c r="S175" s="307">
        <f t="shared" ca="1" si="79"/>
        <v>2.8949999999999996</v>
      </c>
      <c r="T175" s="304">
        <f t="shared" ca="1" si="59"/>
        <v>28.399949999999997</v>
      </c>
      <c r="U175" s="311">
        <f t="shared" ca="1" si="60"/>
        <v>0</v>
      </c>
      <c r="V175" s="306">
        <f t="shared" ca="1" si="61"/>
        <v>1.0879210905280772</v>
      </c>
      <c r="W175" s="304">
        <f t="shared" ca="1" si="62"/>
        <v>2.8939483357258897</v>
      </c>
      <c r="Y175" s="314" t="str">
        <f t="shared" ca="1" si="80"/>
        <v/>
      </c>
      <c r="Z175" s="315" t="str">
        <f t="shared" ca="1" si="81"/>
        <v/>
      </c>
      <c r="AA175" s="316" t="str">
        <f t="shared" ca="1" si="82"/>
        <v/>
      </c>
      <c r="AC175" s="310" t="e">
        <f t="shared" ca="1" si="83"/>
        <v>#N/A</v>
      </c>
      <c r="AD175" s="323" t="e">
        <f t="shared" ca="1" si="84"/>
        <v>#N/A</v>
      </c>
      <c r="AE175" s="324">
        <f t="shared" ca="1" si="63"/>
        <v>1185.3314843579496</v>
      </c>
      <c r="AG175" s="306">
        <f t="shared" ca="1" si="85"/>
        <v>-9.1964781699338491</v>
      </c>
      <c r="AH175" s="304">
        <f t="shared" ca="1" si="86"/>
        <v>-1.0513830287338739</v>
      </c>
    </row>
    <row r="176" spans="1:34" x14ac:dyDescent="0.2">
      <c r="A176" s="347">
        <f t="shared" ca="1" si="64"/>
        <v>0.1</v>
      </c>
      <c r="B176" s="304">
        <f t="shared" ca="1" si="65"/>
        <v>11.399999999999954</v>
      </c>
      <c r="D176" s="306">
        <f t="shared" ca="1" si="66"/>
        <v>-0.56966322331538344</v>
      </c>
      <c r="E176" s="307">
        <f t="shared" ca="1" si="67"/>
        <v>-10.631436184744622</v>
      </c>
      <c r="F176" s="304">
        <f t="shared" ca="1" si="68"/>
        <v>10.646687350452973</v>
      </c>
      <c r="G176" s="306">
        <f t="shared" ca="1" si="69"/>
        <v>20.482361726359347</v>
      </c>
      <c r="H176" s="307">
        <f t="shared" ca="1" si="70"/>
        <v>28.553911825868475</v>
      </c>
      <c r="I176" s="304">
        <f t="shared" ca="1" si="71"/>
        <v>35.140475558092575</v>
      </c>
      <c r="J176" s="306">
        <f t="shared" ca="1" si="72"/>
        <v>311.43410755762204</v>
      </c>
      <c r="K176" s="307">
        <f t="shared" ca="1" si="73"/>
        <v>1188.2400327214602</v>
      </c>
      <c r="L176" s="304">
        <f t="shared" ca="1" si="58"/>
        <v>1228.3751783197629</v>
      </c>
      <c r="M176" s="306">
        <f t="shared" ca="1" si="74"/>
        <v>0.94853892204853185</v>
      </c>
      <c r="N176" s="304">
        <f t="shared" ca="1" si="75"/>
        <v>54.347276937269463</v>
      </c>
      <c r="P176" s="310">
        <f t="shared" ca="1" si="76"/>
        <v>23</v>
      </c>
      <c r="Q176" s="304">
        <f t="shared" ca="1" si="77"/>
        <v>0</v>
      </c>
      <c r="R176" s="306">
        <f t="shared" ca="1" si="78"/>
        <v>0</v>
      </c>
      <c r="S176" s="307">
        <f t="shared" ca="1" si="79"/>
        <v>2.8949999999999996</v>
      </c>
      <c r="T176" s="304">
        <f t="shared" ca="1" si="59"/>
        <v>28.399949999999997</v>
      </c>
      <c r="U176" s="311">
        <f t="shared" ca="1" si="60"/>
        <v>0</v>
      </c>
      <c r="V176" s="306">
        <f t="shared" ca="1" si="61"/>
        <v>1.0876035916304627</v>
      </c>
      <c r="W176" s="304">
        <f t="shared" ca="1" si="62"/>
        <v>2.7501651321750509</v>
      </c>
      <c r="Y176" s="314" t="str">
        <f t="shared" ca="1" si="80"/>
        <v/>
      </c>
      <c r="Z176" s="315" t="str">
        <f t="shared" ca="1" si="81"/>
        <v/>
      </c>
      <c r="AA176" s="316" t="str">
        <f t="shared" ca="1" si="82"/>
        <v/>
      </c>
      <c r="AC176" s="310" t="e">
        <f t="shared" ca="1" si="83"/>
        <v>#N/A</v>
      </c>
      <c r="AD176" s="323" t="e">
        <f t="shared" ca="1" si="84"/>
        <v>#N/A</v>
      </c>
      <c r="AE176" s="324">
        <f t="shared" ca="1" si="63"/>
        <v>1188.2400327214602</v>
      </c>
      <c r="AG176" s="306">
        <f t="shared" ca="1" si="85"/>
        <v>-9.0608540949815595</v>
      </c>
      <c r="AH176" s="304">
        <f t="shared" ca="1" si="86"/>
        <v>-0.99963673082068749</v>
      </c>
    </row>
    <row r="177" spans="1:34" x14ac:dyDescent="0.2">
      <c r="A177" s="347">
        <f t="shared" ca="1" si="64"/>
        <v>0.1</v>
      </c>
      <c r="B177" s="304">
        <f t="shared" ca="1" si="65"/>
        <v>11.499999999999954</v>
      </c>
      <c r="D177" s="306">
        <f t="shared" ca="1" si="66"/>
        <v>-0.55371029800304505</v>
      </c>
      <c r="E177" s="307">
        <f t="shared" ca="1" si="67"/>
        <v>-10.581912694321144</v>
      </c>
      <c r="F177" s="304">
        <f t="shared" ca="1" si="68"/>
        <v>10.596389543818669</v>
      </c>
      <c r="G177" s="306">
        <f t="shared" ca="1" si="69"/>
        <v>20.426990696559042</v>
      </c>
      <c r="H177" s="307">
        <f t="shared" ca="1" si="70"/>
        <v>27.49572055643636</v>
      </c>
      <c r="I177" s="304">
        <f t="shared" ca="1" si="71"/>
        <v>34.253125373240714</v>
      </c>
      <c r="J177" s="306">
        <f t="shared" ca="1" si="72"/>
        <v>313.47957517876796</v>
      </c>
      <c r="K177" s="307">
        <f t="shared" ca="1" si="73"/>
        <v>1191.0425143405755</v>
      </c>
      <c r="L177" s="304">
        <f t="shared" ca="1" si="58"/>
        <v>1231.6053406107742</v>
      </c>
      <c r="M177" s="306">
        <f t="shared" ca="1" si="74"/>
        <v>0.93184488500429363</v>
      </c>
      <c r="N177" s="304">
        <f t="shared" ca="1" si="75"/>
        <v>53.39077907159956</v>
      </c>
      <c r="P177" s="310">
        <f t="shared" ca="1" si="76"/>
        <v>23</v>
      </c>
      <c r="Q177" s="304">
        <f t="shared" ca="1" si="77"/>
        <v>0</v>
      </c>
      <c r="R177" s="306">
        <f t="shared" ca="1" si="78"/>
        <v>0</v>
      </c>
      <c r="S177" s="307">
        <f t="shared" ca="1" si="79"/>
        <v>2.8949999999999996</v>
      </c>
      <c r="T177" s="304">
        <f t="shared" ca="1" si="59"/>
        <v>28.399949999999997</v>
      </c>
      <c r="U177" s="311">
        <f t="shared" ca="1" si="60"/>
        <v>0</v>
      </c>
      <c r="V177" s="306">
        <f t="shared" ca="1" si="61"/>
        <v>1.0872977534890191</v>
      </c>
      <c r="W177" s="304">
        <f t="shared" ca="1" si="62"/>
        <v>2.6122922889962523</v>
      </c>
      <c r="Y177" s="314" t="str">
        <f t="shared" ca="1" si="80"/>
        <v/>
      </c>
      <c r="Z177" s="315" t="str">
        <f t="shared" ca="1" si="81"/>
        <v/>
      </c>
      <c r="AA177" s="316" t="str">
        <f t="shared" ca="1" si="82"/>
        <v/>
      </c>
      <c r="AC177" s="310" t="e">
        <f t="shared" ca="1" si="83"/>
        <v>#N/A</v>
      </c>
      <c r="AD177" s="323" t="e">
        <f t="shared" ca="1" si="84"/>
        <v>#N/A</v>
      </c>
      <c r="AE177" s="324">
        <f t="shared" ca="1" si="63"/>
        <v>1191.0425143405755</v>
      </c>
      <c r="AG177" s="306">
        <f t="shared" ca="1" si="85"/>
        <v>-8.9212309070699831</v>
      </c>
      <c r="AH177" s="304">
        <f t="shared" ca="1" si="86"/>
        <v>-0.94997068468913692</v>
      </c>
    </row>
    <row r="178" spans="1:34" x14ac:dyDescent="0.2">
      <c r="A178" s="347">
        <f t="shared" ca="1" si="64"/>
        <v>0.1</v>
      </c>
      <c r="B178" s="304">
        <f t="shared" ca="1" si="65"/>
        <v>11.599999999999953</v>
      </c>
      <c r="D178" s="306">
        <f t="shared" ca="1" si="66"/>
        <v>-0.53811783636791355</v>
      </c>
      <c r="E178" s="307">
        <f t="shared" ca="1" si="67"/>
        <v>-10.534332716208596</v>
      </c>
      <c r="F178" s="304">
        <f t="shared" ca="1" si="68"/>
        <v>10.548067907517474</v>
      </c>
      <c r="G178" s="306">
        <f t="shared" ca="1" si="69"/>
        <v>20.373178912922249</v>
      </c>
      <c r="H178" s="307">
        <f t="shared" ca="1" si="70"/>
        <v>26.4422872848155</v>
      </c>
      <c r="I178" s="304">
        <f t="shared" ca="1" si="71"/>
        <v>33.380547866544305</v>
      </c>
      <c r="J178" s="306">
        <f t="shared" ca="1" si="72"/>
        <v>315.51958365924202</v>
      </c>
      <c r="K178" s="307">
        <f t="shared" ca="1" si="73"/>
        <v>1193.7394147326381</v>
      </c>
      <c r="L178" s="304">
        <f t="shared" ca="1" si="58"/>
        <v>1234.733330706968</v>
      </c>
      <c r="M178" s="306">
        <f t="shared" ca="1" si="74"/>
        <v>0.91431811171023836</v>
      </c>
      <c r="N178" s="304">
        <f t="shared" ca="1" si="75"/>
        <v>52.386568933367592</v>
      </c>
      <c r="P178" s="310">
        <f t="shared" ca="1" si="76"/>
        <v>23</v>
      </c>
      <c r="Q178" s="304">
        <f t="shared" ca="1" si="77"/>
        <v>0</v>
      </c>
      <c r="R178" s="306">
        <f t="shared" ca="1" si="78"/>
        <v>0</v>
      </c>
      <c r="S178" s="307">
        <f t="shared" ca="1" si="79"/>
        <v>2.8949999999999996</v>
      </c>
      <c r="T178" s="304">
        <f t="shared" ca="1" si="59"/>
        <v>28.399949999999997</v>
      </c>
      <c r="U178" s="311">
        <f t="shared" ca="1" si="60"/>
        <v>0</v>
      </c>
      <c r="V178" s="306">
        <f t="shared" ca="1" si="61"/>
        <v>1.087003513921573</v>
      </c>
      <c r="W178" s="304">
        <f t="shared" ca="1" si="62"/>
        <v>2.4802230435625066</v>
      </c>
      <c r="Y178" s="314" t="str">
        <f t="shared" ca="1" si="80"/>
        <v/>
      </c>
      <c r="Z178" s="315" t="str">
        <f t="shared" ca="1" si="81"/>
        <v/>
      </c>
      <c r="AA178" s="316" t="str">
        <f t="shared" ca="1" si="82"/>
        <v/>
      </c>
      <c r="AC178" s="310" t="e">
        <f t="shared" ca="1" si="83"/>
        <v>#N/A</v>
      </c>
      <c r="AD178" s="323" t="e">
        <f t="shared" ca="1" si="84"/>
        <v>#N/A</v>
      </c>
      <c r="AE178" s="324">
        <f t="shared" ca="1" si="63"/>
        <v>1193.7394147326381</v>
      </c>
      <c r="AG178" s="306">
        <f t="shared" ca="1" si="85"/>
        <v>-8.7770442368276296</v>
      </c>
      <c r="AH178" s="304">
        <f t="shared" ca="1" si="86"/>
        <v>-0.90234621381563129</v>
      </c>
    </row>
    <row r="179" spans="1:34" x14ac:dyDescent="0.2">
      <c r="A179" s="347">
        <f t="shared" ca="1" si="64"/>
        <v>0.1</v>
      </c>
      <c r="B179" s="304">
        <f t="shared" ca="1" si="65"/>
        <v>11.699999999999953</v>
      </c>
      <c r="D179" s="306">
        <f t="shared" ca="1" si="66"/>
        <v>-0.52288659580009955</v>
      </c>
      <c r="E179" s="307">
        <f t="shared" ca="1" si="67"/>
        <v>-10.488652931023726</v>
      </c>
      <c r="F179" s="304">
        <f t="shared" ca="1" si="68"/>
        <v>10.501678470584595</v>
      </c>
      <c r="G179" s="306">
        <f t="shared" ca="1" si="69"/>
        <v>20.320890253342238</v>
      </c>
      <c r="H179" s="307">
        <f t="shared" ca="1" si="70"/>
        <v>25.393421991713126</v>
      </c>
      <c r="I179" s="304">
        <f t="shared" ca="1" si="71"/>
        <v>32.523291056373729</v>
      </c>
      <c r="J179" s="306">
        <f t="shared" ca="1" si="72"/>
        <v>317.55428711755525</v>
      </c>
      <c r="K179" s="307">
        <f t="shared" ca="1" si="73"/>
        <v>1196.3312001964646</v>
      </c>
      <c r="L179" s="304">
        <f t="shared" ca="1" si="58"/>
        <v>1237.7596963184139</v>
      </c>
      <c r="M179" s="306">
        <f t="shared" ca="1" si="74"/>
        <v>0.89590766211988027</v>
      </c>
      <c r="N179" s="304">
        <f t="shared" ca="1" si="75"/>
        <v>51.331727872901716</v>
      </c>
      <c r="P179" s="310">
        <f t="shared" ca="1" si="76"/>
        <v>23</v>
      </c>
      <c r="Q179" s="304">
        <f t="shared" ca="1" si="77"/>
        <v>0</v>
      </c>
      <c r="R179" s="306">
        <f t="shared" ca="1" si="78"/>
        <v>0</v>
      </c>
      <c r="S179" s="307">
        <f t="shared" ca="1" si="79"/>
        <v>2.8949999999999996</v>
      </c>
      <c r="T179" s="304">
        <f t="shared" ca="1" si="59"/>
        <v>28.399949999999997</v>
      </c>
      <c r="U179" s="311">
        <f t="shared" ca="1" si="60"/>
        <v>0</v>
      </c>
      <c r="V179" s="306">
        <f t="shared" ca="1" si="61"/>
        <v>1.0867208132483714</v>
      </c>
      <c r="W179" s="304">
        <f t="shared" ca="1" si="62"/>
        <v>2.3538556474702448</v>
      </c>
      <c r="Y179" s="314" t="str">
        <f t="shared" ca="1" si="80"/>
        <v/>
      </c>
      <c r="Z179" s="315" t="str">
        <f t="shared" ca="1" si="81"/>
        <v/>
      </c>
      <c r="AA179" s="316" t="str">
        <f t="shared" ca="1" si="82"/>
        <v/>
      </c>
      <c r="AC179" s="310" t="e">
        <f t="shared" ca="1" si="83"/>
        <v>#N/A</v>
      </c>
      <c r="AD179" s="323" t="e">
        <f t="shared" ca="1" si="84"/>
        <v>#N/A</v>
      </c>
      <c r="AE179" s="324">
        <f t="shared" ca="1" si="63"/>
        <v>1196.3312001964646</v>
      </c>
      <c r="AG179" s="306">
        <f t="shared" ca="1" si="85"/>
        <v>-8.6276845230842056</v>
      </c>
      <c r="AH179" s="304">
        <f t="shared" ca="1" si="86"/>
        <v>-0.85672643991796438</v>
      </c>
    </row>
    <row r="180" spans="1:34" x14ac:dyDescent="0.2">
      <c r="A180" s="347">
        <f t="shared" ca="1" si="64"/>
        <v>0.1</v>
      </c>
      <c r="B180" s="304">
        <f t="shared" ca="1" si="65"/>
        <v>11.799999999999953</v>
      </c>
      <c r="D180" s="306">
        <f t="shared" ca="1" si="66"/>
        <v>-0.50801847019088942</v>
      </c>
      <c r="E180" s="307">
        <f t="shared" ca="1" si="67"/>
        <v>-10.444830818547432</v>
      </c>
      <c r="F180" s="304">
        <f t="shared" ca="1" si="68"/>
        <v>10.457178089433752</v>
      </c>
      <c r="G180" s="306">
        <f t="shared" ca="1" si="69"/>
        <v>20.270088406323151</v>
      </c>
      <c r="H180" s="307">
        <f t="shared" ca="1" si="70"/>
        <v>24.348938909858383</v>
      </c>
      <c r="I180" s="304">
        <f t="shared" ca="1" si="71"/>
        <v>31.681971372314756</v>
      </c>
      <c r="J180" s="306">
        <f t="shared" ca="1" si="72"/>
        <v>319.58383605053854</v>
      </c>
      <c r="K180" s="307">
        <f t="shared" ca="1" si="73"/>
        <v>1198.8183182415432</v>
      </c>
      <c r="L180" s="304">
        <f t="shared" ca="1" si="58"/>
        <v>1240.6849674338202</v>
      </c>
      <c r="M180" s="306">
        <f t="shared" ca="1" si="74"/>
        <v>0.87655983711575569</v>
      </c>
      <c r="N180" s="304">
        <f t="shared" ca="1" si="75"/>
        <v>50.223179157407692</v>
      </c>
      <c r="P180" s="310">
        <f t="shared" ca="1" si="76"/>
        <v>23</v>
      </c>
      <c r="Q180" s="304">
        <f t="shared" ca="1" si="77"/>
        <v>0</v>
      </c>
      <c r="R180" s="306">
        <f t="shared" ca="1" si="78"/>
        <v>0</v>
      </c>
      <c r="S180" s="307">
        <f t="shared" ca="1" si="79"/>
        <v>2.8949999999999996</v>
      </c>
      <c r="T180" s="304">
        <f t="shared" ca="1" si="59"/>
        <v>28.399949999999997</v>
      </c>
      <c r="U180" s="311">
        <f t="shared" ca="1" si="60"/>
        <v>0</v>
      </c>
      <c r="V180" s="306">
        <f t="shared" ca="1" si="61"/>
        <v>1.0864495942368444</v>
      </c>
      <c r="W180" s="304">
        <f t="shared" ca="1" si="62"/>
        <v>2.2330931835669032</v>
      </c>
      <c r="Y180" s="314" t="str">
        <f t="shared" ca="1" si="80"/>
        <v/>
      </c>
      <c r="Z180" s="315" t="str">
        <f t="shared" ca="1" si="81"/>
        <v/>
      </c>
      <c r="AA180" s="316" t="str">
        <f t="shared" ca="1" si="82"/>
        <v/>
      </c>
      <c r="AC180" s="310" t="e">
        <f t="shared" ca="1" si="83"/>
        <v>#N/A</v>
      </c>
      <c r="AD180" s="323" t="e">
        <f t="shared" ca="1" si="84"/>
        <v>#N/A</v>
      </c>
      <c r="AE180" s="324">
        <f t="shared" ca="1" si="63"/>
        <v>1198.8183182415432</v>
      </c>
      <c r="AG180" s="306">
        <f t="shared" ca="1" si="85"/>
        <v>-8.4724938724441881</v>
      </c>
      <c r="AH180" s="304">
        <f t="shared" ca="1" si="86"/>
        <v>-0.81307621674274444</v>
      </c>
    </row>
    <row r="181" spans="1:34" x14ac:dyDescent="0.2">
      <c r="A181" s="347">
        <f t="shared" ca="1" si="64"/>
        <v>0.1</v>
      </c>
      <c r="B181" s="304">
        <f t="shared" ca="1" si="65"/>
        <v>11.899999999999952</v>
      </c>
      <c r="D181" s="306">
        <f t="shared" ca="1" si="66"/>
        <v>-0.49351655251635995</v>
      </c>
      <c r="E181" s="307">
        <f t="shared" ca="1" si="67"/>
        <v>-10.402824468613382</v>
      </c>
      <c r="F181" s="304">
        <f t="shared" ca="1" si="68"/>
        <v>10.414524257612007</v>
      </c>
      <c r="G181" s="306">
        <f t="shared" ca="1" si="69"/>
        <v>20.220736751071513</v>
      </c>
      <c r="H181" s="307">
        <f t="shared" ca="1" si="70"/>
        <v>23.308656462997046</v>
      </c>
      <c r="I181" s="304">
        <f t="shared" ca="1" si="71"/>
        <v>30.857278896010065</v>
      </c>
      <c r="J181" s="306">
        <f t="shared" ca="1" si="72"/>
        <v>321.60837730840825</v>
      </c>
      <c r="K181" s="307">
        <f t="shared" ca="1" si="73"/>
        <v>1201.2011980101861</v>
      </c>
      <c r="L181" s="304">
        <f t="shared" ca="1" si="58"/>
        <v>1243.5096567602736</v>
      </c>
      <c r="M181" s="306">
        <f t="shared" ca="1" si="74"/>
        <v>0.85621825266623608</v>
      </c>
      <c r="N181" s="304">
        <f t="shared" ca="1" si="75"/>
        <v>49.057692219841272</v>
      </c>
      <c r="P181" s="310">
        <f t="shared" ca="1" si="76"/>
        <v>23</v>
      </c>
      <c r="Q181" s="304">
        <f t="shared" ca="1" si="77"/>
        <v>0</v>
      </c>
      <c r="R181" s="306">
        <f t="shared" ca="1" si="78"/>
        <v>0</v>
      </c>
      <c r="S181" s="307">
        <f t="shared" ca="1" si="79"/>
        <v>2.8949999999999996</v>
      </c>
      <c r="T181" s="304">
        <f t="shared" ca="1" si="59"/>
        <v>28.399949999999997</v>
      </c>
      <c r="U181" s="311">
        <f t="shared" ca="1" si="60"/>
        <v>0</v>
      </c>
      <c r="V181" s="306">
        <f t="shared" ca="1" si="61"/>
        <v>1.0861898020475764</v>
      </c>
      <c r="W181" s="304">
        <f t="shared" ca="1" si="62"/>
        <v>2.1178433909652918</v>
      </c>
      <c r="Y181" s="314" t="str">
        <f t="shared" ca="1" si="80"/>
        <v/>
      </c>
      <c r="Z181" s="315" t="str">
        <f t="shared" ca="1" si="81"/>
        <v/>
      </c>
      <c r="AA181" s="316" t="str">
        <f t="shared" ca="1" si="82"/>
        <v/>
      </c>
      <c r="AC181" s="310" t="e">
        <f t="shared" ca="1" si="83"/>
        <v>#N/A</v>
      </c>
      <c r="AD181" s="323" t="e">
        <f t="shared" ca="1" si="84"/>
        <v>#N/A</v>
      </c>
      <c r="AE181" s="324">
        <f t="shared" ca="1" si="63"/>
        <v>1201.2011980101861</v>
      </c>
      <c r="AG181" s="306">
        <f t="shared" ca="1" si="85"/>
        <v>-8.3107631949892848</v>
      </c>
      <c r="AH181" s="304">
        <f t="shared" ca="1" si="86"/>
        <v>-0.77136206686248832</v>
      </c>
    </row>
    <row r="182" spans="1:34" x14ac:dyDescent="0.2">
      <c r="A182" s="347">
        <f t="shared" ca="1" si="64"/>
        <v>0.1</v>
      </c>
      <c r="B182" s="304">
        <f t="shared" ca="1" si="65"/>
        <v>11.999999999999952</v>
      </c>
      <c r="D182" s="306">
        <f t="shared" ca="1" si="66"/>
        <v>-0.47938520155850584</v>
      </c>
      <c r="E182" s="307">
        <f t="shared" ca="1" si="67"/>
        <v>-10.362592376535424</v>
      </c>
      <c r="F182" s="304">
        <f t="shared" ca="1" si="68"/>
        <v>10.373674900135601</v>
      </c>
      <c r="G182" s="306">
        <f t="shared" ca="1" si="69"/>
        <v>20.172798230915664</v>
      </c>
      <c r="H182" s="307">
        <f t="shared" ca="1" si="70"/>
        <v>22.272397225343504</v>
      </c>
      <c r="I182" s="304">
        <f t="shared" ca="1" si="71"/>
        <v>30.049982805797463</v>
      </c>
      <c r="J182" s="306">
        <f t="shared" ca="1" si="72"/>
        <v>323.6280540575076</v>
      </c>
      <c r="K182" s="307">
        <f t="shared" ca="1" si="73"/>
        <v>1203.4802506946032</v>
      </c>
      <c r="L182" s="304">
        <f t="shared" ca="1" si="58"/>
        <v>1246.2342601553667</v>
      </c>
      <c r="M182" s="306">
        <f t="shared" ca="1" si="74"/>
        <v>0.8348239931304966</v>
      </c>
      <c r="N182" s="304">
        <f t="shared" ca="1" si="75"/>
        <v>47.831891442635886</v>
      </c>
      <c r="P182" s="310">
        <f t="shared" ca="1" si="76"/>
        <v>23</v>
      </c>
      <c r="Q182" s="304">
        <f t="shared" ca="1" si="77"/>
        <v>0</v>
      </c>
      <c r="R182" s="306">
        <f t="shared" ca="1" si="78"/>
        <v>0</v>
      </c>
      <c r="S182" s="307">
        <f t="shared" ca="1" si="79"/>
        <v>2.8949999999999996</v>
      </c>
      <c r="T182" s="304">
        <f t="shared" ca="1" si="59"/>
        <v>28.399949999999997</v>
      </c>
      <c r="U182" s="311">
        <f t="shared" ca="1" si="60"/>
        <v>0</v>
      </c>
      <c r="V182" s="306">
        <f t="shared" ca="1" si="61"/>
        <v>1.0859413841812509</v>
      </c>
      <c r="W182" s="304">
        <f t="shared" ca="1" si="62"/>
        <v>2.0080184973213764</v>
      </c>
      <c r="Y182" s="314" t="str">
        <f t="shared" ca="1" si="80"/>
        <v/>
      </c>
      <c r="Z182" s="315" t="str">
        <f t="shared" ca="1" si="81"/>
        <v/>
      </c>
      <c r="AA182" s="316" t="str">
        <f t="shared" ca="1" si="82"/>
        <v/>
      </c>
      <c r="AC182" s="310">
        <f t="shared" ca="1" si="83"/>
        <v>11.999999999999952</v>
      </c>
      <c r="AD182" s="323">
        <f t="shared" ca="1" si="84"/>
        <v>323.6280540575076</v>
      </c>
      <c r="AE182" s="324">
        <f t="shared" ca="1" si="63"/>
        <v>1203.4802506946032</v>
      </c>
      <c r="AG182" s="306">
        <f t="shared" ca="1" si="85"/>
        <v>-8.141729819420183</v>
      </c>
      <c r="AH182" s="304">
        <f t="shared" ca="1" si="86"/>
        <v>-0.73155212123153446</v>
      </c>
    </row>
    <row r="183" spans="1:34" x14ac:dyDescent="0.2">
      <c r="A183" s="347">
        <f t="shared" ca="1" si="64"/>
        <v>0.1</v>
      </c>
      <c r="B183" s="304">
        <f t="shared" ca="1" si="65"/>
        <v>12.099999999999952</v>
      </c>
      <c r="D183" s="306">
        <f t="shared" ca="1" si="66"/>
        <v>-0.4656301117961878</v>
      </c>
      <c r="E183" s="307">
        <f t="shared" ca="1" si="67"/>
        <v>-10.324093220548464</v>
      </c>
      <c r="F183" s="304">
        <f t="shared" ca="1" si="68"/>
        <v>10.334588149877385</v>
      </c>
      <c r="G183" s="306">
        <f t="shared" ca="1" si="69"/>
        <v>20.126235219736046</v>
      </c>
      <c r="H183" s="307">
        <f t="shared" ca="1" si="70"/>
        <v>21.239987903288657</v>
      </c>
      <c r="I183" s="304">
        <f t="shared" ca="1" si="71"/>
        <v>29.260936933939625</v>
      </c>
      <c r="J183" s="306">
        <f t="shared" ca="1" si="72"/>
        <v>325.64300573004016</v>
      </c>
      <c r="K183" s="307">
        <f t="shared" ca="1" si="73"/>
        <v>1205.6558699510349</v>
      </c>
      <c r="L183" s="304">
        <f t="shared" ca="1" si="58"/>
        <v>1248.8592570535247</v>
      </c>
      <c r="M183" s="306">
        <f t="shared" ca="1" si="74"/>
        <v>0.81231586561789915</v>
      </c>
      <c r="N183" s="304">
        <f t="shared" ca="1" si="75"/>
        <v>46.542270731421759</v>
      </c>
      <c r="P183" s="310">
        <f t="shared" ca="1" si="76"/>
        <v>23</v>
      </c>
      <c r="Q183" s="304">
        <f t="shared" ca="1" si="77"/>
        <v>0</v>
      </c>
      <c r="R183" s="306">
        <f t="shared" ca="1" si="78"/>
        <v>0</v>
      </c>
      <c r="S183" s="307">
        <f t="shared" ca="1" si="79"/>
        <v>2.8949999999999996</v>
      </c>
      <c r="T183" s="304">
        <f t="shared" ca="1" si="59"/>
        <v>28.399949999999997</v>
      </c>
      <c r="U183" s="311">
        <f t="shared" ca="1" si="60"/>
        <v>0</v>
      </c>
      <c r="V183" s="306">
        <f t="shared" ca="1" si="61"/>
        <v>1.0857042904263232</v>
      </c>
      <c r="W183" s="304">
        <f t="shared" ca="1" si="62"/>
        <v>1.9035350576487187</v>
      </c>
      <c r="Y183" s="314" t="str">
        <f t="shared" ca="1" si="80"/>
        <v/>
      </c>
      <c r="Z183" s="315" t="str">
        <f t="shared" ca="1" si="81"/>
        <v/>
      </c>
      <c r="AA183" s="316" t="str">
        <f t="shared" ca="1" si="82"/>
        <v/>
      </c>
      <c r="AC183" s="310" t="e">
        <f t="shared" ca="1" si="83"/>
        <v>#N/A</v>
      </c>
      <c r="AD183" s="323" t="e">
        <f t="shared" ca="1" si="84"/>
        <v>#N/A</v>
      </c>
      <c r="AE183" s="324">
        <f t="shared" ca="1" si="63"/>
        <v>1205.6558699510349</v>
      </c>
      <c r="AG183" s="306">
        <f t="shared" ca="1" si="85"/>
        <v>-7.9645758548940053</v>
      </c>
      <c r="AH183" s="304">
        <f t="shared" ca="1" si="86"/>
        <v>-0.69361606125090736</v>
      </c>
    </row>
    <row r="184" spans="1:34" x14ac:dyDescent="0.2">
      <c r="A184" s="347">
        <f t="shared" ca="1" si="64"/>
        <v>0.1</v>
      </c>
      <c r="B184" s="304">
        <f t="shared" ca="1" si="65"/>
        <v>12.199999999999951</v>
      </c>
      <c r="D184" s="306">
        <f t="shared" ca="1" si="66"/>
        <v>-0.4522583850448641</v>
      </c>
      <c r="E184" s="307">
        <f t="shared" ca="1" si="67"/>
        <v>-10.287285618628468</v>
      </c>
      <c r="F184" s="304">
        <f t="shared" ca="1" si="68"/>
        <v>10.297222103367661</v>
      </c>
      <c r="G184" s="306">
        <f t="shared" ca="1" si="69"/>
        <v>20.08100938123156</v>
      </c>
      <c r="H184" s="307">
        <f t="shared" ca="1" si="70"/>
        <v>20.211259341425812</v>
      </c>
      <c r="I184" s="304">
        <f t="shared" ca="1" si="71"/>
        <v>28.491085306381049</v>
      </c>
      <c r="J184" s="306">
        <f t="shared" ca="1" si="72"/>
        <v>327.65336796008853</v>
      </c>
      <c r="K184" s="307">
        <f t="shared" ca="1" si="73"/>
        <v>1207.7284323132706</v>
      </c>
      <c r="L184" s="304">
        <f t="shared" ca="1" si="58"/>
        <v>1251.3851108885144</v>
      </c>
      <c r="M184" s="306">
        <f t="shared" ca="1" si="74"/>
        <v>0.78863078123275443</v>
      </c>
      <c r="N184" s="304">
        <f t="shared" ca="1" si="75"/>
        <v>45.185215358741758</v>
      </c>
      <c r="P184" s="310">
        <f t="shared" ca="1" si="76"/>
        <v>23</v>
      </c>
      <c r="Q184" s="304">
        <f t="shared" ca="1" si="77"/>
        <v>0</v>
      </c>
      <c r="R184" s="306">
        <f t="shared" ca="1" si="78"/>
        <v>0</v>
      </c>
      <c r="S184" s="307">
        <f t="shared" ca="1" si="79"/>
        <v>2.8949999999999996</v>
      </c>
      <c r="T184" s="304">
        <f t="shared" ca="1" si="59"/>
        <v>28.399949999999997</v>
      </c>
      <c r="U184" s="311">
        <f t="shared" ca="1" si="60"/>
        <v>0</v>
      </c>
      <c r="V184" s="306">
        <f t="shared" ca="1" si="61"/>
        <v>1.0854784728071531</v>
      </c>
      <c r="W184" s="304">
        <f t="shared" ca="1" si="62"/>
        <v>1.8043137989330393</v>
      </c>
      <c r="Y184" s="314" t="str">
        <f t="shared" ca="1" si="80"/>
        <v/>
      </c>
      <c r="Z184" s="315" t="str">
        <f t="shared" ca="1" si="81"/>
        <v/>
      </c>
      <c r="AA184" s="316" t="str">
        <f t="shared" ca="1" si="82"/>
        <v/>
      </c>
      <c r="AC184" s="310" t="e">
        <f t="shared" ca="1" si="83"/>
        <v>#N/A</v>
      </c>
      <c r="AD184" s="323" t="e">
        <f t="shared" ca="1" si="84"/>
        <v>#N/A</v>
      </c>
      <c r="AE184" s="324">
        <f t="shared" ca="1" si="63"/>
        <v>1207.7284323132706</v>
      </c>
      <c r="AG184" s="306">
        <f t="shared" ca="1" si="85"/>
        <v>-7.7784276439507307</v>
      </c>
      <c r="AH184" s="304">
        <f t="shared" ca="1" si="86"/>
        <v>-0.6575250630910946</v>
      </c>
    </row>
    <row r="185" spans="1:34" x14ac:dyDescent="0.2">
      <c r="A185" s="347">
        <f t="shared" ca="1" si="64"/>
        <v>0.1</v>
      </c>
      <c r="B185" s="304">
        <f t="shared" ca="1" si="65"/>
        <v>12.299999999999951</v>
      </c>
      <c r="D185" s="306">
        <f t="shared" ca="1" si="66"/>
        <v>-0.43927860184735673</v>
      </c>
      <c r="E185" s="307">
        <f t="shared" ca="1" si="67"/>
        <v>-10.25212786202739</v>
      </c>
      <c r="F185" s="304">
        <f t="shared" ca="1" si="68"/>
        <v>10.261534553340415</v>
      </c>
      <c r="G185" s="306">
        <f t="shared" ca="1" si="69"/>
        <v>20.037081521046826</v>
      </c>
      <c r="H185" s="307">
        <f t="shared" ca="1" si="70"/>
        <v>19.186046555223072</v>
      </c>
      <c r="I185" s="304">
        <f t="shared" ca="1" si="71"/>
        <v>27.74146748642298</v>
      </c>
      <c r="J185" s="306">
        <f t="shared" ca="1" si="72"/>
        <v>329.65927250520247</v>
      </c>
      <c r="K185" s="307">
        <f t="shared" ca="1" si="73"/>
        <v>1209.6982976081031</v>
      </c>
      <c r="L185" s="304">
        <f t="shared" ca="1" si="58"/>
        <v>1253.8122695143009</v>
      </c>
      <c r="M185" s="306">
        <f t="shared" ca="1" si="74"/>
        <v>0.76370429303222875</v>
      </c>
      <c r="N185" s="304">
        <f t="shared" ca="1" si="75"/>
        <v>43.757032786768988</v>
      </c>
      <c r="P185" s="310">
        <f t="shared" ca="1" si="76"/>
        <v>23</v>
      </c>
      <c r="Q185" s="304">
        <f t="shared" ca="1" si="77"/>
        <v>0</v>
      </c>
      <c r="R185" s="306">
        <f t="shared" ca="1" si="78"/>
        <v>0</v>
      </c>
      <c r="S185" s="307">
        <f t="shared" ca="1" si="79"/>
        <v>2.8949999999999996</v>
      </c>
      <c r="T185" s="304">
        <f t="shared" ca="1" si="59"/>
        <v>28.399949999999997</v>
      </c>
      <c r="U185" s="311">
        <f t="shared" ca="1" si="60"/>
        <v>0</v>
      </c>
      <c r="V185" s="306">
        <f t="shared" ca="1" si="61"/>
        <v>1.0852638855323047</v>
      </c>
      <c r="W185" s="304">
        <f t="shared" ca="1" si="62"/>
        <v>1.7102794697942767</v>
      </c>
      <c r="Y185" s="314" t="str">
        <f t="shared" ca="1" si="80"/>
        <v/>
      </c>
      <c r="Z185" s="315" t="str">
        <f t="shared" ca="1" si="81"/>
        <v/>
      </c>
      <c r="AA185" s="316" t="str">
        <f t="shared" ca="1" si="82"/>
        <v/>
      </c>
      <c r="AC185" s="310" t="e">
        <f t="shared" ca="1" si="83"/>
        <v>#N/A</v>
      </c>
      <c r="AD185" s="323" t="e">
        <f t="shared" ca="1" si="84"/>
        <v>#N/A</v>
      </c>
      <c r="AE185" s="324">
        <f t="shared" ca="1" si="63"/>
        <v>1209.6982976081031</v>
      </c>
      <c r="AG185" s="306">
        <f t="shared" ca="1" si="85"/>
        <v>-7.5823567415025996</v>
      </c>
      <c r="AH185" s="304">
        <f t="shared" ca="1" si="86"/>
        <v>-0.62325174401832106</v>
      </c>
    </row>
    <row r="186" spans="1:34" x14ac:dyDescent="0.2">
      <c r="A186" s="347">
        <f t="shared" ca="1" si="64"/>
        <v>0.1</v>
      </c>
      <c r="B186" s="304">
        <f t="shared" ca="1" si="65"/>
        <v>12.399999999999951</v>
      </c>
      <c r="D186" s="306">
        <f t="shared" ca="1" si="66"/>
        <v>-0.42670088989939819</v>
      </c>
      <c r="E186" s="307">
        <f t="shared" ca="1" si="67"/>
        <v>-10.218577622952012</v>
      </c>
      <c r="F186" s="304">
        <f t="shared" ca="1" si="68"/>
        <v>10.227482695450359</v>
      </c>
      <c r="G186" s="306">
        <f t="shared" ca="1" si="69"/>
        <v>19.994411432056886</v>
      </c>
      <c r="H186" s="307">
        <f t="shared" ca="1" si="70"/>
        <v>18.16418879292787</v>
      </c>
      <c r="I186" s="304">
        <f t="shared" ca="1" si="71"/>
        <v>27.013223484425058</v>
      </c>
      <c r="J186" s="306">
        <f t="shared" ca="1" si="72"/>
        <v>331.66084715285763</v>
      </c>
      <c r="K186" s="307">
        <f t="shared" ca="1" si="73"/>
        <v>1211.5658093755105</v>
      </c>
      <c r="L186" s="304">
        <f t="shared" ca="1" si="58"/>
        <v>1256.1411656266532</v>
      </c>
      <c r="M186" s="306">
        <f t="shared" ca="1" si="74"/>
        <v>0.73747132425033091</v>
      </c>
      <c r="N186" s="304">
        <f t="shared" ca="1" si="75"/>
        <v>42.253994391467799</v>
      </c>
      <c r="P186" s="310">
        <f t="shared" ca="1" si="76"/>
        <v>23</v>
      </c>
      <c r="Q186" s="304">
        <f t="shared" ca="1" si="77"/>
        <v>0</v>
      </c>
      <c r="R186" s="306">
        <f t="shared" ca="1" si="78"/>
        <v>0</v>
      </c>
      <c r="S186" s="307">
        <f t="shared" ca="1" si="79"/>
        <v>2.8949999999999996</v>
      </c>
      <c r="T186" s="304">
        <f t="shared" ca="1" si="59"/>
        <v>28.399949999999997</v>
      </c>
      <c r="U186" s="311">
        <f t="shared" ca="1" si="60"/>
        <v>0</v>
      </c>
      <c r="V186" s="306">
        <f t="shared" ca="1" si="61"/>
        <v>1.0850604849427006</v>
      </c>
      <c r="W186" s="304">
        <f t="shared" ca="1" si="62"/>
        <v>1.6213606944213017</v>
      </c>
      <c r="Y186" s="314" t="str">
        <f t="shared" ca="1" si="80"/>
        <v/>
      </c>
      <c r="Z186" s="315" t="str">
        <f t="shared" ca="1" si="81"/>
        <v/>
      </c>
      <c r="AA186" s="316" t="str">
        <f t="shared" ca="1" si="82"/>
        <v/>
      </c>
      <c r="AC186" s="310" t="e">
        <f t="shared" ca="1" si="83"/>
        <v>#N/A</v>
      </c>
      <c r="AD186" s="323" t="e">
        <f t="shared" ca="1" si="84"/>
        <v>#N/A</v>
      </c>
      <c r="AE186" s="324">
        <f t="shared" ca="1" si="63"/>
        <v>1211.5658093755105</v>
      </c>
      <c r="AG186" s="306">
        <f t="shared" ca="1" si="85"/>
        <v>-7.3753829575984469</v>
      </c>
      <c r="AH186" s="304">
        <f t="shared" ca="1" si="86"/>
        <v>-0.59077011046434436</v>
      </c>
    </row>
    <row r="187" spans="1:34" x14ac:dyDescent="0.2">
      <c r="A187" s="347">
        <f t="shared" ca="1" si="64"/>
        <v>0.1</v>
      </c>
      <c r="B187" s="304">
        <f t="shared" ca="1" si="65"/>
        <v>12.49999999999995</v>
      </c>
      <c r="D187" s="306">
        <f t="shared" ca="1" si="66"/>
        <v>-0.4145369859188745</v>
      </c>
      <c r="E187" s="307">
        <f t="shared" ca="1" si="67"/>
        <v>-10.186591634090783</v>
      </c>
      <c r="F187" s="304">
        <f t="shared" ca="1" si="68"/>
        <v>10.195022806861349</v>
      </c>
      <c r="G187" s="306">
        <f t="shared" ca="1" si="69"/>
        <v>19.952957733464999</v>
      </c>
      <c r="H187" s="307">
        <f t="shared" ca="1" si="70"/>
        <v>17.145529629518791</v>
      </c>
      <c r="I187" s="304">
        <f t="shared" ca="1" si="71"/>
        <v>26.30759792512702</v>
      </c>
      <c r="J187" s="306">
        <f t="shared" ca="1" si="72"/>
        <v>333.6582156111337</v>
      </c>
      <c r="K187" s="307">
        <f t="shared" ca="1" si="73"/>
        <v>1213.3312952966328</v>
      </c>
      <c r="L187" s="304">
        <f t="shared" ca="1" si="58"/>
        <v>1258.3722171881461</v>
      </c>
      <c r="M187" s="306">
        <f t="shared" ca="1" si="74"/>
        <v>0.70986712326357781</v>
      </c>
      <c r="N187" s="304">
        <f t="shared" ca="1" si="75"/>
        <v>40.672390178095988</v>
      </c>
      <c r="P187" s="310">
        <f t="shared" ca="1" si="76"/>
        <v>23</v>
      </c>
      <c r="Q187" s="304">
        <f t="shared" ca="1" si="77"/>
        <v>0</v>
      </c>
      <c r="R187" s="306">
        <f t="shared" ca="1" si="78"/>
        <v>0</v>
      </c>
      <c r="S187" s="307">
        <f t="shared" ca="1" si="79"/>
        <v>2.8949999999999996</v>
      </c>
      <c r="T187" s="304">
        <f t="shared" ca="1" si="59"/>
        <v>28.399949999999997</v>
      </c>
      <c r="U187" s="311">
        <f t="shared" ca="1" si="60"/>
        <v>0</v>
      </c>
      <c r="V187" s="306">
        <f t="shared" ca="1" si="61"/>
        <v>1.0848682294592815</v>
      </c>
      <c r="W187" s="304">
        <f t="shared" ca="1" si="62"/>
        <v>1.5374898299764892</v>
      </c>
      <c r="Y187" s="314" t="str">
        <f t="shared" ca="1" si="80"/>
        <v/>
      </c>
      <c r="Z187" s="315" t="str">
        <f t="shared" ca="1" si="81"/>
        <v/>
      </c>
      <c r="AA187" s="316" t="str">
        <f t="shared" ca="1" si="82"/>
        <v/>
      </c>
      <c r="AC187" s="310" t="e">
        <f t="shared" ca="1" si="83"/>
        <v>#N/A</v>
      </c>
      <c r="AD187" s="323" t="e">
        <f t="shared" ca="1" si="84"/>
        <v>#N/A</v>
      </c>
      <c r="AE187" s="324">
        <f t="shared" ca="1" si="63"/>
        <v>1213.3312952966328</v>
      </c>
      <c r="AG187" s="306">
        <f t="shared" ca="1" si="85"/>
        <v>-7.1564801127793238</v>
      </c>
      <c r="AH187" s="304">
        <f t="shared" ca="1" si="86"/>
        <v>-0.56005550757212508</v>
      </c>
    </row>
    <row r="188" spans="1:34" x14ac:dyDescent="0.2">
      <c r="A188" s="347">
        <f t="shared" ca="1" si="64"/>
        <v>0.1</v>
      </c>
      <c r="B188" s="304">
        <f t="shared" ca="1" si="65"/>
        <v>12.59999999999995</v>
      </c>
      <c r="D188" s="306">
        <f t="shared" ca="1" si="66"/>
        <v>-0.40280028633052783</v>
      </c>
      <c r="E188" s="307">
        <f t="shared" ca="1" si="67"/>
        <v>-10.156125338223697</v>
      </c>
      <c r="F188" s="304">
        <f t="shared" ca="1" si="68"/>
        <v>10.16410989493804</v>
      </c>
      <c r="G188" s="306">
        <f t="shared" ca="1" si="69"/>
        <v>19.912677704831946</v>
      </c>
      <c r="H188" s="307">
        <f t="shared" ca="1" si="70"/>
        <v>16.12991709569642</v>
      </c>
      <c r="I188" s="304">
        <f t="shared" ca="1" si="71"/>
        <v>25.625943082949181</v>
      </c>
      <c r="J188" s="306">
        <f t="shared" ca="1" si="72"/>
        <v>335.65149738304854</v>
      </c>
      <c r="K188" s="307">
        <f t="shared" ca="1" si="73"/>
        <v>1214.9950676328936</v>
      </c>
      <c r="L188" s="304">
        <f t="shared" ca="1" si="58"/>
        <v>1260.5058278594915</v>
      </c>
      <c r="M188" s="306">
        <f t="shared" ca="1" si="74"/>
        <v>0.6808284831259217</v>
      </c>
      <c r="N188" s="304">
        <f t="shared" ca="1" si="75"/>
        <v>39.008598655409095</v>
      </c>
      <c r="P188" s="310">
        <f t="shared" ca="1" si="76"/>
        <v>23</v>
      </c>
      <c r="Q188" s="304">
        <f t="shared" ca="1" si="77"/>
        <v>0</v>
      </c>
      <c r="R188" s="306">
        <f t="shared" ca="1" si="78"/>
        <v>0</v>
      </c>
      <c r="S188" s="307">
        <f t="shared" ca="1" si="79"/>
        <v>2.8949999999999996</v>
      </c>
      <c r="T188" s="304">
        <f t="shared" ca="1" si="59"/>
        <v>28.399949999999997</v>
      </c>
      <c r="U188" s="311">
        <f t="shared" ca="1" si="60"/>
        <v>0</v>
      </c>
      <c r="V188" s="306">
        <f t="shared" ca="1" si="61"/>
        <v>1.0846870795297938</v>
      </c>
      <c r="W188" s="304">
        <f t="shared" ca="1" si="62"/>
        <v>1.458602826634579</v>
      </c>
      <c r="Y188" s="314" t="str">
        <f t="shared" ca="1" si="80"/>
        <v/>
      </c>
      <c r="Z188" s="315" t="str">
        <f t="shared" ca="1" si="81"/>
        <v/>
      </c>
      <c r="AA188" s="316" t="str">
        <f t="shared" ca="1" si="82"/>
        <v/>
      </c>
      <c r="AC188" s="310" t="e">
        <f t="shared" ca="1" si="83"/>
        <v>#N/A</v>
      </c>
      <c r="AD188" s="323" t="e">
        <f t="shared" ca="1" si="84"/>
        <v>#N/A</v>
      </c>
      <c r="AE188" s="324">
        <f t="shared" ca="1" si="63"/>
        <v>1214.9950676328936</v>
      </c>
      <c r="AG188" s="306">
        <f t="shared" ca="1" si="85"/>
        <v>-6.9245852667455967</v>
      </c>
      <c r="AH188" s="304">
        <f t="shared" ca="1" si="86"/>
        <v>-0.53108456994006548</v>
      </c>
    </row>
    <row r="189" spans="1:34" x14ac:dyDescent="0.2">
      <c r="A189" s="347">
        <f t="shared" ca="1" si="64"/>
        <v>0.1</v>
      </c>
      <c r="B189" s="304">
        <f t="shared" ca="1" si="65"/>
        <v>12.69999999999995</v>
      </c>
      <c r="D189" s="306">
        <f t="shared" ca="1" si="66"/>
        <v>-0.39150588094775285</v>
      </c>
      <c r="E189" s="307">
        <f t="shared" ca="1" si="67"/>
        <v>-10.127132507027545</v>
      </c>
      <c r="F189" s="304">
        <f t="shared" ca="1" si="68"/>
        <v>10.134697315150103</v>
      </c>
      <c r="G189" s="306">
        <f t="shared" ca="1" si="69"/>
        <v>19.873527116737172</v>
      </c>
      <c r="H189" s="307">
        <f t="shared" ca="1" si="70"/>
        <v>15.117203844993666</v>
      </c>
      <c r="I189" s="304">
        <f t="shared" ca="1" si="71"/>
        <v>24.969720305817987</v>
      </c>
      <c r="J189" s="306">
        <f t="shared" ca="1" si="72"/>
        <v>337.64080762412698</v>
      </c>
      <c r="K189" s="307">
        <f t="shared" ca="1" si="73"/>
        <v>1216.557423679928</v>
      </c>
      <c r="L189" s="304">
        <f t="shared" ca="1" si="58"/>
        <v>1262.5423874404441</v>
      </c>
      <c r="M189" s="306">
        <f t="shared" ca="1" si="74"/>
        <v>0.65029526223377321</v>
      </c>
      <c r="N189" s="304">
        <f t="shared" ca="1" si="75"/>
        <v>37.259173963348317</v>
      </c>
      <c r="P189" s="310">
        <f t="shared" ca="1" si="76"/>
        <v>23</v>
      </c>
      <c r="Q189" s="304">
        <f t="shared" ca="1" si="77"/>
        <v>0</v>
      </c>
      <c r="R189" s="306">
        <f t="shared" ca="1" si="78"/>
        <v>0</v>
      </c>
      <c r="S189" s="307">
        <f t="shared" ca="1" si="79"/>
        <v>2.8949999999999996</v>
      </c>
      <c r="T189" s="304">
        <f t="shared" ca="1" si="59"/>
        <v>28.399949999999997</v>
      </c>
      <c r="U189" s="311">
        <f t="shared" ca="1" si="60"/>
        <v>0</v>
      </c>
      <c r="V189" s="306">
        <f t="shared" ca="1" si="61"/>
        <v>1.0845169975743003</v>
      </c>
      <c r="W189" s="304">
        <f t="shared" ca="1" si="62"/>
        <v>1.3846390893840081</v>
      </c>
      <c r="Y189" s="314" t="str">
        <f t="shared" ca="1" si="80"/>
        <v/>
      </c>
      <c r="Z189" s="315" t="str">
        <f t="shared" ca="1" si="81"/>
        <v/>
      </c>
      <c r="AA189" s="316" t="str">
        <f t="shared" ca="1" si="82"/>
        <v/>
      </c>
      <c r="AC189" s="310" t="e">
        <f t="shared" ca="1" si="83"/>
        <v>#N/A</v>
      </c>
      <c r="AD189" s="323" t="e">
        <f t="shared" ca="1" si="84"/>
        <v>#N/A</v>
      </c>
      <c r="AE189" s="324">
        <f t="shared" ca="1" si="63"/>
        <v>1216.557423679928</v>
      </c>
      <c r="AG189" s="306">
        <f t="shared" ca="1" si="85"/>
        <v>-6.678612280857724</v>
      </c>
      <c r="AH189" s="304">
        <f t="shared" ca="1" si="86"/>
        <v>-0.5038351732761932</v>
      </c>
    </row>
    <row r="190" spans="1:34" x14ac:dyDescent="0.2">
      <c r="A190" s="347">
        <f t="shared" ca="1" si="64"/>
        <v>0.1</v>
      </c>
      <c r="B190" s="304">
        <f t="shared" ca="1" si="65"/>
        <v>12.799999999999949</v>
      </c>
      <c r="D190" s="306">
        <f t="shared" ca="1" si="66"/>
        <v>-0.38067056252375103</v>
      </c>
      <c r="E190" s="307">
        <f t="shared" ca="1" si="67"/>
        <v>-10.099564829517025</v>
      </c>
      <c r="F190" s="304">
        <f t="shared" ca="1" si="68"/>
        <v>10.106736358626824</v>
      </c>
      <c r="G190" s="306">
        <f t="shared" ca="1" si="69"/>
        <v>19.835460060484795</v>
      </c>
      <c r="H190" s="307">
        <f t="shared" ca="1" si="70"/>
        <v>14.107247362041964</v>
      </c>
      <c r="I190" s="304">
        <f t="shared" ca="1" si="71"/>
        <v>24.340499254224994</v>
      </c>
      <c r="J190" s="306">
        <f t="shared" ca="1" si="72"/>
        <v>339.62625698298808</v>
      </c>
      <c r="K190" s="307">
        <f t="shared" ca="1" si="73"/>
        <v>1218.0186462402798</v>
      </c>
      <c r="L190" s="304">
        <f t="shared" ca="1" si="58"/>
        <v>1264.4822723238467</v>
      </c>
      <c r="M190" s="306">
        <f t="shared" ca="1" si="74"/>
        <v>0.61821223745146037</v>
      </c>
      <c r="N190" s="304">
        <f t="shared" ca="1" si="75"/>
        <v>35.42095204930817</v>
      </c>
      <c r="P190" s="310">
        <f t="shared" ca="1" si="76"/>
        <v>23</v>
      </c>
      <c r="Q190" s="304">
        <f t="shared" ca="1" si="77"/>
        <v>0</v>
      </c>
      <c r="R190" s="306">
        <f t="shared" ca="1" si="78"/>
        <v>0</v>
      </c>
      <c r="S190" s="307">
        <f t="shared" ca="1" si="79"/>
        <v>2.8949999999999996</v>
      </c>
      <c r="T190" s="304">
        <f t="shared" ca="1" si="59"/>
        <v>28.399949999999997</v>
      </c>
      <c r="U190" s="311">
        <f t="shared" ca="1" si="60"/>
        <v>0</v>
      </c>
      <c r="V190" s="306">
        <f t="shared" ca="1" si="61"/>
        <v>1.0843579479289669</v>
      </c>
      <c r="W190" s="304">
        <f t="shared" ca="1" si="62"/>
        <v>1.3155413406811711</v>
      </c>
      <c r="Y190" s="314" t="str">
        <f t="shared" ca="1" si="80"/>
        <v/>
      </c>
      <c r="Z190" s="315" t="str">
        <f t="shared" ca="1" si="81"/>
        <v/>
      </c>
      <c r="AA190" s="316" t="str">
        <f t="shared" ca="1" si="82"/>
        <v/>
      </c>
      <c r="AC190" s="310" t="e">
        <f t="shared" ca="1" si="83"/>
        <v>#N/A</v>
      </c>
      <c r="AD190" s="323" t="e">
        <f t="shared" ca="1" si="84"/>
        <v>#N/A</v>
      </c>
      <c r="AE190" s="324">
        <f t="shared" ca="1" si="63"/>
        <v>1218.0186462402798</v>
      </c>
      <c r="AG190" s="306">
        <f t="shared" ca="1" si="85"/>
        <v>-6.4174706427552648</v>
      </c>
      <c r="AH190" s="304">
        <f t="shared" ca="1" si="86"/>
        <v>-0.47828638666114276</v>
      </c>
    </row>
    <row r="191" spans="1:34" x14ac:dyDescent="0.2">
      <c r="A191" s="347">
        <f t="shared" ca="1" si="64"/>
        <v>0.1</v>
      </c>
      <c r="B191" s="304">
        <f t="shared" ca="1" si="65"/>
        <v>12.899999999999949</v>
      </c>
      <c r="D191" s="306">
        <f t="shared" ca="1" si="66"/>
        <v>-0.37031280368536845</v>
      </c>
      <c r="E191" s="307">
        <f t="shared" ca="1" si="67"/>
        <v>-10.073371472453415</v>
      </c>
      <c r="F191" s="304">
        <f t="shared" ca="1" si="68"/>
        <v>10.080175811691561</v>
      </c>
      <c r="G191" s="306">
        <f t="shared" ca="1" si="69"/>
        <v>19.798428780116257</v>
      </c>
      <c r="H191" s="307">
        <f t="shared" ca="1" si="70"/>
        <v>13.099910214796623</v>
      </c>
      <c r="I191" s="304">
        <f t="shared" ca="1" si="71"/>
        <v>23.739954292227875</v>
      </c>
      <c r="J191" s="306">
        <f t="shared" ca="1" si="72"/>
        <v>341.60795142501814</v>
      </c>
      <c r="K191" s="307">
        <f t="shared" ca="1" si="73"/>
        <v>1219.3790041191219</v>
      </c>
      <c r="L191" s="304">
        <f t="shared" ca="1" si="58"/>
        <v>1266.325845966724</v>
      </c>
      <c r="M191" s="306">
        <f t="shared" ca="1" si="74"/>
        <v>0.58453131022711347</v>
      </c>
      <c r="N191" s="304">
        <f t="shared" ca="1" si="75"/>
        <v>33.491177069265817</v>
      </c>
      <c r="P191" s="310">
        <f t="shared" ca="1" si="76"/>
        <v>23</v>
      </c>
      <c r="Q191" s="304">
        <f t="shared" ca="1" si="77"/>
        <v>0</v>
      </c>
      <c r="R191" s="306">
        <f t="shared" ca="1" si="78"/>
        <v>0</v>
      </c>
      <c r="S191" s="307">
        <f t="shared" ca="1" si="79"/>
        <v>2.8949999999999996</v>
      </c>
      <c r="T191" s="304">
        <f t="shared" ca="1" si="59"/>
        <v>28.399949999999997</v>
      </c>
      <c r="U191" s="311">
        <f t="shared" ca="1" si="60"/>
        <v>0</v>
      </c>
      <c r="V191" s="306">
        <f t="shared" ca="1" si="61"/>
        <v>1.0842098967876528</v>
      </c>
      <c r="W191" s="304">
        <f t="shared" ca="1" si="62"/>
        <v>1.2512554830119289</v>
      </c>
      <c r="Y191" s="314" t="str">
        <f t="shared" ca="1" si="80"/>
        <v/>
      </c>
      <c r="Z191" s="315" t="str">
        <f t="shared" ca="1" si="81"/>
        <v/>
      </c>
      <c r="AA191" s="316" t="str">
        <f t="shared" ca="1" si="82"/>
        <v/>
      </c>
      <c r="AC191" s="310" t="e">
        <f t="shared" ca="1" si="83"/>
        <v>#N/A</v>
      </c>
      <c r="AD191" s="323" t="e">
        <f t="shared" ca="1" si="84"/>
        <v>#N/A</v>
      </c>
      <c r="AE191" s="324">
        <f t="shared" ca="1" si="63"/>
        <v>1219.3790041191219</v>
      </c>
      <c r="AG191" s="306">
        <f t="shared" ca="1" si="85"/>
        <v>-6.1400904886157033</v>
      </c>
      <c r="AH191" s="304">
        <f t="shared" ca="1" si="86"/>
        <v>-0.45441842510575864</v>
      </c>
    </row>
    <row r="192" spans="1:34" x14ac:dyDescent="0.2">
      <c r="A192" s="347">
        <f t="shared" ca="1" si="64"/>
        <v>0.1</v>
      </c>
      <c r="B192" s="304">
        <f t="shared" ca="1" si="65"/>
        <v>12.999999999999948</v>
      </c>
      <c r="D192" s="306">
        <f t="shared" ca="1" si="66"/>
        <v>-0.36045269147316572</v>
      </c>
      <c r="E192" s="307">
        <f t="shared" ca="1" si="67"/>
        <v>-10.048498617613662</v>
      </c>
      <c r="F192" s="304">
        <f t="shared" ca="1" si="68"/>
        <v>10.054961492267084</v>
      </c>
      <c r="G192" s="306">
        <f t="shared" ca="1" si="69"/>
        <v>19.762383510968942</v>
      </c>
      <c r="H192" s="307">
        <f t="shared" ca="1" si="70"/>
        <v>12.095060353035256</v>
      </c>
      <c r="I192" s="304">
        <f t="shared" ca="1" si="71"/>
        <v>23.169857293004256</v>
      </c>
      <c r="J192" s="306">
        <f t="shared" ca="1" si="72"/>
        <v>343.58599203957237</v>
      </c>
      <c r="K192" s="307">
        <f t="shared" ca="1" si="73"/>
        <v>1220.6387526475135</v>
      </c>
      <c r="L192" s="304">
        <f t="shared" ca="1" si="58"/>
        <v>1268.0734593826553</v>
      </c>
      <c r="M192" s="306">
        <f t="shared" ca="1" si="74"/>
        <v>0.54921406811852802</v>
      </c>
      <c r="N192" s="304">
        <f t="shared" ca="1" si="75"/>
        <v>31.467648152402155</v>
      </c>
      <c r="P192" s="310">
        <f t="shared" ca="1" si="76"/>
        <v>23</v>
      </c>
      <c r="Q192" s="304">
        <f t="shared" ca="1" si="77"/>
        <v>0</v>
      </c>
      <c r="R192" s="306">
        <f t="shared" ca="1" si="78"/>
        <v>0</v>
      </c>
      <c r="S192" s="307">
        <f t="shared" ca="1" si="79"/>
        <v>2.8949999999999996</v>
      </c>
      <c r="T192" s="304">
        <f t="shared" ca="1" si="59"/>
        <v>28.399949999999997</v>
      </c>
      <c r="U192" s="311">
        <f t="shared" ca="1" si="60"/>
        <v>0</v>
      </c>
      <c r="V192" s="306">
        <f t="shared" ca="1" si="61"/>
        <v>1.0840728121408081</v>
      </c>
      <c r="W192" s="304">
        <f t="shared" ca="1" si="62"/>
        <v>1.191730460384111</v>
      </c>
      <c r="Y192" s="314" t="str">
        <f t="shared" ca="1" si="80"/>
        <v/>
      </c>
      <c r="Z192" s="315" t="str">
        <f t="shared" ca="1" si="81"/>
        <v/>
      </c>
      <c r="AA192" s="316" t="str">
        <f t="shared" ca="1" si="82"/>
        <v/>
      </c>
      <c r="AC192" s="310">
        <f t="shared" ca="1" si="83"/>
        <v>12.999999999999948</v>
      </c>
      <c r="AD192" s="323">
        <f t="shared" ca="1" si="84"/>
        <v>343.58599203957237</v>
      </c>
      <c r="AE192" s="324">
        <f t="shared" ca="1" si="63"/>
        <v>1220.6387526475135</v>
      </c>
      <c r="AG192" s="306">
        <f t="shared" ca="1" si="85"/>
        <v>-5.8454546675522145</v>
      </c>
      <c r="AH192" s="304">
        <f t="shared" ca="1" si="86"/>
        <v>-0.43221260207665946</v>
      </c>
    </row>
    <row r="193" spans="1:34" x14ac:dyDescent="0.2">
      <c r="A193" s="347">
        <f t="shared" ca="1" si="64"/>
        <v>0.1</v>
      </c>
      <c r="B193" s="304">
        <f t="shared" ca="1" si="65"/>
        <v>13.099999999999948</v>
      </c>
      <c r="D193" s="306">
        <f t="shared" ca="1" si="66"/>
        <v>-0.35111180867116221</v>
      </c>
      <c r="E193" s="307">
        <f t="shared" ca="1" si="67"/>
        <v>-10.024888984124004</v>
      </c>
      <c r="F193" s="304">
        <f t="shared" ca="1" si="68"/>
        <v>10.031035771354778</v>
      </c>
      <c r="G193" s="306">
        <f t="shared" ca="1" si="69"/>
        <v>19.727272330101826</v>
      </c>
      <c r="H193" s="307">
        <f t="shared" ca="1" si="70"/>
        <v>11.092571454622856</v>
      </c>
      <c r="I193" s="304">
        <f t="shared" ca="1" si="71"/>
        <v>22.632066080274576</v>
      </c>
      <c r="J193" s="306">
        <f t="shared" ca="1" si="72"/>
        <v>345.56047483162592</v>
      </c>
      <c r="K193" s="307">
        <f t="shared" ca="1" si="73"/>
        <v>1221.7981342378964</v>
      </c>
      <c r="L193" s="304">
        <f t="shared" ca="1" si="58"/>
        <v>1269.7254516599498</v>
      </c>
      <c r="M193" s="306">
        <f t="shared" ca="1" si="74"/>
        <v>0.51223467711635307</v>
      </c>
      <c r="N193" s="304">
        <f t="shared" ca="1" si="75"/>
        <v>29.348885119013481</v>
      </c>
      <c r="P193" s="310">
        <f t="shared" ca="1" si="76"/>
        <v>23</v>
      </c>
      <c r="Q193" s="304">
        <f t="shared" ca="1" si="77"/>
        <v>0</v>
      </c>
      <c r="R193" s="306">
        <f t="shared" ca="1" si="78"/>
        <v>0</v>
      </c>
      <c r="S193" s="307">
        <f t="shared" ca="1" si="79"/>
        <v>2.8949999999999996</v>
      </c>
      <c r="T193" s="304">
        <f t="shared" ca="1" si="59"/>
        <v>28.399949999999997</v>
      </c>
      <c r="U193" s="311">
        <f t="shared" ca="1" si="60"/>
        <v>0</v>
      </c>
      <c r="V193" s="306">
        <f t="shared" ca="1" si="61"/>
        <v>1.0839466637111455</v>
      </c>
      <c r="W193" s="304">
        <f t="shared" ca="1" si="62"/>
        <v>1.1369181177550594</v>
      </c>
      <c r="Y193" s="314" t="str">
        <f t="shared" ca="1" si="80"/>
        <v/>
      </c>
      <c r="Z193" s="315" t="str">
        <f t="shared" ca="1" si="81"/>
        <v/>
      </c>
      <c r="AA193" s="316" t="str">
        <f t="shared" ca="1" si="82"/>
        <v/>
      </c>
      <c r="AC193" s="310" t="e">
        <f t="shared" ca="1" si="83"/>
        <v>#N/A</v>
      </c>
      <c r="AD193" s="323" t="e">
        <f t="shared" ca="1" si="84"/>
        <v>#N/A</v>
      </c>
      <c r="AE193" s="324">
        <f t="shared" ca="1" si="63"/>
        <v>1221.7981342378964</v>
      </c>
      <c r="AG193" s="306">
        <f t="shared" ca="1" si="85"/>
        <v>-5.5326384574821059</v>
      </c>
      <c r="AH193" s="304">
        <f t="shared" ca="1" si="86"/>
        <v>-0.41165128165254272</v>
      </c>
    </row>
    <row r="194" spans="1:34" x14ac:dyDescent="0.2">
      <c r="A194" s="347">
        <f t="shared" ca="1" si="64"/>
        <v>0.1</v>
      </c>
      <c r="B194" s="304">
        <f t="shared" ca="1" si="65"/>
        <v>13.199999999999948</v>
      </c>
      <c r="D194" s="306">
        <f t="shared" ca="1" si="66"/>
        <v>-0.34231305057040079</v>
      </c>
      <c r="E194" s="307">
        <f t="shared" ca="1" si="67"/>
        <v>-10.002481348144014</v>
      </c>
      <c r="F194" s="304">
        <f t="shared" ca="1" si="68"/>
        <v>10.00833709187294</v>
      </c>
      <c r="G194" s="306">
        <f t="shared" ca="1" si="69"/>
        <v>19.693041025044785</v>
      </c>
      <c r="H194" s="307">
        <f t="shared" ca="1" si="70"/>
        <v>10.092323319808454</v>
      </c>
      <c r="I194" s="304">
        <f t="shared" ca="1" si="71"/>
        <v>22.128507740144759</v>
      </c>
      <c r="J194" s="306">
        <f t="shared" ca="1" si="72"/>
        <v>347.53149049938327</v>
      </c>
      <c r="K194" s="307">
        <f t="shared" ca="1" si="73"/>
        <v>1222.8573789766181</v>
      </c>
      <c r="L194" s="304">
        <f t="shared" ca="1" si="58"/>
        <v>1271.2821505103761</v>
      </c>
      <c r="M194" s="306">
        <f t="shared" ca="1" si="74"/>
        <v>0.47358304315354094</v>
      </c>
      <c r="N194" s="304">
        <f t="shared" ca="1" si="75"/>
        <v>27.134309621659831</v>
      </c>
      <c r="P194" s="310">
        <f t="shared" ca="1" si="76"/>
        <v>23</v>
      </c>
      <c r="Q194" s="304">
        <f t="shared" ca="1" si="77"/>
        <v>0</v>
      </c>
      <c r="R194" s="306">
        <f t="shared" ca="1" si="78"/>
        <v>0</v>
      </c>
      <c r="S194" s="307">
        <f t="shared" ca="1" si="79"/>
        <v>2.8949999999999996</v>
      </c>
      <c r="T194" s="304">
        <f t="shared" ca="1" si="59"/>
        <v>28.399949999999997</v>
      </c>
      <c r="U194" s="311">
        <f t="shared" ca="1" si="60"/>
        <v>0</v>
      </c>
      <c r="V194" s="306">
        <f t="shared" ca="1" si="61"/>
        <v>1.083831422885565</v>
      </c>
      <c r="W194" s="304">
        <f t="shared" ca="1" si="62"/>
        <v>1.0867730573960772</v>
      </c>
      <c r="Y194" s="314" t="str">
        <f t="shared" ca="1" si="80"/>
        <v/>
      </c>
      <c r="Z194" s="315" t="str">
        <f t="shared" ca="1" si="81"/>
        <v/>
      </c>
      <c r="AA194" s="316" t="str">
        <f t="shared" ca="1" si="82"/>
        <v/>
      </c>
      <c r="AC194" s="310" t="e">
        <f t="shared" ca="1" si="83"/>
        <v>#N/A</v>
      </c>
      <c r="AD194" s="323" t="e">
        <f t="shared" ca="1" si="84"/>
        <v>#N/A</v>
      </c>
      <c r="AE194" s="324">
        <f t="shared" ca="1" si="63"/>
        <v>1222.8573789766181</v>
      </c>
      <c r="AG194" s="306">
        <f t="shared" ca="1" si="85"/>
        <v>-5.2008571126945924</v>
      </c>
      <c r="AH194" s="304">
        <f t="shared" ca="1" si="86"/>
        <v>-0.39271782996720533</v>
      </c>
    </row>
    <row r="195" spans="1:34" x14ac:dyDescent="0.2">
      <c r="A195" s="347">
        <f t="shared" ca="1" si="64"/>
        <v>0.1</v>
      </c>
      <c r="B195" s="304">
        <f t="shared" ca="1" si="65"/>
        <v>13.299999999999947</v>
      </c>
      <c r="D195" s="306">
        <f t="shared" ca="1" si="66"/>
        <v>-0.33408036609273151</v>
      </c>
      <c r="E195" s="307">
        <f t="shared" ca="1" si="67"/>
        <v>-9.9812100769566214</v>
      </c>
      <c r="F195" s="304">
        <f t="shared" ca="1" si="68"/>
        <v>9.986799501909962</v>
      </c>
      <c r="G195" s="306">
        <f t="shared" ca="1" si="69"/>
        <v>19.659632988435511</v>
      </c>
      <c r="H195" s="307">
        <f t="shared" ca="1" si="70"/>
        <v>9.0942023121127917</v>
      </c>
      <c r="I195" s="304">
        <f t="shared" ca="1" si="71"/>
        <v>21.661156131047562</v>
      </c>
      <c r="J195" s="306">
        <f t="shared" ca="1" si="72"/>
        <v>349.49912420005728</v>
      </c>
      <c r="K195" s="307">
        <f t="shared" ca="1" si="73"/>
        <v>1223.8167052582141</v>
      </c>
      <c r="L195" s="304">
        <f t="shared" ca="1" si="58"/>
        <v>1272.7438728533239</v>
      </c>
      <c r="M195" s="306">
        <f t="shared" ca="1" si="74"/>
        <v>0.4332681343766101</v>
      </c>
      <c r="N195" s="304">
        <f t="shared" ca="1" si="75"/>
        <v>24.824435497286775</v>
      </c>
      <c r="P195" s="310">
        <f t="shared" ca="1" si="76"/>
        <v>23</v>
      </c>
      <c r="Q195" s="304">
        <f t="shared" ca="1" si="77"/>
        <v>0</v>
      </c>
      <c r="R195" s="306">
        <f t="shared" ca="1" si="78"/>
        <v>0</v>
      </c>
      <c r="S195" s="307">
        <f t="shared" ca="1" si="79"/>
        <v>2.8949999999999996</v>
      </c>
      <c r="T195" s="304">
        <f t="shared" ca="1" si="59"/>
        <v>28.399949999999997</v>
      </c>
      <c r="U195" s="311">
        <f t="shared" ca="1" si="60"/>
        <v>0</v>
      </c>
      <c r="V195" s="306">
        <f t="shared" ca="1" si="61"/>
        <v>1.0837270626428006</v>
      </c>
      <c r="W195" s="304">
        <f t="shared" ca="1" si="62"/>
        <v>1.0412524912188441</v>
      </c>
      <c r="Y195" s="314" t="str">
        <f t="shared" ca="1" si="80"/>
        <v/>
      </c>
      <c r="Z195" s="315" t="str">
        <f t="shared" ca="1" si="81"/>
        <v/>
      </c>
      <c r="AA195" s="316" t="str">
        <f t="shared" ca="1" si="82"/>
        <v/>
      </c>
      <c r="AC195" s="310" t="e">
        <f t="shared" ca="1" si="83"/>
        <v>#N/A</v>
      </c>
      <c r="AD195" s="323" t="e">
        <f t="shared" ca="1" si="84"/>
        <v>#N/A</v>
      </c>
      <c r="AE195" s="324">
        <f t="shared" ca="1" si="63"/>
        <v>1223.8167052582141</v>
      </c>
      <c r="AG195" s="306">
        <f t="shared" ca="1" si="85"/>
        <v>-4.8495207555283883</v>
      </c>
      <c r="AH195" s="304">
        <f t="shared" ca="1" si="86"/>
        <v>-0.37539656559449996</v>
      </c>
    </row>
    <row r="196" spans="1:34" x14ac:dyDescent="0.2">
      <c r="A196" s="347">
        <f t="shared" ca="1" si="64"/>
        <v>0.1</v>
      </c>
      <c r="B196" s="304">
        <f t="shared" ca="1" si="65"/>
        <v>13.399999999999947</v>
      </c>
      <c r="D196" s="306">
        <f t="shared" ca="1" si="66"/>
        <v>-0.32643841367670856</v>
      </c>
      <c r="E196" s="307">
        <f t="shared" ca="1" si="67"/>
        <v>-9.9610046997401973</v>
      </c>
      <c r="F196" s="304">
        <f t="shared" ca="1" si="68"/>
        <v>9.9663522246692686</v>
      </c>
      <c r="G196" s="306">
        <f t="shared" ca="1" si="69"/>
        <v>19.626989147067839</v>
      </c>
      <c r="H196" s="307">
        <f t="shared" ca="1" si="70"/>
        <v>8.0981018421387727</v>
      </c>
      <c r="I196" s="304">
        <f t="shared" ca="1" si="71"/>
        <v>21.232003118518282</v>
      </c>
      <c r="J196" s="306">
        <f t="shared" ca="1" si="72"/>
        <v>351.46345530683243</v>
      </c>
      <c r="K196" s="307">
        <f t="shared" ca="1" si="73"/>
        <v>1224.6763204659267</v>
      </c>
      <c r="L196" s="304">
        <f t="shared" ref="L196:L259" ca="1" si="87">SQRT(pos_x^2+pos_z^2)</f>
        <v>1274.1109254402377</v>
      </c>
      <c r="M196" s="306">
        <f t="shared" ca="1" si="74"/>
        <v>0.39132130124437392</v>
      </c>
      <c r="N196" s="304">
        <f t="shared" ca="1" si="75"/>
        <v>22.421058994870116</v>
      </c>
      <c r="P196" s="310">
        <f t="shared" ca="1" si="76"/>
        <v>23</v>
      </c>
      <c r="Q196" s="304">
        <f t="shared" ca="1" si="77"/>
        <v>0</v>
      </c>
      <c r="R196" s="306">
        <f t="shared" ca="1" si="78"/>
        <v>0</v>
      </c>
      <c r="S196" s="307">
        <f t="shared" ca="1" si="79"/>
        <v>2.8949999999999996</v>
      </c>
      <c r="T196" s="304">
        <f t="shared" ref="T196:T259" ca="1" si="88">m*g</f>
        <v>28.399949999999997</v>
      </c>
      <c r="U196" s="311">
        <f t="shared" ref="U196:U259" ca="1" si="89">IF(pos_xz&lt;L_rampe,Poids*COS(Beta),0)</f>
        <v>0</v>
      </c>
      <c r="V196" s="306">
        <f t="shared" ref="V196:V259" ca="1" si="90">Rho_moyen*(20000-Alt_rampe-pos_z)/(20000+Alt_rampe+pos_z)</f>
        <v>1.083633557476289</v>
      </c>
      <c r="W196" s="304">
        <f t="shared" ref="W196:W259" ca="1" si="91">1/2*Rho*Sref*Cx*vit_xz^2</f>
        <v>1.0003160881462627</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1224.6763204659267</v>
      </c>
      <c r="AG196" s="306">
        <f t="shared" ca="1" si="85"/>
        <v>-4.4782951930490311</v>
      </c>
      <c r="AH196" s="304">
        <f t="shared" ca="1" si="86"/>
        <v>-0.35967270853846089</v>
      </c>
    </row>
    <row r="197" spans="1:34" x14ac:dyDescent="0.2">
      <c r="A197" s="347">
        <f t="shared" ref="A197:A260" ca="1" si="93">IF(B196+0.01&lt;=T_ini+ROUNDUP(Temps_fin_propu,0), 0.01, IF(K196&gt;0, 0.1, 0.0001))</f>
        <v>0.1</v>
      </c>
      <c r="B197" s="304">
        <f t="shared" ref="B197:B260" ca="1" si="94">B196+pas</f>
        <v>13.499999999999947</v>
      </c>
      <c r="D197" s="306">
        <f t="shared" ref="D197:D260" ca="1" si="95">IF(AND(L196&lt;L_rampe,Poussee&lt;Poids*SIN(M196)),0,(-W196+Poussee)/m*COS(M196)-U196/m*SIN(M196))</f>
        <v>-0.31941212537396085</v>
      </c>
      <c r="E197" s="307">
        <f t="shared" ref="E197:E260" ca="1" si="96">IF(AND(L196&lt;L_rampe,Poussee&lt;Poids*SIN(M196)),0,(-W196+Poussee)/m*SIN(M196)+U196/m*COS(M196)-Poids/m)</f>
        <v>-9.9417895425279106</v>
      </c>
      <c r="F197" s="304">
        <f t="shared" ref="F197:F260" ca="1" si="97">SQRT(acc_x^2+acc_z^2)</f>
        <v>9.9469192926128258</v>
      </c>
      <c r="G197" s="306">
        <f t="shared" ref="G197:G260" ca="1" si="98">G196+acc_x*pas</f>
        <v>19.595047934530442</v>
      </c>
      <c r="H197" s="307">
        <f t="shared" ref="H197:H260" ca="1" si="99">H196+acc_z*pas</f>
        <v>7.1039228878859815</v>
      </c>
      <c r="I197" s="304">
        <f t="shared" ref="I197:I260" ca="1" si="100">SQRT(vit_x^2+vit_z^2)</f>
        <v>20.843023388020654</v>
      </c>
      <c r="J197" s="306">
        <f t="shared" ref="J197:J260" ca="1" si="101">J196+0.5*(vit_x+G196)*pas*(K196&gt;=0)</f>
        <v>353.42455716091234</v>
      </c>
      <c r="K197" s="307">
        <f t="shared" ref="K197:K260" ca="1" si="102">K196+0.5*(vit_z+H196)*pas</f>
        <v>1225.4364217024279</v>
      </c>
      <c r="L197" s="304">
        <f t="shared" ca="1" si="87"/>
        <v>1275.3836055239371</v>
      </c>
      <c r="M197" s="306">
        <f t="shared" ref="M197:M260" ca="1" si="103">IF(AND(L196&gt;L_rampe,G197&gt;0),ATAN2(G197,H197),$M$4)</f>
        <v>0.34779937416707662</v>
      </c>
      <c r="N197" s="304">
        <f t="shared" ref="N197:N260" ca="1" si="104">DEGREES(Beta)</f>
        <v>19.927436257064841</v>
      </c>
      <c r="P197" s="310">
        <f t="shared" ref="P197:P260" ca="1" si="105">MATCH(t-pas/2-T_ini,CdP_t)</f>
        <v>23</v>
      </c>
      <c r="Q197" s="304">
        <f t="shared" ref="Q197:Q260" ca="1" si="106">(INDEX(CdP,2,i_P+1)-INDEX(CdP,2,i_P+0))/(INDEX(CdP,1,i_P+1)-INDEX(CdP,1,i_P+0))*(t-pas/2-T_ini-INDEX(CdP,1,i_P+0))+INDEX(CdP,2,i_P+0)</f>
        <v>0</v>
      </c>
      <c r="R197" s="306">
        <f t="shared" ref="R197:R260" ca="1" si="107">Poussee/(g*ISP)</f>
        <v>0</v>
      </c>
      <c r="S197" s="307">
        <f t="shared" ref="S197:S260" ca="1" si="108">S196-Débit*pas</f>
        <v>2.8949999999999996</v>
      </c>
      <c r="T197" s="304">
        <f t="shared" ca="1" si="88"/>
        <v>28.399949999999997</v>
      </c>
      <c r="U197" s="311">
        <f t="shared" ca="1" si="89"/>
        <v>0</v>
      </c>
      <c r="V197" s="306">
        <f t="shared" ca="1" si="90"/>
        <v>1.0835508833118195</v>
      </c>
      <c r="W197" s="304">
        <f t="shared" ca="1" si="91"/>
        <v>0.96392581571104041</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1225.4364217024279</v>
      </c>
      <c r="AG197" s="306">
        <f t="shared" ref="AG197:AG260" ca="1" si="114">IF(AND(L196&lt;L_rampe,Poussee&lt;Poids*SIN(M196)),0,(-W196+Poussee)/m-Poids*SIN(M196)/m)</f>
        <v>-4.0871660597567718</v>
      </c>
      <c r="AH197" s="304">
        <f t="shared" ref="AH197:AH260" ca="1" si="115">IF(AND(L196&lt;L_rampe,Poussee&lt;Poids*SIN(M196)), g*SIN(M196), (-W196+Poussee)/m)</f>
        <v>-0.34553232751166246</v>
      </c>
    </row>
    <row r="198" spans="1:34" x14ac:dyDescent="0.2">
      <c r="A198" s="347">
        <f t="shared" ca="1" si="93"/>
        <v>0.1</v>
      </c>
      <c r="B198" s="304">
        <f t="shared" ca="1" si="94"/>
        <v>13.599999999999946</v>
      </c>
      <c r="D198" s="306">
        <f t="shared" ca="1" si="95"/>
        <v>-0.31302617752761952</v>
      </c>
      <c r="E198" s="307">
        <f t="shared" ca="1" si="96"/>
        <v>-9.9234834594166674</v>
      </c>
      <c r="F198" s="304">
        <f t="shared" ca="1" si="97"/>
        <v>9.9284192778676381</v>
      </c>
      <c r="G198" s="306">
        <f t="shared" ca="1" si="98"/>
        <v>19.56374531677768</v>
      </c>
      <c r="H198" s="307">
        <f t="shared" ca="1" si="99"/>
        <v>6.1115745419443144</v>
      </c>
      <c r="I198" s="304">
        <f t="shared" ca="1" si="100"/>
        <v>20.496133152413957</v>
      </c>
      <c r="J198" s="306">
        <f t="shared" ca="1" si="101"/>
        <v>355.38249682347777</v>
      </c>
      <c r="K198" s="307">
        <f t="shared" ca="1" si="102"/>
        <v>1226.0971965739193</v>
      </c>
      <c r="L198" s="304">
        <f t="shared" ca="1" si="87"/>
        <v>1276.5622015769202</v>
      </c>
      <c r="M198" s="306">
        <f t="shared" ca="1" si="103"/>
        <v>0.30278726628051206</v>
      </c>
      <c r="N198" s="304">
        <f t="shared" ca="1" si="104"/>
        <v>17.348432448177164</v>
      </c>
      <c r="P198" s="310">
        <f t="shared" ca="1" si="105"/>
        <v>23</v>
      </c>
      <c r="Q198" s="304">
        <f t="shared" ca="1" si="106"/>
        <v>0</v>
      </c>
      <c r="R198" s="306">
        <f t="shared" ca="1" si="107"/>
        <v>0</v>
      </c>
      <c r="S198" s="307">
        <f t="shared" ca="1" si="108"/>
        <v>2.8949999999999996</v>
      </c>
      <c r="T198" s="304">
        <f t="shared" ca="1" si="88"/>
        <v>28.399949999999997</v>
      </c>
      <c r="U198" s="311">
        <f t="shared" ca="1" si="89"/>
        <v>0</v>
      </c>
      <c r="V198" s="306">
        <f t="shared" ca="1" si="90"/>
        <v>1.0834790174196054</v>
      </c>
      <c r="W198" s="304">
        <f t="shared" ca="1" si="91"/>
        <v>0.93204577521797904</v>
      </c>
      <c r="Y198" s="314" t="str">
        <f t="shared" ca="1" si="109"/>
        <v/>
      </c>
      <c r="Z198" s="315" t="str">
        <f t="shared" ca="1" si="110"/>
        <v/>
      </c>
      <c r="AA198" s="316" t="str">
        <f t="shared" ca="1" si="111"/>
        <v/>
      </c>
      <c r="AC198" s="310" t="e">
        <f t="shared" ca="1" si="112"/>
        <v>#N/A</v>
      </c>
      <c r="AD198" s="323" t="e">
        <f t="shared" ca="1" si="113"/>
        <v>#N/A</v>
      </c>
      <c r="AE198" s="324">
        <f t="shared" ca="1" si="92"/>
        <v>1226.0971965739193</v>
      </c>
      <c r="AG198" s="306">
        <f t="shared" ca="1" si="114"/>
        <v>-3.6765023385410895</v>
      </c>
      <c r="AH198" s="304">
        <f t="shared" ca="1" si="115"/>
        <v>-0.33296228521970311</v>
      </c>
    </row>
    <row r="199" spans="1:34" x14ac:dyDescent="0.2">
      <c r="A199" s="347">
        <f t="shared" ca="1" si="93"/>
        <v>0.1</v>
      </c>
      <c r="B199" s="304">
        <f t="shared" ca="1" si="94"/>
        <v>13.699999999999946</v>
      </c>
      <c r="D199" s="306">
        <f t="shared" ca="1" si="95"/>
        <v>-0.30730437332747662</v>
      </c>
      <c r="E199" s="307">
        <f t="shared" ca="1" si="96"/>
        <v>-9.9059996950607268</v>
      </c>
      <c r="F199" s="304">
        <f t="shared" ca="1" si="97"/>
        <v>9.9107651539328394</v>
      </c>
      <c r="G199" s="306">
        <f t="shared" ca="1" si="98"/>
        <v>19.533014879444934</v>
      </c>
      <c r="H199" s="307">
        <f t="shared" ca="1" si="99"/>
        <v>5.1209745724382412</v>
      </c>
      <c r="I199" s="304">
        <f t="shared" ca="1" si="100"/>
        <v>20.193143659474526</v>
      </c>
      <c r="J199" s="306">
        <f t="shared" ca="1" si="101"/>
        <v>357.33733483328888</v>
      </c>
      <c r="K199" s="307">
        <f t="shared" ca="1" si="102"/>
        <v>1226.6588240296385</v>
      </c>
      <c r="L199" s="304">
        <f t="shared" ca="1" si="87"/>
        <v>1277.6469940619488</v>
      </c>
      <c r="M199" s="306">
        <f t="shared" ca="1" si="103"/>
        <v>0.25639977318456086</v>
      </c>
      <c r="N199" s="304">
        <f t="shared" ca="1" si="104"/>
        <v>14.690624871586916</v>
      </c>
      <c r="P199" s="310">
        <f t="shared" ca="1" si="105"/>
        <v>23</v>
      </c>
      <c r="Q199" s="304">
        <f t="shared" ca="1" si="106"/>
        <v>0</v>
      </c>
      <c r="R199" s="306">
        <f t="shared" ca="1" si="107"/>
        <v>0</v>
      </c>
      <c r="S199" s="307">
        <f t="shared" ca="1" si="108"/>
        <v>2.8949999999999996</v>
      </c>
      <c r="T199" s="304">
        <f t="shared" ca="1" si="88"/>
        <v>28.399949999999997</v>
      </c>
      <c r="U199" s="311">
        <f t="shared" ca="1" si="89"/>
        <v>0</v>
      </c>
      <c r="V199" s="306">
        <f t="shared" ca="1" si="90"/>
        <v>1.0834179383205405</v>
      </c>
      <c r="W199" s="304">
        <f t="shared" ca="1" si="91"/>
        <v>0.90464203001689902</v>
      </c>
      <c r="Y199" s="314" t="str">
        <f t="shared" ca="1" si="109"/>
        <v/>
      </c>
      <c r="Z199" s="315" t="str">
        <f t="shared" ca="1" si="110"/>
        <v/>
      </c>
      <c r="AA199" s="316" t="str">
        <f t="shared" ca="1" si="111"/>
        <v/>
      </c>
      <c r="AC199" s="310" t="e">
        <f t="shared" ca="1" si="112"/>
        <v>#N/A</v>
      </c>
      <c r="AD199" s="323" t="e">
        <f t="shared" ca="1" si="113"/>
        <v>#N/A</v>
      </c>
      <c r="AE199" s="324">
        <f t="shared" ca="1" si="92"/>
        <v>1226.6588240296385</v>
      </c>
      <c r="AG199" s="306">
        <f t="shared" ca="1" si="114"/>
        <v>-3.247113957957168</v>
      </c>
      <c r="AH199" s="304">
        <f t="shared" ca="1" si="115"/>
        <v>-0.3219501814224453</v>
      </c>
    </row>
    <row r="200" spans="1:34" x14ac:dyDescent="0.2">
      <c r="A200" s="347">
        <f t="shared" ca="1" si="93"/>
        <v>0.1</v>
      </c>
      <c r="B200" s="304">
        <f t="shared" ca="1" si="94"/>
        <v>13.799999999999946</v>
      </c>
      <c r="D200" s="306">
        <f t="shared" ca="1" si="95"/>
        <v>-0.30226895126954273</v>
      </c>
      <c r="E200" s="307">
        <f t="shared" ca="1" si="96"/>
        <v>-9.8892459138050324</v>
      </c>
      <c r="F200" s="304">
        <f t="shared" ca="1" si="97"/>
        <v>9.893864324045035</v>
      </c>
      <c r="G200" s="306">
        <f t="shared" ca="1" si="98"/>
        <v>19.50278798431798</v>
      </c>
      <c r="H200" s="307">
        <f t="shared" ca="1" si="99"/>
        <v>4.1320499810577376</v>
      </c>
      <c r="I200" s="304">
        <f t="shared" ca="1" si="100"/>
        <v>19.935711078544877</v>
      </c>
      <c r="J200" s="306">
        <f t="shared" ca="1" si="101"/>
        <v>359.28912497647701</v>
      </c>
      <c r="K200" s="307">
        <f t="shared" ca="1" si="102"/>
        <v>1227.1214752573133</v>
      </c>
      <c r="L200" s="304">
        <f t="shared" ca="1" si="87"/>
        <v>1278.6382562570413</v>
      </c>
      <c r="M200" s="306">
        <f t="shared" ca="1" si="103"/>
        <v>0.20878225496069991</v>
      </c>
      <c r="N200" s="304">
        <f t="shared" ca="1" si="104"/>
        <v>11.962342046472401</v>
      </c>
      <c r="P200" s="310">
        <f t="shared" ca="1" si="105"/>
        <v>23</v>
      </c>
      <c r="Q200" s="304">
        <f t="shared" ca="1" si="106"/>
        <v>0</v>
      </c>
      <c r="R200" s="306">
        <f t="shared" ca="1" si="107"/>
        <v>0</v>
      </c>
      <c r="S200" s="307">
        <f t="shared" ca="1" si="108"/>
        <v>2.8949999999999996</v>
      </c>
      <c r="T200" s="304">
        <f t="shared" ca="1" si="88"/>
        <v>28.399949999999997</v>
      </c>
      <c r="U200" s="311">
        <f t="shared" ca="1" si="89"/>
        <v>0</v>
      </c>
      <c r="V200" s="306">
        <f t="shared" ca="1" si="90"/>
        <v>1.0833676256865641</v>
      </c>
      <c r="W200" s="304">
        <f t="shared" ca="1" si="91"/>
        <v>0.88168242670476904</v>
      </c>
      <c r="Y200" s="314" t="str">
        <f t="shared" ca="1" si="109"/>
        <v/>
      </c>
      <c r="Z200" s="315" t="str">
        <f t="shared" ca="1" si="110"/>
        <v/>
      </c>
      <c r="AA200" s="316" t="str">
        <f t="shared" ca="1" si="111"/>
        <v/>
      </c>
      <c r="AC200" s="310" t="e">
        <f t="shared" ca="1" si="112"/>
        <v>#N/A</v>
      </c>
      <c r="AD200" s="323" t="e">
        <f t="shared" ca="1" si="113"/>
        <v>#N/A</v>
      </c>
      <c r="AE200" s="324">
        <f t="shared" ca="1" si="92"/>
        <v>1227.1214752573133</v>
      </c>
      <c r="AG200" s="306">
        <f t="shared" ca="1" si="114"/>
        <v>-2.8002970583233115</v>
      </c>
      <c r="AH200" s="304">
        <f t="shared" ca="1" si="115"/>
        <v>-0.31248429361550922</v>
      </c>
    </row>
    <row r="201" spans="1:34" x14ac:dyDescent="0.2">
      <c r="A201" s="347">
        <f t="shared" ca="1" si="93"/>
        <v>0.1</v>
      </c>
      <c r="B201" s="304">
        <f t="shared" ca="1" si="94"/>
        <v>13.899999999999945</v>
      </c>
      <c r="D201" s="306">
        <f t="shared" ca="1" si="95"/>
        <v>-0.29793984346859959</v>
      </c>
      <c r="E201" s="307">
        <f t="shared" ca="1" si="96"/>
        <v>-9.8731244274177978</v>
      </c>
      <c r="F201" s="304">
        <f t="shared" ca="1" si="97"/>
        <v>9.8776188481637668</v>
      </c>
      <c r="G201" s="306">
        <f t="shared" ca="1" si="98"/>
        <v>19.47299399997112</v>
      </c>
      <c r="H201" s="307">
        <f t="shared" ca="1" si="99"/>
        <v>3.1447375383159577</v>
      </c>
      <c r="I201" s="304">
        <f t="shared" ca="1" si="100"/>
        <v>19.72528502982415</v>
      </c>
      <c r="J201" s="306">
        <f t="shared" ca="1" si="101"/>
        <v>361.23791407569149</v>
      </c>
      <c r="K201" s="307">
        <f t="shared" ca="1" si="102"/>
        <v>1227.4853146332819</v>
      </c>
      <c r="L201" s="304">
        <f t="shared" ca="1" si="87"/>
        <v>1279.5362551354781</v>
      </c>
      <c r="M201" s="306">
        <f t="shared" ca="1" si="103"/>
        <v>0.16010992061188148</v>
      </c>
      <c r="N201" s="304">
        <f t="shared" ca="1" si="104"/>
        <v>9.1736227092354756</v>
      </c>
      <c r="P201" s="310">
        <f t="shared" ca="1" si="105"/>
        <v>23</v>
      </c>
      <c r="Q201" s="304">
        <f t="shared" ca="1" si="106"/>
        <v>0</v>
      </c>
      <c r="R201" s="306">
        <f t="shared" ca="1" si="107"/>
        <v>0</v>
      </c>
      <c r="S201" s="307">
        <f t="shared" ca="1" si="108"/>
        <v>2.8949999999999996</v>
      </c>
      <c r="T201" s="304">
        <f t="shared" ca="1" si="88"/>
        <v>28.399949999999997</v>
      </c>
      <c r="U201" s="311">
        <f t="shared" ca="1" si="89"/>
        <v>0</v>
      </c>
      <c r="V201" s="306">
        <f t="shared" ca="1" si="90"/>
        <v>1.0833280602352642</v>
      </c>
      <c r="W201" s="304">
        <f t="shared" ca="1" si="91"/>
        <v>0.86313640940472203</v>
      </c>
      <c r="Y201" s="314" t="str">
        <f t="shared" ca="1" si="109"/>
        <v/>
      </c>
      <c r="Z201" s="315" t="str">
        <f t="shared" ca="1" si="110"/>
        <v/>
      </c>
      <c r="AA201" s="316" t="str">
        <f t="shared" ca="1" si="111"/>
        <v/>
      </c>
      <c r="AC201" s="310" t="e">
        <f t="shared" ca="1" si="112"/>
        <v>#N/A</v>
      </c>
      <c r="AD201" s="323" t="e">
        <f t="shared" ca="1" si="113"/>
        <v>#N/A</v>
      </c>
      <c r="AE201" s="324">
        <f t="shared" ca="1" si="92"/>
        <v>1227.4853146332819</v>
      </c>
      <c r="AG201" s="306">
        <f t="shared" ca="1" si="114"/>
        <v>-2.3378599849744237</v>
      </c>
      <c r="AH201" s="304">
        <f t="shared" ca="1" si="115"/>
        <v>-0.30455351526935032</v>
      </c>
    </row>
    <row r="202" spans="1:34" x14ac:dyDescent="0.2">
      <c r="A202" s="347">
        <f t="shared" ca="1" si="93"/>
        <v>0.1</v>
      </c>
      <c r="B202" s="304">
        <f t="shared" ca="1" si="94"/>
        <v>13.999999999999945</v>
      </c>
      <c r="D202" s="306">
        <f t="shared" ca="1" si="95"/>
        <v>-0.29433391776870671</v>
      </c>
      <c r="E202" s="307">
        <f t="shared" ca="1" si="96"/>
        <v>-9.8575326454682948</v>
      </c>
      <c r="F202" s="304">
        <f t="shared" ca="1" si="97"/>
        <v>9.861925892624738</v>
      </c>
      <c r="G202" s="306">
        <f t="shared" ca="1" si="98"/>
        <v>19.44356060819425</v>
      </c>
      <c r="H202" s="307">
        <f t="shared" ca="1" si="99"/>
        <v>2.158984273769128</v>
      </c>
      <c r="I202" s="304">
        <f t="shared" ca="1" si="100"/>
        <v>19.563058611037935</v>
      </c>
      <c r="J202" s="306">
        <f t="shared" ca="1" si="101"/>
        <v>363.18374180609976</v>
      </c>
      <c r="K202" s="307">
        <f t="shared" ca="1" si="102"/>
        <v>1227.750500723886</v>
      </c>
      <c r="L202" s="304">
        <f t="shared" ca="1" si="87"/>
        <v>1280.3412522995704</v>
      </c>
      <c r="M202" s="306">
        <f t="shared" ca="1" si="103"/>
        <v>0.11058551882890542</v>
      </c>
      <c r="N202" s="304">
        <f t="shared" ca="1" si="104"/>
        <v>6.3360835041607793</v>
      </c>
      <c r="P202" s="310">
        <f t="shared" ca="1" si="105"/>
        <v>23</v>
      </c>
      <c r="Q202" s="304">
        <f t="shared" ca="1" si="106"/>
        <v>0</v>
      </c>
      <c r="R202" s="306">
        <f t="shared" ca="1" si="107"/>
        <v>0</v>
      </c>
      <c r="S202" s="307">
        <f t="shared" ca="1" si="108"/>
        <v>2.8949999999999996</v>
      </c>
      <c r="T202" s="304">
        <f t="shared" ca="1" si="88"/>
        <v>28.399949999999997</v>
      </c>
      <c r="U202" s="311">
        <f t="shared" ca="1" si="89"/>
        <v>0</v>
      </c>
      <c r="V202" s="306">
        <f t="shared" ca="1" si="90"/>
        <v>1.0832992236190573</v>
      </c>
      <c r="W202" s="304">
        <f t="shared" ca="1" si="91"/>
        <v>0.8489748276455501</v>
      </c>
      <c r="Y202" s="314" t="str">
        <f t="shared" ca="1" si="109"/>
        <v/>
      </c>
      <c r="Z202" s="315" t="str">
        <f t="shared" ca="1" si="110"/>
        <v>Para</v>
      </c>
      <c r="AA202" s="316" t="str">
        <f t="shared" ca="1" si="111"/>
        <v/>
      </c>
      <c r="AC202" s="310">
        <f t="shared" ca="1" si="112"/>
        <v>13.999999999999945</v>
      </c>
      <c r="AD202" s="323">
        <f t="shared" ca="1" si="113"/>
        <v>363.18374180609976</v>
      </c>
      <c r="AE202" s="324">
        <f t="shared" ca="1" si="92"/>
        <v>1227.750500723886</v>
      </c>
      <c r="AG202" s="306">
        <f t="shared" ca="1" si="114"/>
        <v>-1.862123437229978</v>
      </c>
      <c r="AH202" s="304">
        <f t="shared" ca="1" si="115"/>
        <v>-0.29814729167693338</v>
      </c>
    </row>
    <row r="203" spans="1:34" x14ac:dyDescent="0.2">
      <c r="A203" s="347">
        <f t="shared" ca="1" si="93"/>
        <v>0.1</v>
      </c>
      <c r="B203" s="304">
        <f t="shared" ca="1" si="94"/>
        <v>14.099999999999945</v>
      </c>
      <c r="D203" s="306">
        <f t="shared" ca="1" si="95"/>
        <v>-0.29146424612337202</v>
      </c>
      <c r="E203" s="307">
        <f t="shared" ca="1" si="96"/>
        <v>-9.8423637597262488</v>
      </c>
      <c r="F203" s="304">
        <f t="shared" ca="1" si="97"/>
        <v>9.846678413837882</v>
      </c>
      <c r="G203" s="306">
        <f t="shared" ca="1" si="98"/>
        <v>19.414414183581911</v>
      </c>
      <c r="H203" s="307">
        <f t="shared" ca="1" si="99"/>
        <v>1.1747478977965031</v>
      </c>
      <c r="I203" s="304">
        <f t="shared" ca="1" si="100"/>
        <v>19.449923154476568</v>
      </c>
      <c r="J203" s="306">
        <f t="shared" ca="1" si="101"/>
        <v>365.12664054568859</v>
      </c>
      <c r="K203" s="307">
        <f t="shared" ca="1" si="102"/>
        <v>1227.9171873324642</v>
      </c>
      <c r="L203" s="304">
        <f t="shared" ca="1" si="87"/>
        <v>1281.0535049648201</v>
      </c>
      <c r="M203" s="306">
        <f t="shared" ca="1" si="103"/>
        <v>6.0435370781136089E-2</v>
      </c>
      <c r="N203" s="304">
        <f t="shared" ca="1" si="104"/>
        <v>3.4626916790673512</v>
      </c>
      <c r="P203" s="310">
        <f t="shared" ca="1" si="105"/>
        <v>23</v>
      </c>
      <c r="Q203" s="304">
        <f t="shared" ca="1" si="106"/>
        <v>0</v>
      </c>
      <c r="R203" s="306">
        <f t="shared" ca="1" si="107"/>
        <v>0</v>
      </c>
      <c r="S203" s="307">
        <f t="shared" ca="1" si="108"/>
        <v>2.8949999999999996</v>
      </c>
      <c r="T203" s="304">
        <f t="shared" ca="1" si="88"/>
        <v>28.399949999999997</v>
      </c>
      <c r="U203" s="311">
        <f t="shared" ca="1" si="89"/>
        <v>0</v>
      </c>
      <c r="V203" s="306">
        <f t="shared" ca="1" si="90"/>
        <v>1.0832810983095522</v>
      </c>
      <c r="W203" s="304">
        <f t="shared" ca="1" si="91"/>
        <v>0.83916973876926548</v>
      </c>
      <c r="Y203" s="314" t="str">
        <f t="shared" ca="1" si="109"/>
        <v/>
      </c>
      <c r="Z203" s="315" t="str">
        <f t="shared" ca="1" si="110"/>
        <v/>
      </c>
      <c r="AA203" s="316" t="str">
        <f t="shared" ca="1" si="111"/>
        <v/>
      </c>
      <c r="AC203" s="310" t="e">
        <f t="shared" ca="1" si="112"/>
        <v>#N/A</v>
      </c>
      <c r="AD203" s="323" t="e">
        <f t="shared" ca="1" si="113"/>
        <v>#N/A</v>
      </c>
      <c r="AE203" s="324" t="e">
        <f t="shared" ca="1" si="92"/>
        <v>#N/A</v>
      </c>
      <c r="AG203" s="306">
        <f t="shared" ca="1" si="114"/>
        <v>-1.3758897237775796</v>
      </c>
      <c r="AH203" s="304">
        <f t="shared" ca="1" si="115"/>
        <v>-0.29325555359086364</v>
      </c>
    </row>
    <row r="204" spans="1:34" x14ac:dyDescent="0.2">
      <c r="A204" s="347">
        <f t="shared" ca="1" si="93"/>
        <v>0.1</v>
      </c>
      <c r="B204" s="304">
        <f t="shared" ca="1" si="94"/>
        <v>14.199999999999944</v>
      </c>
      <c r="D204" s="306">
        <f t="shared" ca="1" si="95"/>
        <v>-0.28933944701221748</v>
      </c>
      <c r="E204" s="307">
        <f t="shared" ca="1" si="96"/>
        <v>-9.8275076571413962</v>
      </c>
      <c r="F204" s="304">
        <f t="shared" ca="1" si="97"/>
        <v>9.8317660705882393</v>
      </c>
      <c r="G204" s="306">
        <f t="shared" ca="1" si="98"/>
        <v>19.385480238880689</v>
      </c>
      <c r="H204" s="307">
        <f t="shared" ca="1" si="99"/>
        <v>0.19199713208236346</v>
      </c>
      <c r="I204" s="304">
        <f t="shared" ca="1" si="100"/>
        <v>19.386431001882773</v>
      </c>
      <c r="J204" s="306">
        <f t="shared" ca="1" si="101"/>
        <v>367.06663526681172</v>
      </c>
      <c r="K204" s="307">
        <f t="shared" ca="1" si="102"/>
        <v>1227.9855245839581</v>
      </c>
      <c r="L204" s="304">
        <f t="shared" ca="1" si="87"/>
        <v>1281.6732669888365</v>
      </c>
      <c r="M204" s="306">
        <f t="shared" ca="1" si="103"/>
        <v>9.9038482540431735E-3</v>
      </c>
      <c r="N204" s="304">
        <f t="shared" ca="1" si="104"/>
        <v>0.56744870589468299</v>
      </c>
      <c r="P204" s="310">
        <f t="shared" ca="1" si="105"/>
        <v>23</v>
      </c>
      <c r="Q204" s="304">
        <f t="shared" ca="1" si="106"/>
        <v>0</v>
      </c>
      <c r="R204" s="306">
        <f t="shared" ca="1" si="107"/>
        <v>0</v>
      </c>
      <c r="S204" s="307">
        <f t="shared" ca="1" si="108"/>
        <v>2.8949999999999996</v>
      </c>
      <c r="T204" s="304">
        <f t="shared" ca="1" si="88"/>
        <v>28.399949999999997</v>
      </c>
      <c r="U204" s="311">
        <f t="shared" ca="1" si="89"/>
        <v>0</v>
      </c>
      <c r="V204" s="306">
        <f t="shared" ca="1" si="90"/>
        <v>1.0832736674779386</v>
      </c>
      <c r="W204" s="304">
        <f t="shared" ca="1" si="91"/>
        <v>0.83369420619981705</v>
      </c>
      <c r="Y204" s="314" t="str">
        <f t="shared" ca="1" si="109"/>
        <v>Apogée</v>
      </c>
      <c r="Z204" s="315" t="str">
        <f t="shared" ca="1" si="110"/>
        <v/>
      </c>
      <c r="AA204" s="316" t="str">
        <f t="shared" ca="1" si="111"/>
        <v/>
      </c>
      <c r="AC204" s="310" t="e">
        <f t="shared" ca="1" si="112"/>
        <v>#N/A</v>
      </c>
      <c r="AD204" s="323" t="e">
        <f t="shared" ca="1" si="113"/>
        <v>#N/A</v>
      </c>
      <c r="AE204" s="324" t="e">
        <f t="shared" ca="1" si="92"/>
        <v>#N/A</v>
      </c>
      <c r="AG204" s="306">
        <f t="shared" ca="1" si="114"/>
        <v>-0.88237879854037393</v>
      </c>
      <c r="AH204" s="304">
        <f t="shared" ca="1" si="115"/>
        <v>-0.28986864897038533</v>
      </c>
    </row>
    <row r="205" spans="1:34" x14ac:dyDescent="0.2">
      <c r="A205" s="347">
        <f t="shared" ca="1" si="93"/>
        <v>0.1</v>
      </c>
      <c r="B205" s="304">
        <f t="shared" ca="1" si="94"/>
        <v>14.299999999999944</v>
      </c>
      <c r="D205" s="306">
        <f t="shared" ca="1" si="95"/>
        <v>-0.28796315011448276</v>
      </c>
      <c r="E205" s="307">
        <f t="shared" ca="1" si="96"/>
        <v>-9.8128520365905878</v>
      </c>
      <c r="F205" s="304">
        <f t="shared" ca="1" si="97"/>
        <v>9.8170763401250944</v>
      </c>
      <c r="G205" s="306">
        <f t="shared" ca="1" si="98"/>
        <v>19.356683923869241</v>
      </c>
      <c r="H205" s="307">
        <f t="shared" ca="1" si="99"/>
        <v>-0.78928807157669534</v>
      </c>
      <c r="I205" s="304">
        <f t="shared" ca="1" si="100"/>
        <v>19.372769244186831</v>
      </c>
      <c r="J205" s="306">
        <f t="shared" ca="1" si="101"/>
        <v>369.0037434749492</v>
      </c>
      <c r="K205" s="307">
        <f t="shared" ca="1" si="102"/>
        <v>1227.9556600369833</v>
      </c>
      <c r="L205" s="304">
        <f t="shared" ca="1" si="87"/>
        <v>1282.2007899371258</v>
      </c>
      <c r="M205" s="306">
        <f t="shared" ca="1" si="103"/>
        <v>-4.0753419623488281E-2</v>
      </c>
      <c r="N205" s="304">
        <f t="shared" ca="1" si="104"/>
        <v>-2.334998945151507</v>
      </c>
      <c r="P205" s="310">
        <f t="shared" ca="1" si="105"/>
        <v>23</v>
      </c>
      <c r="Q205" s="304">
        <f t="shared" ca="1" si="106"/>
        <v>0</v>
      </c>
      <c r="R205" s="306">
        <f t="shared" ca="1" si="107"/>
        <v>0</v>
      </c>
      <c r="S205" s="307">
        <f t="shared" ca="1" si="108"/>
        <v>2.8949999999999996</v>
      </c>
      <c r="T205" s="304">
        <f t="shared" ca="1" si="88"/>
        <v>28.399949999999997</v>
      </c>
      <c r="U205" s="311">
        <f t="shared" ca="1" si="89"/>
        <v>0</v>
      </c>
      <c r="V205" s="306">
        <f t="shared" ca="1" si="90"/>
        <v>1.0832769148724817</v>
      </c>
      <c r="W205" s="304">
        <f t="shared" ca="1" si="91"/>
        <v>0.83252209528112053</v>
      </c>
      <c r="Y205" s="314" t="str">
        <f t="shared" ca="1" si="109"/>
        <v/>
      </c>
      <c r="Z205" s="315" t="str">
        <f t="shared" ca="1" si="110"/>
        <v/>
      </c>
      <c r="AA205" s="316" t="str">
        <f t="shared" ca="1" si="111"/>
        <v/>
      </c>
      <c r="AC205" s="310" t="e">
        <f t="shared" ca="1" si="112"/>
        <v>#N/A</v>
      </c>
      <c r="AD205" s="323" t="e">
        <f t="shared" ca="1" si="113"/>
        <v>#N/A</v>
      </c>
      <c r="AE205" s="324" t="e">
        <f t="shared" ca="1" si="92"/>
        <v>#N/A</v>
      </c>
      <c r="AG205" s="306">
        <f t="shared" ca="1" si="114"/>
        <v>-0.38513243638909067</v>
      </c>
      <c r="AH205" s="304">
        <f t="shared" ca="1" si="115"/>
        <v>-0.28797727329872785</v>
      </c>
    </row>
    <row r="206" spans="1:34" x14ac:dyDescent="0.2">
      <c r="A206" s="347">
        <f t="shared" ca="1" si="93"/>
        <v>0.1</v>
      </c>
      <c r="B206" s="304">
        <f t="shared" ca="1" si="94"/>
        <v>14.399999999999944</v>
      </c>
      <c r="D206" s="306">
        <f t="shared" ca="1" si="95"/>
        <v>-0.28733362606482893</v>
      </c>
      <c r="E206" s="307">
        <f t="shared" ca="1" si="96"/>
        <v>-9.7982836851338888</v>
      </c>
      <c r="F206" s="304">
        <f t="shared" ca="1" si="97"/>
        <v>9.8024957937776485</v>
      </c>
      <c r="G206" s="306">
        <f t="shared" ca="1" si="98"/>
        <v>19.327950561262757</v>
      </c>
      <c r="H206" s="307">
        <f t="shared" ca="1" si="99"/>
        <v>-1.7691164400900843</v>
      </c>
      <c r="I206" s="304">
        <f t="shared" ca="1" si="100"/>
        <v>19.408746633340709</v>
      </c>
      <c r="J206" s="306">
        <f t="shared" ca="1" si="101"/>
        <v>370.93797519920582</v>
      </c>
      <c r="K206" s="307">
        <f t="shared" ca="1" si="102"/>
        <v>1227.8277398114001</v>
      </c>
      <c r="L206" s="304">
        <f t="shared" ca="1" si="87"/>
        <v>1282.6363241758195</v>
      </c>
      <c r="M206" s="306">
        <f t="shared" ca="1" si="103"/>
        <v>-9.1277166697787016E-2</v>
      </c>
      <c r="N206" s="304">
        <f t="shared" ca="1" si="104"/>
        <v>-5.2297964176952654</v>
      </c>
      <c r="P206" s="310">
        <f t="shared" ca="1" si="105"/>
        <v>23</v>
      </c>
      <c r="Q206" s="304">
        <f t="shared" ca="1" si="106"/>
        <v>0</v>
      </c>
      <c r="R206" s="306">
        <f t="shared" ca="1" si="107"/>
        <v>0</v>
      </c>
      <c r="S206" s="307">
        <f t="shared" ca="1" si="108"/>
        <v>2.8949999999999996</v>
      </c>
      <c r="T206" s="304">
        <f t="shared" ca="1" si="88"/>
        <v>28.399949999999997</v>
      </c>
      <c r="U206" s="311">
        <f t="shared" ca="1" si="89"/>
        <v>0</v>
      </c>
      <c r="V206" s="306">
        <f t="shared" ca="1" si="90"/>
        <v>1.083290824694404</v>
      </c>
      <c r="W206" s="304">
        <f t="shared" ca="1" si="91"/>
        <v>0.83562786870322125</v>
      </c>
      <c r="Y206" s="314" t="str">
        <f t="shared" ca="1" si="109"/>
        <v/>
      </c>
      <c r="Z206" s="315" t="str">
        <f t="shared" ca="1" si="110"/>
        <v/>
      </c>
      <c r="AA206" s="316" t="str">
        <f t="shared" ca="1" si="111"/>
        <v/>
      </c>
      <c r="AC206" s="310" t="e">
        <f t="shared" ca="1" si="112"/>
        <v>#N/A</v>
      </c>
      <c r="AD206" s="323" t="e">
        <f t="shared" ca="1" si="113"/>
        <v>#N/A</v>
      </c>
      <c r="AE206" s="324" t="e">
        <f t="shared" ca="1" si="92"/>
        <v>#N/A</v>
      </c>
      <c r="AG206" s="306">
        <f t="shared" ca="1" si="114"/>
        <v>0.11210799172742414</v>
      </c>
      <c r="AH206" s="304">
        <f t="shared" ca="1" si="115"/>
        <v>-0.28757239906083615</v>
      </c>
    </row>
    <row r="207" spans="1:34" x14ac:dyDescent="0.2">
      <c r="A207" s="347">
        <f t="shared" ca="1" si="93"/>
        <v>0.1</v>
      </c>
      <c r="B207" s="304">
        <f t="shared" ca="1" si="94"/>
        <v>14.499999999999943</v>
      </c>
      <c r="D207" s="306">
        <f t="shared" ca="1" si="95"/>
        <v>-0.2874436128670802</v>
      </c>
      <c r="E207" s="307">
        <f t="shared" ca="1" si="96"/>
        <v>-9.7836898529665515</v>
      </c>
      <c r="F207" s="304">
        <f t="shared" ca="1" si="97"/>
        <v>9.7879114712802107</v>
      </c>
      <c r="G207" s="306">
        <f t="shared" ca="1" si="98"/>
        <v>19.299206199976048</v>
      </c>
      <c r="H207" s="307">
        <f t="shared" ca="1" si="99"/>
        <v>-2.7474854253867393</v>
      </c>
      <c r="I207" s="304">
        <f t="shared" ca="1" si="100"/>
        <v>19.493794810449465</v>
      </c>
      <c r="J207" s="306">
        <f t="shared" ca="1" si="101"/>
        <v>372.86933303726778</v>
      </c>
      <c r="K207" s="307">
        <f t="shared" ca="1" si="102"/>
        <v>1227.6019097181263</v>
      </c>
      <c r="L207" s="304">
        <f t="shared" ca="1" si="87"/>
        <v>1282.9801199797475</v>
      </c>
      <c r="M207" s="306">
        <f t="shared" ca="1" si="103"/>
        <v>-0.14141238192432692</v>
      </c>
      <c r="N207" s="304">
        <f t="shared" ca="1" si="104"/>
        <v>-8.1023326551560242</v>
      </c>
      <c r="P207" s="310">
        <f t="shared" ca="1" si="105"/>
        <v>23</v>
      </c>
      <c r="Q207" s="304">
        <f t="shared" ca="1" si="106"/>
        <v>0</v>
      </c>
      <c r="R207" s="306">
        <f t="shared" ca="1" si="107"/>
        <v>0</v>
      </c>
      <c r="S207" s="307">
        <f t="shared" ca="1" si="108"/>
        <v>2.8949999999999996</v>
      </c>
      <c r="T207" s="304">
        <f t="shared" ca="1" si="88"/>
        <v>28.399949999999997</v>
      </c>
      <c r="U207" s="311">
        <f t="shared" ca="1" si="89"/>
        <v>0</v>
      </c>
      <c r="V207" s="306">
        <f t="shared" ca="1" si="90"/>
        <v>1.0833153814735663</v>
      </c>
      <c r="W207" s="304">
        <f t="shared" ca="1" si="91"/>
        <v>0.84298638375087631</v>
      </c>
      <c r="Y207" s="314" t="str">
        <f t="shared" ca="1" si="109"/>
        <v/>
      </c>
      <c r="Z207" s="315" t="str">
        <f t="shared" ca="1" si="110"/>
        <v/>
      </c>
      <c r="AA207" s="316" t="str">
        <f t="shared" ca="1" si="111"/>
        <v/>
      </c>
      <c r="AC207" s="310" t="e">
        <f t="shared" ca="1" si="112"/>
        <v>#N/A</v>
      </c>
      <c r="AD207" s="323" t="e">
        <f t="shared" ca="1" si="113"/>
        <v>#N/A</v>
      </c>
      <c r="AE207" s="324" t="e">
        <f t="shared" ca="1" si="92"/>
        <v>#N/A</v>
      </c>
      <c r="AG207" s="306">
        <f t="shared" ca="1" si="114"/>
        <v>0.60554093713557078</v>
      </c>
      <c r="AH207" s="304">
        <f t="shared" ca="1" si="115"/>
        <v>-0.28864520507883296</v>
      </c>
    </row>
    <row r="208" spans="1:34" x14ac:dyDescent="0.2">
      <c r="A208" s="347">
        <f t="shared" ca="1" si="93"/>
        <v>0.1</v>
      </c>
      <c r="B208" s="304">
        <f t="shared" ca="1" si="94"/>
        <v>14.599999999999943</v>
      </c>
      <c r="D208" s="306">
        <f t="shared" ca="1" si="95"/>
        <v>-0.28828035461524154</v>
      </c>
      <c r="E208" s="307">
        <f t="shared" ca="1" si="96"/>
        <v>-9.7689596554115443</v>
      </c>
      <c r="F208" s="304">
        <f t="shared" ca="1" si="97"/>
        <v>9.7732122821473357</v>
      </c>
      <c r="G208" s="306">
        <f t="shared" ca="1" si="98"/>
        <v>19.270378164514526</v>
      </c>
      <c r="H208" s="307">
        <f t="shared" ca="1" si="99"/>
        <v>-3.7243813909278938</v>
      </c>
      <c r="I208" s="304">
        <f t="shared" ca="1" si="100"/>
        <v>19.626983755750352</v>
      </c>
      <c r="J208" s="306">
        <f t="shared" ca="1" si="101"/>
        <v>374.79781225549232</v>
      </c>
      <c r="K208" s="307">
        <f t="shared" ca="1" si="102"/>
        <v>1227.2783163773106</v>
      </c>
      <c r="L208" s="304">
        <f t="shared" ca="1" si="87"/>
        <v>1283.2324286431626</v>
      </c>
      <c r="M208" s="306">
        <f t="shared" ca="1" si="103"/>
        <v>-0.19091588070232798</v>
      </c>
      <c r="N208" s="304">
        <f t="shared" ca="1" si="104"/>
        <v>-10.938674206266512</v>
      </c>
      <c r="P208" s="310">
        <f t="shared" ca="1" si="105"/>
        <v>23</v>
      </c>
      <c r="Q208" s="304">
        <f t="shared" ca="1" si="106"/>
        <v>0</v>
      </c>
      <c r="R208" s="306">
        <f t="shared" ca="1" si="107"/>
        <v>0</v>
      </c>
      <c r="S208" s="307">
        <f t="shared" ca="1" si="108"/>
        <v>2.8949999999999996</v>
      </c>
      <c r="T208" s="304">
        <f t="shared" ca="1" si="88"/>
        <v>28.399949999999997</v>
      </c>
      <c r="U208" s="311">
        <f t="shared" ca="1" si="89"/>
        <v>0</v>
      </c>
      <c r="V208" s="306">
        <f t="shared" ca="1" si="90"/>
        <v>1.083350569945438</v>
      </c>
      <c r="W208" s="304">
        <f t="shared" ca="1" si="91"/>
        <v>0.85457269370633959</v>
      </c>
      <c r="Y208" s="314" t="str">
        <f t="shared" ca="1" si="109"/>
        <v/>
      </c>
      <c r="Z208" s="315" t="str">
        <f t="shared" ca="1" si="110"/>
        <v/>
      </c>
      <c r="AA208" s="316" t="str">
        <f t="shared" ca="1" si="111"/>
        <v/>
      </c>
      <c r="AC208" s="310" t="e">
        <f t="shared" ca="1" si="112"/>
        <v>#N/A</v>
      </c>
      <c r="AD208" s="323" t="e">
        <f t="shared" ca="1" si="113"/>
        <v>#N/A</v>
      </c>
      <c r="AE208" s="324" t="e">
        <f t="shared" ca="1" si="92"/>
        <v>#N/A</v>
      </c>
      <c r="AG208" s="306">
        <f t="shared" ca="1" si="114"/>
        <v>1.0914494829866297</v>
      </c>
      <c r="AH208" s="304">
        <f t="shared" ca="1" si="115"/>
        <v>-0.2911870064769867</v>
      </c>
    </row>
    <row r="209" spans="1:34" x14ac:dyDescent="0.2">
      <c r="A209" s="347">
        <f t="shared" ca="1" si="93"/>
        <v>0.1</v>
      </c>
      <c r="B209" s="304">
        <f t="shared" ca="1" si="94"/>
        <v>14.699999999999942</v>
      </c>
      <c r="D209" s="306">
        <f t="shared" ca="1" si="95"/>
        <v>-0.28982584979221759</v>
      </c>
      <c r="E209" s="307">
        <f t="shared" ca="1" si="96"/>
        <v>-9.7539854271483009</v>
      </c>
      <c r="F209" s="304">
        <f t="shared" ca="1" si="97"/>
        <v>9.7582903592908732</v>
      </c>
      <c r="G209" s="306">
        <f t="shared" ca="1" si="98"/>
        <v>19.241395579535304</v>
      </c>
      <c r="H209" s="307">
        <f t="shared" ca="1" si="99"/>
        <v>-4.6997799336427235</v>
      </c>
      <c r="I209" s="304">
        <f t="shared" ca="1" si="100"/>
        <v>19.807050140614869</v>
      </c>
      <c r="J209" s="306">
        <f t="shared" ca="1" si="101"/>
        <v>376.72340094269481</v>
      </c>
      <c r="K209" s="307">
        <f t="shared" ca="1" si="102"/>
        <v>1226.8571083110821</v>
      </c>
      <c r="L209" s="304">
        <f t="shared" ca="1" si="87"/>
        <v>1283.3935035799661</v>
      </c>
      <c r="M209" s="306">
        <f t="shared" ca="1" si="103"/>
        <v>-0.23956300697992361</v>
      </c>
      <c r="N209" s="304">
        <f t="shared" ca="1" si="104"/>
        <v>-13.725949227412706</v>
      </c>
      <c r="P209" s="310">
        <f t="shared" ca="1" si="105"/>
        <v>23</v>
      </c>
      <c r="Q209" s="304">
        <f t="shared" ca="1" si="106"/>
        <v>0</v>
      </c>
      <c r="R209" s="306">
        <f t="shared" ca="1" si="107"/>
        <v>0</v>
      </c>
      <c r="S209" s="307">
        <f t="shared" ca="1" si="108"/>
        <v>2.8949999999999996</v>
      </c>
      <c r="T209" s="304">
        <f t="shared" ca="1" si="88"/>
        <v>28.399949999999997</v>
      </c>
      <c r="U209" s="311">
        <f t="shared" ca="1" si="89"/>
        <v>0</v>
      </c>
      <c r="V209" s="306">
        <f t="shared" ca="1" si="90"/>
        <v>1.0833963749308289</v>
      </c>
      <c r="W209" s="304">
        <f t="shared" ca="1" si="91"/>
        <v>0.87036185570713021</v>
      </c>
      <c r="Y209" s="314" t="str">
        <f t="shared" ca="1" si="109"/>
        <v/>
      </c>
      <c r="Z209" s="315" t="str">
        <f t="shared" ca="1" si="110"/>
        <v/>
      </c>
      <c r="AA209" s="316" t="str">
        <f t="shared" ca="1" si="111"/>
        <v/>
      </c>
      <c r="AC209" s="310" t="e">
        <f t="shared" ca="1" si="112"/>
        <v>#N/A</v>
      </c>
      <c r="AD209" s="323" t="e">
        <f t="shared" ca="1" si="113"/>
        <v>#N/A</v>
      </c>
      <c r="AE209" s="324" t="e">
        <f t="shared" ca="1" si="92"/>
        <v>#N/A</v>
      </c>
      <c r="AG209" s="306">
        <f t="shared" ca="1" si="114"/>
        <v>1.5663388968719241</v>
      </c>
      <c r="AH209" s="304">
        <f t="shared" ca="1" si="115"/>
        <v>-0.29518918608163719</v>
      </c>
    </row>
    <row r="210" spans="1:34" x14ac:dyDescent="0.2">
      <c r="A210" s="347">
        <f t="shared" ca="1" si="93"/>
        <v>0.1</v>
      </c>
      <c r="B210" s="304">
        <f t="shared" ca="1" si="94"/>
        <v>14.799999999999942</v>
      </c>
      <c r="D210" s="306">
        <f t="shared" ca="1" si="95"/>
        <v>-0.29205728839111122</v>
      </c>
      <c r="E210" s="307">
        <f t="shared" ca="1" si="96"/>
        <v>-9.7386639590262103</v>
      </c>
      <c r="F210" s="304">
        <f t="shared" ca="1" si="97"/>
        <v>9.743042295224754</v>
      </c>
      <c r="G210" s="306">
        <f t="shared" ca="1" si="98"/>
        <v>19.212189850696191</v>
      </c>
      <c r="H210" s="307">
        <f t="shared" ca="1" si="99"/>
        <v>-5.6736463295453445</v>
      </c>
      <c r="I210" s="304">
        <f t="shared" ca="1" si="100"/>
        <v>20.032436235564489</v>
      </c>
      <c r="J210" s="306">
        <f t="shared" ca="1" si="101"/>
        <v>378.64608021420639</v>
      </c>
      <c r="K210" s="307">
        <f t="shared" ca="1" si="102"/>
        <v>1226.3384369979228</v>
      </c>
      <c r="L210" s="304">
        <f t="shared" ca="1" si="87"/>
        <v>1283.4636014005584</v>
      </c>
      <c r="M210" s="306">
        <f t="shared" ca="1" si="103"/>
        <v>-0.28715303389947944</v>
      </c>
      <c r="N210" s="304">
        <f t="shared" ca="1" si="104"/>
        <v>-16.452656916817229</v>
      </c>
      <c r="P210" s="310">
        <f t="shared" ca="1" si="105"/>
        <v>23</v>
      </c>
      <c r="Q210" s="304">
        <f t="shared" ca="1" si="106"/>
        <v>0</v>
      </c>
      <c r="R210" s="306">
        <f t="shared" ca="1" si="107"/>
        <v>0</v>
      </c>
      <c r="S210" s="307">
        <f t="shared" ca="1" si="108"/>
        <v>2.8949999999999996</v>
      </c>
      <c r="T210" s="304">
        <f t="shared" ca="1" si="88"/>
        <v>28.399949999999997</v>
      </c>
      <c r="U210" s="311">
        <f t="shared" ca="1" si="89"/>
        <v>0</v>
      </c>
      <c r="V210" s="306">
        <f t="shared" ca="1" si="90"/>
        <v>1.0834527812197721</v>
      </c>
      <c r="W210" s="304">
        <f t="shared" ca="1" si="91"/>
        <v>0.8903287472035577</v>
      </c>
      <c r="Y210" s="314" t="str">
        <f t="shared" ca="1" si="109"/>
        <v/>
      </c>
      <c r="Z210" s="315" t="str">
        <f t="shared" ca="1" si="110"/>
        <v/>
      </c>
      <c r="AA210" s="316" t="str">
        <f t="shared" ca="1" si="111"/>
        <v/>
      </c>
      <c r="AC210" s="310" t="e">
        <f t="shared" ca="1" si="112"/>
        <v>#N/A</v>
      </c>
      <c r="AD210" s="323" t="e">
        <f t="shared" ca="1" si="113"/>
        <v>#N/A</v>
      </c>
      <c r="AE210" s="324" t="e">
        <f t="shared" ca="1" si="92"/>
        <v>#N/A</v>
      </c>
      <c r="AG210" s="306">
        <f t="shared" ca="1" si="114"/>
        <v>2.0270553844346857</v>
      </c>
      <c r="AH210" s="304">
        <f t="shared" ca="1" si="115"/>
        <v>-0.30064312805082222</v>
      </c>
    </row>
    <row r="211" spans="1:34" x14ac:dyDescent="0.2">
      <c r="A211" s="347">
        <f t="shared" ca="1" si="93"/>
        <v>0.1</v>
      </c>
      <c r="B211" s="304">
        <f t="shared" ca="1" si="94"/>
        <v>14.899999999999942</v>
      </c>
      <c r="D211" s="306">
        <f t="shared" ca="1" si="95"/>
        <v>-0.29494764216376596</v>
      </c>
      <c r="E211" s="307">
        <f t="shared" ca="1" si="96"/>
        <v>-9.7228975603314751</v>
      </c>
      <c r="F211" s="304">
        <f t="shared" ca="1" si="97"/>
        <v>9.7273702037250391</v>
      </c>
      <c r="G211" s="306">
        <f t="shared" ca="1" si="98"/>
        <v>19.182695086479814</v>
      </c>
      <c r="H211" s="307">
        <f t="shared" ca="1" si="99"/>
        <v>-6.6459360855784926</v>
      </c>
      <c r="I211" s="304">
        <f t="shared" ca="1" si="100"/>
        <v>20.301336341099596</v>
      </c>
      <c r="J211" s="306">
        <f t="shared" ca="1" si="101"/>
        <v>380.56582446106518</v>
      </c>
      <c r="K211" s="307">
        <f t="shared" ca="1" si="102"/>
        <v>1225.7224578771666</v>
      </c>
      <c r="L211" s="304">
        <f t="shared" ca="1" si="87"/>
        <v>1283.4429829533419</v>
      </c>
      <c r="M211" s="306">
        <f t="shared" ca="1" si="103"/>
        <v>-0.33351299472289464</v>
      </c>
      <c r="N211" s="304">
        <f t="shared" ca="1" si="104"/>
        <v>-19.10888701039076</v>
      </c>
      <c r="P211" s="310">
        <f t="shared" ca="1" si="105"/>
        <v>23</v>
      </c>
      <c r="Q211" s="304">
        <f t="shared" ca="1" si="106"/>
        <v>0</v>
      </c>
      <c r="R211" s="306">
        <f t="shared" ca="1" si="107"/>
        <v>0</v>
      </c>
      <c r="S211" s="307">
        <f t="shared" ca="1" si="108"/>
        <v>2.8949999999999996</v>
      </c>
      <c r="T211" s="304">
        <f t="shared" ca="1" si="88"/>
        <v>28.399949999999997</v>
      </c>
      <c r="U211" s="311">
        <f t="shared" ca="1" si="89"/>
        <v>0</v>
      </c>
      <c r="V211" s="306">
        <f t="shared" ca="1" si="90"/>
        <v>1.0835197734607807</v>
      </c>
      <c r="W211" s="304">
        <f t="shared" ca="1" si="91"/>
        <v>0.91444789289689499</v>
      </c>
      <c r="Y211" s="314" t="str">
        <f t="shared" ca="1" si="109"/>
        <v/>
      </c>
      <c r="Z211" s="315" t="str">
        <f t="shared" ca="1" si="110"/>
        <v/>
      </c>
      <c r="AA211" s="316" t="str">
        <f t="shared" ca="1" si="111"/>
        <v/>
      </c>
      <c r="AC211" s="310" t="e">
        <f t="shared" ca="1" si="112"/>
        <v>#N/A</v>
      </c>
      <c r="AD211" s="323" t="e">
        <f t="shared" ca="1" si="113"/>
        <v>#N/A</v>
      </c>
      <c r="AE211" s="324" t="e">
        <f t="shared" ca="1" si="92"/>
        <v>#N/A</v>
      </c>
      <c r="AG211" s="306">
        <f t="shared" ca="1" si="114"/>
        <v>2.4708773000150179</v>
      </c>
      <c r="AH211" s="304">
        <f t="shared" ca="1" si="115"/>
        <v>-0.30754015447445865</v>
      </c>
    </row>
    <row r="212" spans="1:34" x14ac:dyDescent="0.2">
      <c r="A212" s="347">
        <f t="shared" ca="1" si="93"/>
        <v>0.1</v>
      </c>
      <c r="B212" s="304">
        <f t="shared" ca="1" si="94"/>
        <v>14.999999999999941</v>
      </c>
      <c r="D212" s="306">
        <f t="shared" ca="1" si="95"/>
        <v>-0.29846636247079766</v>
      </c>
      <c r="E212" s="307">
        <f t="shared" ca="1" si="96"/>
        <v>-9.7065949070381627</v>
      </c>
      <c r="F212" s="304">
        <f t="shared" ca="1" si="97"/>
        <v>9.7111825674768237</v>
      </c>
      <c r="G212" s="306">
        <f t="shared" ca="1" si="98"/>
        <v>19.152848450232735</v>
      </c>
      <c r="H212" s="307">
        <f t="shared" ca="1" si="99"/>
        <v>-7.6165955762823092</v>
      </c>
      <c r="I212" s="304">
        <f t="shared" ca="1" si="100"/>
        <v>20.611747425442264</v>
      </c>
      <c r="J212" s="306">
        <f t="shared" ca="1" si="101"/>
        <v>382.48260163790081</v>
      </c>
      <c r="K212" s="307">
        <f t="shared" ca="1" si="102"/>
        <v>1225.0093312940735</v>
      </c>
      <c r="L212" s="304">
        <f t="shared" ca="1" si="87"/>
        <v>1283.3319143203953</v>
      </c>
      <c r="M212" s="306">
        <f t="shared" ca="1" si="103"/>
        <v>-0.37849985576024198</v>
      </c>
      <c r="N212" s="304">
        <f t="shared" ca="1" si="104"/>
        <v>-21.686444281372285</v>
      </c>
      <c r="P212" s="310">
        <f t="shared" ca="1" si="105"/>
        <v>23</v>
      </c>
      <c r="Q212" s="304">
        <f t="shared" ca="1" si="106"/>
        <v>0</v>
      </c>
      <c r="R212" s="306">
        <f t="shared" ca="1" si="107"/>
        <v>0</v>
      </c>
      <c r="S212" s="307">
        <f t="shared" ca="1" si="108"/>
        <v>2.8949999999999996</v>
      </c>
      <c r="T212" s="304">
        <f t="shared" ca="1" si="88"/>
        <v>28.399949999999997</v>
      </c>
      <c r="U212" s="311">
        <f t="shared" ca="1" si="89"/>
        <v>0</v>
      </c>
      <c r="V212" s="306">
        <f t="shared" ca="1" si="90"/>
        <v>1.083597336056507</v>
      </c>
      <c r="W212" s="304">
        <f t="shared" ca="1" si="91"/>
        <v>0.9426933036948818</v>
      </c>
      <c r="Y212" s="314" t="str">
        <f t="shared" ca="1" si="109"/>
        <v/>
      </c>
      <c r="Z212" s="315" t="str">
        <f t="shared" ca="1" si="110"/>
        <v/>
      </c>
      <c r="AA212" s="316" t="str">
        <f t="shared" ca="1" si="111"/>
        <v/>
      </c>
      <c r="AC212" s="310">
        <f t="shared" ca="1" si="112"/>
        <v>14.999999999999941</v>
      </c>
      <c r="AD212" s="323">
        <f t="shared" ca="1" si="113"/>
        <v>382.48260163790081</v>
      </c>
      <c r="AE212" s="324" t="e">
        <f t="shared" ca="1" si="92"/>
        <v>#N/A</v>
      </c>
      <c r="AG212" s="306">
        <f t="shared" ca="1" si="114"/>
        <v>2.8955739242112033</v>
      </c>
      <c r="AH212" s="304">
        <f t="shared" ca="1" si="115"/>
        <v>-0.31587146559478241</v>
      </c>
    </row>
    <row r="213" spans="1:34" x14ac:dyDescent="0.2">
      <c r="A213" s="347">
        <f t="shared" ca="1" si="93"/>
        <v>0.1</v>
      </c>
      <c r="B213" s="304">
        <f t="shared" ca="1" si="94"/>
        <v>15.099999999999941</v>
      </c>
      <c r="D213" s="306">
        <f t="shared" ca="1" si="95"/>
        <v>-0.30258013639831949</v>
      </c>
      <c r="E213" s="307">
        <f t="shared" ca="1" si="96"/>
        <v>-9.6896716564457375</v>
      </c>
      <c r="F213" s="304">
        <f t="shared" ca="1" si="97"/>
        <v>9.6943948521127776</v>
      </c>
      <c r="G213" s="306">
        <f t="shared" ca="1" si="98"/>
        <v>19.122590436592905</v>
      </c>
      <c r="H213" s="307">
        <f t="shared" ca="1" si="99"/>
        <v>-8.5855627419268821</v>
      </c>
      <c r="I213" s="304">
        <f t="shared" ca="1" si="100"/>
        <v>20.961520760699532</v>
      </c>
      <c r="J213" s="306">
        <f t="shared" ca="1" si="101"/>
        <v>384.39637358224212</v>
      </c>
      <c r="K213" s="307">
        <f t="shared" ca="1" si="102"/>
        <v>1224.199223378163</v>
      </c>
      <c r="L213" s="304">
        <f t="shared" ca="1" si="87"/>
        <v>1283.1306677586956</v>
      </c>
      <c r="M213" s="306">
        <f t="shared" ca="1" si="103"/>
        <v>-0.42200110833499016</v>
      </c>
      <c r="N213" s="304">
        <f t="shared" ca="1" si="104"/>
        <v>-24.178882457437965</v>
      </c>
      <c r="P213" s="310">
        <f t="shared" ca="1" si="105"/>
        <v>23</v>
      </c>
      <c r="Q213" s="304">
        <f t="shared" ca="1" si="106"/>
        <v>0</v>
      </c>
      <c r="R213" s="306">
        <f t="shared" ca="1" si="107"/>
        <v>0</v>
      </c>
      <c r="S213" s="307">
        <f t="shared" ca="1" si="108"/>
        <v>2.8949999999999996</v>
      </c>
      <c r="T213" s="304">
        <f t="shared" ca="1" si="88"/>
        <v>28.399949999999997</v>
      </c>
      <c r="U213" s="311">
        <f t="shared" ca="1" si="89"/>
        <v>0</v>
      </c>
      <c r="V213" s="306">
        <f t="shared" ca="1" si="90"/>
        <v>1.083685453066572</v>
      </c>
      <c r="W213" s="304">
        <f t="shared" ca="1" si="91"/>
        <v>0.97503832882994401</v>
      </c>
      <c r="Y213" s="314" t="str">
        <f t="shared" ca="1" si="109"/>
        <v/>
      </c>
      <c r="Z213" s="315" t="str">
        <f t="shared" ca="1" si="110"/>
        <v/>
      </c>
      <c r="AA213" s="316" t="str">
        <f t="shared" ca="1" si="111"/>
        <v/>
      </c>
      <c r="AC213" s="310" t="e">
        <f t="shared" ca="1" si="112"/>
        <v>#N/A</v>
      </c>
      <c r="AD213" s="323" t="e">
        <f t="shared" ca="1" si="113"/>
        <v>#N/A</v>
      </c>
      <c r="AE213" s="324" t="e">
        <f t="shared" ca="1" si="92"/>
        <v>#N/A</v>
      </c>
      <c r="AG213" s="306">
        <f t="shared" ca="1" si="114"/>
        <v>3.2994310173663357</v>
      </c>
      <c r="AH213" s="304">
        <f t="shared" ca="1" si="115"/>
        <v>-0.32562808417785216</v>
      </c>
    </row>
    <row r="214" spans="1:34" x14ac:dyDescent="0.2">
      <c r="A214" s="347">
        <f t="shared" ca="1" si="93"/>
        <v>0.1</v>
      </c>
      <c r="B214" s="304">
        <f t="shared" ca="1" si="94"/>
        <v>15.199999999999941</v>
      </c>
      <c r="D214" s="306">
        <f t="shared" ca="1" si="95"/>
        <v>-0.30725365374914859</v>
      </c>
      <c r="E214" s="307">
        <f t="shared" ca="1" si="96"/>
        <v>-9.6720508277528339</v>
      </c>
      <c r="F214" s="304">
        <f t="shared" ca="1" si="97"/>
        <v>9.6769298861971969</v>
      </c>
      <c r="G214" s="306">
        <f t="shared" ca="1" si="98"/>
        <v>19.091865071217988</v>
      </c>
      <c r="H214" s="307">
        <f t="shared" ca="1" si="99"/>
        <v>-9.5527678247021655</v>
      </c>
      <c r="I214" s="304">
        <f t="shared" ca="1" si="100"/>
        <v>21.348411767863631</v>
      </c>
      <c r="J214" s="306">
        <f t="shared" ca="1" si="101"/>
        <v>386.30709635763264</v>
      </c>
      <c r="K214" s="307">
        <f t="shared" ca="1" si="102"/>
        <v>1223.2923068498314</v>
      </c>
      <c r="L214" s="304">
        <f t="shared" ca="1" si="87"/>
        <v>1282.8395225803763</v>
      </c>
      <c r="M214" s="306">
        <f t="shared" ca="1" si="103"/>
        <v>-0.46393398480118514</v>
      </c>
      <c r="N214" s="304">
        <f t="shared" ca="1" si="104"/>
        <v>-26.581459301794389</v>
      </c>
      <c r="P214" s="310">
        <f t="shared" ca="1" si="105"/>
        <v>23</v>
      </c>
      <c r="Q214" s="304">
        <f t="shared" ca="1" si="106"/>
        <v>0</v>
      </c>
      <c r="R214" s="306">
        <f t="shared" ca="1" si="107"/>
        <v>0</v>
      </c>
      <c r="S214" s="307">
        <f t="shared" ca="1" si="108"/>
        <v>2.8949999999999996</v>
      </c>
      <c r="T214" s="304">
        <f t="shared" ca="1" si="88"/>
        <v>28.399949999999997</v>
      </c>
      <c r="U214" s="311">
        <f t="shared" ca="1" si="89"/>
        <v>0</v>
      </c>
      <c r="V214" s="306">
        <f t="shared" ca="1" si="90"/>
        <v>1.083784108118099</v>
      </c>
      <c r="W214" s="304">
        <f t="shared" ca="1" si="91"/>
        <v>1.0114555218811532</v>
      </c>
      <c r="Y214" s="314" t="str">
        <f t="shared" ca="1" si="109"/>
        <v/>
      </c>
      <c r="Z214" s="315" t="str">
        <f t="shared" ca="1" si="110"/>
        <v/>
      </c>
      <c r="AA214" s="316" t="str">
        <f t="shared" ca="1" si="111"/>
        <v/>
      </c>
      <c r="AC214" s="310" t="e">
        <f t="shared" ca="1" si="112"/>
        <v>#N/A</v>
      </c>
      <c r="AD214" s="323" t="e">
        <f t="shared" ca="1" si="113"/>
        <v>#N/A</v>
      </c>
      <c r="AE214" s="324" t="e">
        <f t="shared" ca="1" si="92"/>
        <v>#N/A</v>
      </c>
      <c r="AG214" s="306">
        <f t="shared" ca="1" si="114"/>
        <v>3.6812459518042591</v>
      </c>
      <c r="AH214" s="304">
        <f t="shared" ca="1" si="115"/>
        <v>-0.33680080443175964</v>
      </c>
    </row>
    <row r="215" spans="1:34" x14ac:dyDescent="0.2">
      <c r="A215" s="347">
        <f t="shared" ca="1" si="93"/>
        <v>0.1</v>
      </c>
      <c r="B215" s="304">
        <f t="shared" ca="1" si="94"/>
        <v>15.29999999999994</v>
      </c>
      <c r="D215" s="306">
        <f t="shared" ca="1" si="95"/>
        <v>-0.31245034400325727</v>
      </c>
      <c r="E215" s="307">
        <f t="shared" ca="1" si="96"/>
        <v>-9.6536629642060934</v>
      </c>
      <c r="F215" s="304">
        <f t="shared" ca="1" si="97"/>
        <v>9.658718022799512</v>
      </c>
      <c r="G215" s="306">
        <f t="shared" ca="1" si="98"/>
        <v>19.060620036817664</v>
      </c>
      <c r="H215" s="307">
        <f t="shared" ca="1" si="99"/>
        <v>-10.518134121122774</v>
      </c>
      <c r="I215" s="304">
        <f t="shared" ca="1" si="100"/>
        <v>21.770125897152322</v>
      </c>
      <c r="J215" s="306">
        <f t="shared" ca="1" si="101"/>
        <v>388.21472061303444</v>
      </c>
      <c r="K215" s="307">
        <f t="shared" ca="1" si="102"/>
        <v>1222.2887617525403</v>
      </c>
      <c r="L215" s="304">
        <f t="shared" ca="1" si="87"/>
        <v>1282.4587659676292</v>
      </c>
      <c r="M215" s="306">
        <f t="shared" ca="1" si="103"/>
        <v>-0.50424358309866657</v>
      </c>
      <c r="N215" s="304">
        <f t="shared" ca="1" si="104"/>
        <v>-28.891029158107806</v>
      </c>
      <c r="P215" s="310">
        <f t="shared" ca="1" si="105"/>
        <v>23</v>
      </c>
      <c r="Q215" s="304">
        <f t="shared" ca="1" si="106"/>
        <v>0</v>
      </c>
      <c r="R215" s="306">
        <f t="shared" ca="1" si="107"/>
        <v>0</v>
      </c>
      <c r="S215" s="307">
        <f t="shared" ca="1" si="108"/>
        <v>2.8949999999999996</v>
      </c>
      <c r="T215" s="304">
        <f t="shared" ca="1" si="88"/>
        <v>28.399949999999997</v>
      </c>
      <c r="U215" s="311">
        <f t="shared" ca="1" si="89"/>
        <v>0</v>
      </c>
      <c r="V215" s="306">
        <f t="shared" ca="1" si="90"/>
        <v>1.083893284324229</v>
      </c>
      <c r="W215" s="304">
        <f t="shared" ca="1" si="91"/>
        <v>1.0519165210534398</v>
      </c>
      <c r="Y215" s="314" t="str">
        <f t="shared" ca="1" si="109"/>
        <v/>
      </c>
      <c r="Z215" s="315" t="str">
        <f t="shared" ca="1" si="110"/>
        <v/>
      </c>
      <c r="AA215" s="316" t="str">
        <f t="shared" ca="1" si="111"/>
        <v/>
      </c>
      <c r="AC215" s="310" t="e">
        <f t="shared" ca="1" si="112"/>
        <v>#N/A</v>
      </c>
      <c r="AD215" s="323" t="e">
        <f t="shared" ca="1" si="113"/>
        <v>#N/A</v>
      </c>
      <c r="AE215" s="324" t="e">
        <f t="shared" ca="1" si="92"/>
        <v>#N/A</v>
      </c>
      <c r="AG215" s="306">
        <f t="shared" ca="1" si="114"/>
        <v>4.0402978021841225</v>
      </c>
      <c r="AH215" s="304">
        <f t="shared" ca="1" si="115"/>
        <v>-0.34938014572751408</v>
      </c>
    </row>
    <row r="216" spans="1:34" x14ac:dyDescent="0.2">
      <c r="A216" s="347">
        <f t="shared" ca="1" si="93"/>
        <v>0.1</v>
      </c>
      <c r="B216" s="304">
        <f t="shared" ca="1" si="94"/>
        <v>15.39999999999994</v>
      </c>
      <c r="D216" s="306">
        <f t="shared" ca="1" si="95"/>
        <v>-0.31813305165686001</v>
      </c>
      <c r="E216" s="307">
        <f t="shared" ca="1" si="96"/>
        <v>-9.6344461041023095</v>
      </c>
      <c r="F216" s="304">
        <f t="shared" ca="1" si="97"/>
        <v>9.6396971099411974</v>
      </c>
      <c r="G216" s="306">
        <f t="shared" ca="1" si="98"/>
        <v>19.028806731651979</v>
      </c>
      <c r="H216" s="307">
        <f t="shared" ca="1" si="99"/>
        <v>-11.481578731533006</v>
      </c>
      <c r="I216" s="304">
        <f t="shared" ca="1" si="100"/>
        <v>22.224359063850521</v>
      </c>
      <c r="J216" s="306">
        <f t="shared" ca="1" si="101"/>
        <v>390.11919195145794</v>
      </c>
      <c r="K216" s="307">
        <f t="shared" ca="1" si="102"/>
        <v>1221.1887761099074</v>
      </c>
      <c r="L216" s="304">
        <f t="shared" ca="1" si="87"/>
        <v>1281.9886937199065</v>
      </c>
      <c r="M216" s="306">
        <f t="shared" ca="1" si="103"/>
        <v>-0.54290021525561183</v>
      </c>
      <c r="N216" s="304">
        <f t="shared" ca="1" si="104"/>
        <v>-31.105891030890469</v>
      </c>
      <c r="P216" s="310">
        <f t="shared" ca="1" si="105"/>
        <v>23</v>
      </c>
      <c r="Q216" s="304">
        <f t="shared" ca="1" si="106"/>
        <v>0</v>
      </c>
      <c r="R216" s="306">
        <f t="shared" ca="1" si="107"/>
        <v>0</v>
      </c>
      <c r="S216" s="307">
        <f t="shared" ca="1" si="108"/>
        <v>2.8949999999999996</v>
      </c>
      <c r="T216" s="304">
        <f t="shared" ca="1" si="88"/>
        <v>28.399949999999997</v>
      </c>
      <c r="U216" s="311">
        <f t="shared" ca="1" si="89"/>
        <v>0</v>
      </c>
      <c r="V216" s="306">
        <f t="shared" ca="1" si="90"/>
        <v>1.0840129642106826</v>
      </c>
      <c r="W216" s="304">
        <f t="shared" ca="1" si="91"/>
        <v>1.0963919437201353</v>
      </c>
      <c r="Y216" s="314" t="str">
        <f t="shared" ca="1" si="109"/>
        <v/>
      </c>
      <c r="Z216" s="315" t="str">
        <f t="shared" ca="1" si="110"/>
        <v/>
      </c>
      <c r="AA216" s="316" t="str">
        <f t="shared" ca="1" si="111"/>
        <v/>
      </c>
      <c r="AC216" s="310" t="e">
        <f t="shared" ca="1" si="112"/>
        <v>#N/A</v>
      </c>
      <c r="AD216" s="323" t="e">
        <f t="shared" ca="1" si="113"/>
        <v>#N/A</v>
      </c>
      <c r="AE216" s="324" t="e">
        <f t="shared" ca="1" si="92"/>
        <v>#N/A</v>
      </c>
      <c r="AG216" s="306">
        <f t="shared" ca="1" si="114"/>
        <v>4.376299132902786</v>
      </c>
      <c r="AH216" s="304">
        <f t="shared" ca="1" si="115"/>
        <v>-0.36335631124471157</v>
      </c>
    </row>
    <row r="217" spans="1:34" x14ac:dyDescent="0.2">
      <c r="A217" s="347">
        <f t="shared" ca="1" si="93"/>
        <v>0.1</v>
      </c>
      <c r="B217" s="304">
        <f t="shared" ca="1" si="94"/>
        <v>15.49999999999994</v>
      </c>
      <c r="D217" s="306">
        <f t="shared" ca="1" si="95"/>
        <v>-0.32426462871677009</v>
      </c>
      <c r="E217" s="307">
        <f t="shared" ca="1" si="96"/>
        <v>-9.6143455947098317</v>
      </c>
      <c r="F217" s="304">
        <f t="shared" ca="1" si="97"/>
        <v>9.6198123039877022</v>
      </c>
      <c r="G217" s="306">
        <f t="shared" ca="1" si="98"/>
        <v>18.996380268780303</v>
      </c>
      <c r="H217" s="307">
        <f t="shared" ca="1" si="99"/>
        <v>-12.443013291003989</v>
      </c>
      <c r="I217" s="304">
        <f t="shared" ca="1" si="100"/>
        <v>22.708831829845575</v>
      </c>
      <c r="J217" s="306">
        <f t="shared" ca="1" si="101"/>
        <v>392.02045130147957</v>
      </c>
      <c r="K217" s="307">
        <f t="shared" ca="1" si="102"/>
        <v>1219.9925465087806</v>
      </c>
      <c r="L217" s="304">
        <f t="shared" ca="1" si="87"/>
        <v>1281.4296109328811</v>
      </c>
      <c r="M217" s="306">
        <f t="shared" ca="1" si="103"/>
        <v>-0.5798962857538762</v>
      </c>
      <c r="N217" s="304">
        <f t="shared" ca="1" si="104"/>
        <v>-33.22560972900947</v>
      </c>
      <c r="P217" s="310">
        <f t="shared" ca="1" si="105"/>
        <v>23</v>
      </c>
      <c r="Q217" s="304">
        <f t="shared" ca="1" si="106"/>
        <v>0</v>
      </c>
      <c r="R217" s="306">
        <f t="shared" ca="1" si="107"/>
        <v>0</v>
      </c>
      <c r="S217" s="307">
        <f t="shared" ca="1" si="108"/>
        <v>2.8949999999999996</v>
      </c>
      <c r="T217" s="304">
        <f t="shared" ca="1" si="88"/>
        <v>28.399949999999997</v>
      </c>
      <c r="U217" s="311">
        <f t="shared" ca="1" si="89"/>
        <v>0</v>
      </c>
      <c r="V217" s="306">
        <f t="shared" ca="1" si="90"/>
        <v>1.0841431296502377</v>
      </c>
      <c r="W217" s="304">
        <f t="shared" ca="1" si="91"/>
        <v>1.1448512949423746</v>
      </c>
      <c r="Y217" s="314" t="str">
        <f t="shared" ca="1" si="109"/>
        <v/>
      </c>
      <c r="Z217" s="315" t="str">
        <f t="shared" ca="1" si="110"/>
        <v/>
      </c>
      <c r="AA217" s="316" t="str">
        <f t="shared" ca="1" si="111"/>
        <v/>
      </c>
      <c r="AC217" s="310" t="e">
        <f t="shared" ca="1" si="112"/>
        <v>#N/A</v>
      </c>
      <c r="AD217" s="323" t="e">
        <f t="shared" ca="1" si="113"/>
        <v>#N/A</v>
      </c>
      <c r="AE217" s="324" t="e">
        <f t="shared" ca="1" si="92"/>
        <v>#N/A</v>
      </c>
      <c r="AG217" s="306">
        <f t="shared" ca="1" si="114"/>
        <v>4.6893364460432618</v>
      </c>
      <c r="AH217" s="304">
        <f t="shared" ca="1" si="115"/>
        <v>-0.37871915154408825</v>
      </c>
    </row>
    <row r="218" spans="1:34" x14ac:dyDescent="0.2">
      <c r="A218" s="347">
        <f t="shared" ca="1" si="93"/>
        <v>0.1</v>
      </c>
      <c r="B218" s="304">
        <f t="shared" ca="1" si="94"/>
        <v>15.599999999999939</v>
      </c>
      <c r="D218" s="306">
        <f t="shared" ca="1" si="95"/>
        <v>-0.33080843305946461</v>
      </c>
      <c r="E218" s="307">
        <f t="shared" ca="1" si="96"/>
        <v>-9.5933137855162869</v>
      </c>
      <c r="F218" s="304">
        <f t="shared" ca="1" si="97"/>
        <v>9.5990157623977304</v>
      </c>
      <c r="G218" s="306">
        <f t="shared" ca="1" si="98"/>
        <v>18.963299425474357</v>
      </c>
      <c r="H218" s="307">
        <f t="shared" ca="1" si="99"/>
        <v>-13.402344669555617</v>
      </c>
      <c r="I218" s="304">
        <f t="shared" ca="1" si="100"/>
        <v>23.221317097480966</v>
      </c>
      <c r="J218" s="306">
        <f t="shared" ca="1" si="101"/>
        <v>393.91843528619228</v>
      </c>
      <c r="K218" s="307">
        <f t="shared" ca="1" si="102"/>
        <v>1218.7002786107525</v>
      </c>
      <c r="L218" s="304">
        <f t="shared" ca="1" si="87"/>
        <v>1280.7818326101631</v>
      </c>
      <c r="M218" s="306">
        <f t="shared" ca="1" si="103"/>
        <v>-0.61524296805217549</v>
      </c>
      <c r="N218" s="304">
        <f t="shared" ca="1" si="104"/>
        <v>-35.250825444491795</v>
      </c>
      <c r="P218" s="310">
        <f t="shared" ca="1" si="105"/>
        <v>23</v>
      </c>
      <c r="Q218" s="304">
        <f t="shared" ca="1" si="106"/>
        <v>0</v>
      </c>
      <c r="R218" s="306">
        <f t="shared" ca="1" si="107"/>
        <v>0</v>
      </c>
      <c r="S218" s="307">
        <f t="shared" ca="1" si="108"/>
        <v>2.8949999999999996</v>
      </c>
      <c r="T218" s="304">
        <f t="shared" ca="1" si="88"/>
        <v>28.399949999999997</v>
      </c>
      <c r="U218" s="311">
        <f t="shared" ca="1" si="89"/>
        <v>0</v>
      </c>
      <c r="V218" s="306">
        <f t="shared" ca="1" si="90"/>
        <v>1.0842837618048569</v>
      </c>
      <c r="W218" s="304">
        <f t="shared" ca="1" si="91"/>
        <v>1.1972628894480837</v>
      </c>
      <c r="Y218" s="314" t="str">
        <f t="shared" ca="1" si="109"/>
        <v/>
      </c>
      <c r="Z218" s="315" t="str">
        <f t="shared" ca="1" si="110"/>
        <v/>
      </c>
      <c r="AA218" s="316" t="str">
        <f t="shared" ca="1" si="111"/>
        <v/>
      </c>
      <c r="AC218" s="310" t="e">
        <f t="shared" ca="1" si="112"/>
        <v>#N/A</v>
      </c>
      <c r="AD218" s="323" t="e">
        <f t="shared" ca="1" si="113"/>
        <v>#N/A</v>
      </c>
      <c r="AE218" s="324" t="e">
        <f t="shared" ca="1" si="92"/>
        <v>#N/A</v>
      </c>
      <c r="AG218" s="306">
        <f t="shared" ca="1" si="114"/>
        <v>4.9798056102035524</v>
      </c>
      <c r="AH218" s="304">
        <f t="shared" ca="1" si="115"/>
        <v>-0.39545813296800508</v>
      </c>
    </row>
    <row r="219" spans="1:34" x14ac:dyDescent="0.2">
      <c r="A219" s="347">
        <f t="shared" ca="1" si="93"/>
        <v>0.1</v>
      </c>
      <c r="B219" s="304">
        <f t="shared" ca="1" si="94"/>
        <v>15.699999999999939</v>
      </c>
      <c r="D219" s="306">
        <f t="shared" ca="1" si="95"/>
        <v>-0.33772872984710117</v>
      </c>
      <c r="E219" s="307">
        <f t="shared" ca="1" si="96"/>
        <v>-9.5713096360150498</v>
      </c>
      <c r="F219" s="304">
        <f t="shared" ca="1" si="97"/>
        <v>9.5772662510467299</v>
      </c>
      <c r="G219" s="306">
        <f t="shared" ca="1" si="98"/>
        <v>18.929526552489648</v>
      </c>
      <c r="H219" s="307">
        <f t="shared" ca="1" si="99"/>
        <v>-14.359475633157123</v>
      </c>
      <c r="I219" s="304">
        <f t="shared" ca="1" si="100"/>
        <v>23.759661528747497</v>
      </c>
      <c r="J219" s="306">
        <f t="shared" ca="1" si="101"/>
        <v>395.81307658509047</v>
      </c>
      <c r="K219" s="307">
        <f t="shared" ca="1" si="102"/>
        <v>1217.3121875956169</v>
      </c>
      <c r="L219" s="304">
        <f t="shared" ca="1" si="87"/>
        <v>1280.0456842099743</v>
      </c>
      <c r="M219" s="306">
        <f t="shared" ca="1" si="103"/>
        <v>-0.64896689463751422</v>
      </c>
      <c r="N219" s="304">
        <f t="shared" ca="1" si="104"/>
        <v>-37.183064106440739</v>
      </c>
      <c r="P219" s="310">
        <f t="shared" ca="1" si="105"/>
        <v>23</v>
      </c>
      <c r="Q219" s="304">
        <f t="shared" ca="1" si="106"/>
        <v>0</v>
      </c>
      <c r="R219" s="306">
        <f t="shared" ca="1" si="107"/>
        <v>0</v>
      </c>
      <c r="S219" s="307">
        <f t="shared" ca="1" si="108"/>
        <v>2.8949999999999996</v>
      </c>
      <c r="T219" s="304">
        <f t="shared" ca="1" si="88"/>
        <v>28.399949999999997</v>
      </c>
      <c r="U219" s="311">
        <f t="shared" ca="1" si="89"/>
        <v>0</v>
      </c>
      <c r="V219" s="306">
        <f t="shared" ca="1" si="90"/>
        <v>1.0844348410750688</v>
      </c>
      <c r="W219" s="304">
        <f t="shared" ca="1" si="91"/>
        <v>1.2535937863843367</v>
      </c>
      <c r="Y219" s="314" t="str">
        <f t="shared" ca="1" si="109"/>
        <v/>
      </c>
      <c r="Z219" s="315" t="str">
        <f t="shared" ca="1" si="110"/>
        <v/>
      </c>
      <c r="AA219" s="316" t="str">
        <f t="shared" ca="1" si="111"/>
        <v/>
      </c>
      <c r="AC219" s="310" t="e">
        <f t="shared" ca="1" si="112"/>
        <v>#N/A</v>
      </c>
      <c r="AD219" s="323" t="e">
        <f t="shared" ca="1" si="113"/>
        <v>#N/A</v>
      </c>
      <c r="AE219" s="324" t="e">
        <f t="shared" ca="1" si="92"/>
        <v>#N/A</v>
      </c>
      <c r="AG219" s="306">
        <f t="shared" ca="1" si="114"/>
        <v>5.2483474189092245</v>
      </c>
      <c r="AH219" s="304">
        <f t="shared" ca="1" si="115"/>
        <v>-0.4135623106901844</v>
      </c>
    </row>
    <row r="220" spans="1:34" x14ac:dyDescent="0.2">
      <c r="A220" s="347">
        <f t="shared" ca="1" si="93"/>
        <v>0.1</v>
      </c>
      <c r="B220" s="304">
        <f t="shared" ca="1" si="94"/>
        <v>15.799999999999939</v>
      </c>
      <c r="D220" s="306">
        <f t="shared" ca="1" si="95"/>
        <v>-0.34499099970930386</v>
      </c>
      <c r="E220" s="307">
        <f t="shared" ca="1" si="96"/>
        <v>-9.5482982696240377</v>
      </c>
      <c r="F220" s="304">
        <f t="shared" ca="1" si="97"/>
        <v>9.5545286977216115</v>
      </c>
      <c r="G220" s="306">
        <f t="shared" ca="1" si="98"/>
        <v>18.895027452518718</v>
      </c>
      <c r="H220" s="307">
        <f t="shared" ca="1" si="99"/>
        <v>-15.314305460119527</v>
      </c>
      <c r="I220" s="304">
        <f t="shared" ca="1" si="100"/>
        <v>24.321801211203145</v>
      </c>
      <c r="J220" s="306">
        <f t="shared" ca="1" si="101"/>
        <v>397.70430428534087</v>
      </c>
      <c r="K220" s="307">
        <f t="shared" ca="1" si="102"/>
        <v>1215.8284985409532</v>
      </c>
      <c r="L220" s="304">
        <f t="shared" ca="1" si="87"/>
        <v>1279.2215021298837</v>
      </c>
      <c r="M220" s="306">
        <f t="shared" ca="1" si="103"/>
        <v>-0.68110701863285594</v>
      </c>
      <c r="N220" s="304">
        <f t="shared" ca="1" si="104"/>
        <v>-39.024557564400965</v>
      </c>
      <c r="P220" s="310">
        <f t="shared" ca="1" si="105"/>
        <v>23</v>
      </c>
      <c r="Q220" s="304">
        <f t="shared" ca="1" si="106"/>
        <v>0</v>
      </c>
      <c r="R220" s="306">
        <f t="shared" ca="1" si="107"/>
        <v>0</v>
      </c>
      <c r="S220" s="307">
        <f t="shared" ca="1" si="108"/>
        <v>2.8949999999999996</v>
      </c>
      <c r="T220" s="304">
        <f t="shared" ca="1" si="88"/>
        <v>28.399949999999997</v>
      </c>
      <c r="U220" s="311">
        <f t="shared" ca="1" si="89"/>
        <v>0</v>
      </c>
      <c r="V220" s="306">
        <f t="shared" ca="1" si="90"/>
        <v>1.0845963470561526</v>
      </c>
      <c r="W220" s="304">
        <f t="shared" ca="1" si="91"/>
        <v>1.3138097360449217</v>
      </c>
      <c r="Y220" s="314" t="str">
        <f t="shared" ca="1" si="109"/>
        <v/>
      </c>
      <c r="Z220" s="315" t="str">
        <f t="shared" ca="1" si="110"/>
        <v/>
      </c>
      <c r="AA220" s="316" t="str">
        <f t="shared" ca="1" si="111"/>
        <v/>
      </c>
      <c r="AC220" s="310" t="e">
        <f t="shared" ca="1" si="112"/>
        <v>#N/A</v>
      </c>
      <c r="AD220" s="323" t="e">
        <f t="shared" ca="1" si="113"/>
        <v>#N/A</v>
      </c>
      <c r="AE220" s="324" t="e">
        <f t="shared" ca="1" si="92"/>
        <v>#N/A</v>
      </c>
      <c r="AG220" s="306">
        <f t="shared" ca="1" si="114"/>
        <v>5.4957870461843656</v>
      </c>
      <c r="AH220" s="304">
        <f t="shared" ca="1" si="115"/>
        <v>-0.43302030617766385</v>
      </c>
    </row>
    <row r="221" spans="1:34" x14ac:dyDescent="0.2">
      <c r="A221" s="347">
        <f t="shared" ca="1" si="93"/>
        <v>0.1</v>
      </c>
      <c r="B221" s="304">
        <f t="shared" ca="1" si="94"/>
        <v>15.899999999999938</v>
      </c>
      <c r="D221" s="306">
        <f t="shared" ca="1" si="95"/>
        <v>-0.35256216185310024</v>
      </c>
      <c r="E221" s="307">
        <f t="shared" ca="1" si="96"/>
        <v>-9.524250500356974</v>
      </c>
      <c r="F221" s="304">
        <f t="shared" ca="1" si="97"/>
        <v>9.5307737184092556</v>
      </c>
      <c r="G221" s="306">
        <f t="shared" ca="1" si="98"/>
        <v>18.859771236333408</v>
      </c>
      <c r="H221" s="307">
        <f t="shared" ca="1" si="99"/>
        <v>-16.266730510155224</v>
      </c>
      <c r="I221" s="304">
        <f t="shared" ca="1" si="100"/>
        <v>24.905772274250879</v>
      </c>
      <c r="J221" s="306">
        <f t="shared" ca="1" si="101"/>
        <v>399.59204421978347</v>
      </c>
      <c r="K221" s="307">
        <f t="shared" ca="1" si="102"/>
        <v>1214.2494467424394</v>
      </c>
      <c r="L221" s="304">
        <f t="shared" ca="1" si="87"/>
        <v>1278.3096341333212</v>
      </c>
      <c r="M221" s="306">
        <f t="shared" ca="1" si="103"/>
        <v>-0.71171175102224082</v>
      </c>
      <c r="N221" s="304">
        <f t="shared" ca="1" si="104"/>
        <v>-40.778079563440052</v>
      </c>
      <c r="P221" s="310">
        <f t="shared" ca="1" si="105"/>
        <v>23</v>
      </c>
      <c r="Q221" s="304">
        <f t="shared" ca="1" si="106"/>
        <v>0</v>
      </c>
      <c r="R221" s="306">
        <f t="shared" ca="1" si="107"/>
        <v>0</v>
      </c>
      <c r="S221" s="307">
        <f t="shared" ca="1" si="108"/>
        <v>2.8949999999999996</v>
      </c>
      <c r="T221" s="304">
        <f t="shared" ca="1" si="88"/>
        <v>28.399949999999997</v>
      </c>
      <c r="U221" s="311">
        <f t="shared" ca="1" si="89"/>
        <v>0</v>
      </c>
      <c r="V221" s="306">
        <f t="shared" ca="1" si="90"/>
        <v>1.0847682585006186</v>
      </c>
      <c r="W221" s="304">
        <f t="shared" ca="1" si="91"/>
        <v>1.3778751377122218</v>
      </c>
      <c r="Y221" s="314" t="str">
        <f t="shared" ca="1" si="109"/>
        <v/>
      </c>
      <c r="Z221" s="315" t="str">
        <f t="shared" ca="1" si="110"/>
        <v/>
      </c>
      <c r="AA221" s="316" t="str">
        <f t="shared" ca="1" si="111"/>
        <v/>
      </c>
      <c r="AC221" s="310" t="e">
        <f t="shared" ca="1" si="112"/>
        <v>#N/A</v>
      </c>
      <c r="AD221" s="323" t="e">
        <f t="shared" ca="1" si="113"/>
        <v>#N/A</v>
      </c>
      <c r="AE221" s="324" t="e">
        <f t="shared" ca="1" si="92"/>
        <v>#N/A</v>
      </c>
      <c r="AG221" s="306">
        <f t="shared" ca="1" si="114"/>
        <v>5.7230798206718658</v>
      </c>
      <c r="AH221" s="304">
        <f t="shared" ca="1" si="115"/>
        <v>-0.45382028878926489</v>
      </c>
    </row>
    <row r="222" spans="1:34" x14ac:dyDescent="0.2">
      <c r="A222" s="347">
        <f t="shared" ca="1" si="93"/>
        <v>0.1</v>
      </c>
      <c r="B222" s="304">
        <f t="shared" ca="1" si="94"/>
        <v>15.999999999999938</v>
      </c>
      <c r="D222" s="306">
        <f t="shared" ca="1" si="95"/>
        <v>-0.36041072284688891</v>
      </c>
      <c r="E222" s="307">
        <f t="shared" ca="1" si="96"/>
        <v>-9.4991423534222914</v>
      </c>
      <c r="F222" s="304">
        <f t="shared" ca="1" si="97"/>
        <v>9.5059771375553073</v>
      </c>
      <c r="G222" s="306">
        <f t="shared" ca="1" si="98"/>
        <v>18.823730164048719</v>
      </c>
      <c r="H222" s="307">
        <f t="shared" ca="1" si="99"/>
        <v>-17.216644745497454</v>
      </c>
      <c r="I222" s="304">
        <f t="shared" ca="1" si="100"/>
        <v>25.509717238369827</v>
      </c>
      <c r="J222" s="306">
        <f t="shared" ca="1" si="101"/>
        <v>401.4762192898026</v>
      </c>
      <c r="K222" s="307">
        <f t="shared" ca="1" si="102"/>
        <v>1212.5752779796569</v>
      </c>
      <c r="L222" s="304">
        <f t="shared" ca="1" si="87"/>
        <v>1277.3104397219479</v>
      </c>
      <c r="M222" s="306">
        <f t="shared" ca="1" si="103"/>
        <v>-0.74083643155615175</v>
      </c>
      <c r="N222" s="304">
        <f t="shared" ca="1" si="104"/>
        <v>-42.446800837699975</v>
      </c>
      <c r="P222" s="310">
        <f t="shared" ca="1" si="105"/>
        <v>23</v>
      </c>
      <c r="Q222" s="304">
        <f t="shared" ca="1" si="106"/>
        <v>0</v>
      </c>
      <c r="R222" s="306">
        <f t="shared" ca="1" si="107"/>
        <v>0</v>
      </c>
      <c r="S222" s="307">
        <f t="shared" ca="1" si="108"/>
        <v>2.8949999999999996</v>
      </c>
      <c r="T222" s="304">
        <f t="shared" ca="1" si="88"/>
        <v>28.399949999999997</v>
      </c>
      <c r="U222" s="311">
        <f t="shared" ca="1" si="89"/>
        <v>0</v>
      </c>
      <c r="V222" s="306">
        <f t="shared" ca="1" si="90"/>
        <v>1.0849505532864701</v>
      </c>
      <c r="W222" s="304">
        <f t="shared" ca="1" si="91"/>
        <v>1.4457530077297125</v>
      </c>
      <c r="Y222" s="314" t="str">
        <f t="shared" ca="1" si="109"/>
        <v/>
      </c>
      <c r="Z222" s="315" t="str">
        <f t="shared" ca="1" si="110"/>
        <v/>
      </c>
      <c r="AA222" s="316" t="str">
        <f t="shared" ca="1" si="111"/>
        <v/>
      </c>
      <c r="AC222" s="310">
        <f t="shared" ca="1" si="112"/>
        <v>15.999999999999938</v>
      </c>
      <c r="AD222" s="323">
        <f t="shared" ca="1" si="113"/>
        <v>401.4762192898026</v>
      </c>
      <c r="AE222" s="324" t="e">
        <f t="shared" ca="1" si="92"/>
        <v>#N/A</v>
      </c>
      <c r="AG222" s="306">
        <f t="shared" ca="1" si="114"/>
        <v>5.9312645811602884</v>
      </c>
      <c r="AH222" s="304">
        <f t="shared" ca="1" si="115"/>
        <v>-0.47594996121320277</v>
      </c>
    </row>
    <row r="223" spans="1:34" x14ac:dyDescent="0.2">
      <c r="A223" s="347">
        <f t="shared" ca="1" si="93"/>
        <v>0.1</v>
      </c>
      <c r="B223" s="304">
        <f t="shared" ca="1" si="94"/>
        <v>16.099999999999937</v>
      </c>
      <c r="D223" s="306">
        <f t="shared" ca="1" si="95"/>
        <v>-0.36850686288775181</v>
      </c>
      <c r="E223" s="307">
        <f t="shared" ca="1" si="96"/>
        <v>-9.4729545956447367</v>
      </c>
      <c r="F223" s="304">
        <f t="shared" ca="1" si="97"/>
        <v>9.4801195181886868</v>
      </c>
      <c r="G223" s="306">
        <f t="shared" ca="1" si="98"/>
        <v>18.786879477759943</v>
      </c>
      <c r="H223" s="307">
        <f t="shared" ca="1" si="99"/>
        <v>-18.163940205061927</v>
      </c>
      <c r="I223" s="304">
        <f t="shared" ca="1" si="100"/>
        <v>26.131887882143968</v>
      </c>
      <c r="J223" s="306">
        <f t="shared" ca="1" si="101"/>
        <v>403.35674977189302</v>
      </c>
      <c r="K223" s="307">
        <f t="shared" ca="1" si="102"/>
        <v>1210.806248732129</v>
      </c>
      <c r="L223" s="304">
        <f t="shared" ca="1" si="87"/>
        <v>1276.2242904581137</v>
      </c>
      <c r="M223" s="306">
        <f t="shared" ca="1" si="103"/>
        <v>-0.76854115528817601</v>
      </c>
      <c r="N223" s="304">
        <f t="shared" ca="1" si="104"/>
        <v>-44.034164580120894</v>
      </c>
      <c r="P223" s="310">
        <f t="shared" ca="1" si="105"/>
        <v>23</v>
      </c>
      <c r="Q223" s="304">
        <f t="shared" ca="1" si="106"/>
        <v>0</v>
      </c>
      <c r="R223" s="306">
        <f t="shared" ca="1" si="107"/>
        <v>0</v>
      </c>
      <c r="S223" s="307">
        <f t="shared" ca="1" si="108"/>
        <v>2.8949999999999996</v>
      </c>
      <c r="T223" s="304">
        <f t="shared" ca="1" si="88"/>
        <v>28.399949999999997</v>
      </c>
      <c r="U223" s="311">
        <f t="shared" ca="1" si="89"/>
        <v>0</v>
      </c>
      <c r="V223" s="306">
        <f t="shared" ca="1" si="90"/>
        <v>1.0851432083907213</v>
      </c>
      <c r="W223" s="304">
        <f t="shared" ca="1" si="91"/>
        <v>1.5174049569293082</v>
      </c>
      <c r="Y223" s="314" t="str">
        <f t="shared" ca="1" si="109"/>
        <v/>
      </c>
      <c r="Z223" s="315" t="str">
        <f t="shared" ca="1" si="110"/>
        <v/>
      </c>
      <c r="AA223" s="316" t="str">
        <f t="shared" ca="1" si="111"/>
        <v/>
      </c>
      <c r="AC223" s="310" t="e">
        <f t="shared" ca="1" si="112"/>
        <v>#N/A</v>
      </c>
      <c r="AD223" s="323" t="e">
        <f t="shared" ca="1" si="113"/>
        <v>#N/A</v>
      </c>
      <c r="AE223" s="324" t="e">
        <f t="shared" ca="1" si="92"/>
        <v>#N/A</v>
      </c>
      <c r="AG223" s="306">
        <f t="shared" ca="1" si="114"/>
        <v>6.1214249751841932</v>
      </c>
      <c r="AH223" s="304">
        <f t="shared" ca="1" si="115"/>
        <v>-0.49939654843858816</v>
      </c>
    </row>
    <row r="224" spans="1:34" x14ac:dyDescent="0.2">
      <c r="A224" s="347">
        <f t="shared" ca="1" si="93"/>
        <v>0.1</v>
      </c>
      <c r="B224" s="304">
        <f t="shared" ca="1" si="94"/>
        <v>16.199999999999939</v>
      </c>
      <c r="D224" s="306">
        <f t="shared" ca="1" si="95"/>
        <v>-0.37682247130449709</v>
      </c>
      <c r="E224" s="307">
        <f t="shared" ca="1" si="96"/>
        <v>-9.4456722868850456</v>
      </c>
      <c r="F224" s="304">
        <f t="shared" ca="1" si="97"/>
        <v>9.4531857130867891</v>
      </c>
      <c r="G224" s="306">
        <f t="shared" ca="1" si="98"/>
        <v>18.749197230629491</v>
      </c>
      <c r="H224" s="307">
        <f t="shared" ca="1" si="99"/>
        <v>-19.108507433750432</v>
      </c>
      <c r="I224" s="304">
        <f t="shared" ca="1" si="100"/>
        <v>26.770645362761432</v>
      </c>
      <c r="J224" s="306">
        <f t="shared" ca="1" si="101"/>
        <v>405.2335536073125</v>
      </c>
      <c r="K224" s="307">
        <f t="shared" ca="1" si="102"/>
        <v>1208.9426263501884</v>
      </c>
      <c r="L224" s="304">
        <f t="shared" ca="1" si="87"/>
        <v>1275.0515702416519</v>
      </c>
      <c r="M224" s="306">
        <f t="shared" ca="1" si="103"/>
        <v>-0.79488895048947783</v>
      </c>
      <c r="N224" s="304">
        <f t="shared" ca="1" si="104"/>
        <v>-45.543782044630532</v>
      </c>
      <c r="P224" s="310">
        <f t="shared" ca="1" si="105"/>
        <v>23</v>
      </c>
      <c r="Q224" s="304">
        <f t="shared" ca="1" si="106"/>
        <v>0</v>
      </c>
      <c r="R224" s="306">
        <f t="shared" ca="1" si="107"/>
        <v>0</v>
      </c>
      <c r="S224" s="307">
        <f t="shared" ca="1" si="108"/>
        <v>2.8949999999999996</v>
      </c>
      <c r="T224" s="304">
        <f t="shared" ca="1" si="88"/>
        <v>28.399949999999997</v>
      </c>
      <c r="U224" s="311">
        <f t="shared" ca="1" si="89"/>
        <v>0</v>
      </c>
      <c r="V224" s="306">
        <f t="shared" ca="1" si="90"/>
        <v>1.085346199867689</v>
      </c>
      <c r="W224" s="304">
        <f t="shared" ca="1" si="91"/>
        <v>1.5927911765678566</v>
      </c>
      <c r="Y224" s="314" t="str">
        <f t="shared" ca="1" si="109"/>
        <v/>
      </c>
      <c r="Z224" s="315" t="str">
        <f t="shared" ca="1" si="110"/>
        <v/>
      </c>
      <c r="AA224" s="316" t="str">
        <f t="shared" ca="1" si="111"/>
        <v/>
      </c>
      <c r="AC224" s="310" t="e">
        <f t="shared" ca="1" si="112"/>
        <v>#N/A</v>
      </c>
      <c r="AD224" s="323" t="e">
        <f t="shared" ca="1" si="113"/>
        <v>#N/A</v>
      </c>
      <c r="AE224" s="324" t="e">
        <f t="shared" ca="1" si="92"/>
        <v>#N/A</v>
      </c>
      <c r="AG224" s="306">
        <f t="shared" ca="1" si="114"/>
        <v>6.2946584266909751</v>
      </c>
      <c r="AH224" s="304">
        <f t="shared" ca="1" si="115"/>
        <v>-0.52414678995831032</v>
      </c>
    </row>
    <row r="225" spans="1:34" x14ac:dyDescent="0.2">
      <c r="A225" s="347">
        <f t="shared" ca="1" si="93"/>
        <v>0.1</v>
      </c>
      <c r="B225" s="304">
        <f t="shared" ca="1" si="94"/>
        <v>16.29999999999994</v>
      </c>
      <c r="D225" s="306">
        <f t="shared" ca="1" si="95"/>
        <v>-0.38533114224860426</v>
      </c>
      <c r="E225" s="307">
        <f t="shared" ca="1" si="96"/>
        <v>-9.4172843596693134</v>
      </c>
      <c r="F225" s="304">
        <f t="shared" ca="1" si="97"/>
        <v>9.4251644441918838</v>
      </c>
      <c r="G225" s="306">
        <f t="shared" ca="1" si="98"/>
        <v>18.710664116404629</v>
      </c>
      <c r="H225" s="307">
        <f t="shared" ca="1" si="99"/>
        <v>-20.050235869717362</v>
      </c>
      <c r="I225" s="304">
        <f t="shared" ca="1" si="100"/>
        <v>27.424458246394085</v>
      </c>
      <c r="J225" s="306">
        <f t="shared" ca="1" si="101"/>
        <v>407.10654667466423</v>
      </c>
      <c r="K225" s="307">
        <f t="shared" ca="1" si="102"/>
        <v>1206.984689185015</v>
      </c>
      <c r="L225" s="304">
        <f t="shared" ca="1" si="87"/>
        <v>1273.7926755451288</v>
      </c>
      <c r="M225" s="306">
        <f t="shared" ca="1" si="103"/>
        <v>-0.8199442862762506</v>
      </c>
      <c r="N225" s="304">
        <f t="shared" ca="1" si="104"/>
        <v>-46.979347039495707</v>
      </c>
      <c r="P225" s="310">
        <f t="shared" ca="1" si="105"/>
        <v>23</v>
      </c>
      <c r="Q225" s="304">
        <f t="shared" ca="1" si="106"/>
        <v>0</v>
      </c>
      <c r="R225" s="306">
        <f t="shared" ca="1" si="107"/>
        <v>0</v>
      </c>
      <c r="S225" s="307">
        <f t="shared" ca="1" si="108"/>
        <v>2.8949999999999996</v>
      </c>
      <c r="T225" s="304">
        <f t="shared" ca="1" si="88"/>
        <v>28.399949999999997</v>
      </c>
      <c r="U225" s="311">
        <f t="shared" ca="1" si="89"/>
        <v>0</v>
      </c>
      <c r="V225" s="306">
        <f t="shared" ca="1" si="90"/>
        <v>1.0855595028315679</v>
      </c>
      <c r="W225" s="304">
        <f t="shared" ca="1" si="91"/>
        <v>1.6718704319718838</v>
      </c>
      <c r="Y225" s="314" t="str">
        <f t="shared" ca="1" si="109"/>
        <v/>
      </c>
      <c r="Z225" s="315" t="str">
        <f t="shared" ca="1" si="110"/>
        <v/>
      </c>
      <c r="AA225" s="316" t="str">
        <f t="shared" ca="1" si="111"/>
        <v/>
      </c>
      <c r="AC225" s="310" t="e">
        <f t="shared" ca="1" si="112"/>
        <v>#N/A</v>
      </c>
      <c r="AD225" s="323" t="e">
        <f t="shared" ca="1" si="113"/>
        <v>#N/A</v>
      </c>
      <c r="AE225" s="324" t="e">
        <f t="shared" ca="1" si="92"/>
        <v>#N/A</v>
      </c>
      <c r="AG225" s="306">
        <f t="shared" ca="1" si="114"/>
        <v>6.4520520991109587</v>
      </c>
      <c r="AH225" s="304">
        <f t="shared" ca="1" si="115"/>
        <v>-0.55018693491117676</v>
      </c>
    </row>
    <row r="226" spans="1:34" x14ac:dyDescent="0.2">
      <c r="A226" s="347">
        <f t="shared" ca="1" si="93"/>
        <v>0.1</v>
      </c>
      <c r="B226" s="304">
        <f t="shared" ca="1" si="94"/>
        <v>16.399999999999942</v>
      </c>
      <c r="D226" s="306">
        <f t="shared" ca="1" si="95"/>
        <v>-0.39400814029730069</v>
      </c>
      <c r="E226" s="307">
        <f t="shared" ca="1" si="96"/>
        <v>-9.3877832310814</v>
      </c>
      <c r="F226" s="304">
        <f t="shared" ca="1" si="97"/>
        <v>9.3960479143304543</v>
      </c>
      <c r="G226" s="306">
        <f t="shared" ca="1" si="98"/>
        <v>18.6712633023749</v>
      </c>
      <c r="H226" s="307">
        <f t="shared" ca="1" si="99"/>
        <v>-20.989014192825501</v>
      </c>
      <c r="I226" s="304">
        <f t="shared" ca="1" si="100"/>
        <v>28.091899011872478</v>
      </c>
      <c r="J226" s="306">
        <f t="shared" ca="1" si="101"/>
        <v>408.97564304560319</v>
      </c>
      <c r="K226" s="307">
        <f t="shared" ca="1" si="102"/>
        <v>1204.9327266818877</v>
      </c>
      <c r="L226" s="304">
        <f t="shared" ca="1" si="87"/>
        <v>1272.4480156114878</v>
      </c>
      <c r="M226" s="306">
        <f t="shared" ca="1" si="103"/>
        <v>-0.8437718780311686</v>
      </c>
      <c r="N226" s="304">
        <f t="shared" ca="1" si="104"/>
        <v>-48.344567483013229</v>
      </c>
      <c r="P226" s="310">
        <f t="shared" ca="1" si="105"/>
        <v>23</v>
      </c>
      <c r="Q226" s="304">
        <f t="shared" ca="1" si="106"/>
        <v>0</v>
      </c>
      <c r="R226" s="306">
        <f t="shared" ca="1" si="107"/>
        <v>0</v>
      </c>
      <c r="S226" s="307">
        <f t="shared" ca="1" si="108"/>
        <v>2.8949999999999996</v>
      </c>
      <c r="T226" s="304">
        <f t="shared" ca="1" si="88"/>
        <v>28.399949999999997</v>
      </c>
      <c r="U226" s="311">
        <f t="shared" ca="1" si="89"/>
        <v>0</v>
      </c>
      <c r="V226" s="306">
        <f t="shared" ca="1" si="90"/>
        <v>1.0857830914428674</v>
      </c>
      <c r="W226" s="304">
        <f t="shared" ca="1" si="91"/>
        <v>1.7546000631434582</v>
      </c>
      <c r="Y226" s="314" t="str">
        <f t="shared" ca="1" si="109"/>
        <v/>
      </c>
      <c r="Z226" s="315" t="str">
        <f t="shared" ca="1" si="110"/>
        <v/>
      </c>
      <c r="AA226" s="316" t="str">
        <f t="shared" ca="1" si="111"/>
        <v/>
      </c>
      <c r="AC226" s="310" t="e">
        <f t="shared" ca="1" si="112"/>
        <v>#N/A</v>
      </c>
      <c r="AD226" s="323" t="e">
        <f t="shared" ca="1" si="113"/>
        <v>#N/A</v>
      </c>
      <c r="AE226" s="324" t="e">
        <f t="shared" ca="1" si="92"/>
        <v>#N/A</v>
      </c>
      <c r="AG226" s="306">
        <f t="shared" ca="1" si="114"/>
        <v>6.5946649694896786</v>
      </c>
      <c r="AH226" s="304">
        <f t="shared" ca="1" si="115"/>
        <v>-0.57750273988666112</v>
      </c>
    </row>
    <row r="227" spans="1:34" x14ac:dyDescent="0.2">
      <c r="A227" s="347">
        <f t="shared" ca="1" si="93"/>
        <v>0.1</v>
      </c>
      <c r="B227" s="304">
        <f t="shared" ca="1" si="94"/>
        <v>16.499999999999943</v>
      </c>
      <c r="D227" s="306">
        <f t="shared" ca="1" si="95"/>
        <v>-0.4028303442777339</v>
      </c>
      <c r="E227" s="307">
        <f t="shared" ca="1" si="96"/>
        <v>-9.3571644485742596</v>
      </c>
      <c r="F227" s="304">
        <f t="shared" ca="1" si="97"/>
        <v>9.3658314528894309</v>
      </c>
      <c r="G227" s="306">
        <f t="shared" ca="1" si="98"/>
        <v>18.630980267947127</v>
      </c>
      <c r="H227" s="307">
        <f t="shared" ca="1" si="99"/>
        <v>-21.924730637682927</v>
      </c>
      <c r="I227" s="304">
        <f t="shared" ca="1" si="100"/>
        <v>28.771639495857507</v>
      </c>
      <c r="J227" s="306">
        <f t="shared" ca="1" si="101"/>
        <v>410.84075522411928</v>
      </c>
      <c r="K227" s="307">
        <f t="shared" ca="1" si="102"/>
        <v>1202.7870394403624</v>
      </c>
      <c r="L227" s="304">
        <f t="shared" ca="1" si="87"/>
        <v>1271.0180126177743</v>
      </c>
      <c r="M227" s="306">
        <f t="shared" ca="1" si="103"/>
        <v>-0.86643575386720817</v>
      </c>
      <c r="N227" s="304">
        <f t="shared" ca="1" si="104"/>
        <v>-49.643111915826822</v>
      </c>
      <c r="P227" s="310">
        <f t="shared" ca="1" si="105"/>
        <v>23</v>
      </c>
      <c r="Q227" s="304">
        <f t="shared" ca="1" si="106"/>
        <v>0</v>
      </c>
      <c r="R227" s="306">
        <f t="shared" ca="1" si="107"/>
        <v>0</v>
      </c>
      <c r="S227" s="307">
        <f t="shared" ca="1" si="108"/>
        <v>2.8949999999999996</v>
      </c>
      <c r="T227" s="304">
        <f t="shared" ca="1" si="88"/>
        <v>28.399949999999997</v>
      </c>
      <c r="U227" s="311">
        <f t="shared" ca="1" si="89"/>
        <v>0</v>
      </c>
      <c r="V227" s="306">
        <f t="shared" ca="1" si="90"/>
        <v>1.0860169388982994</v>
      </c>
      <c r="W227" s="304">
        <f t="shared" ca="1" si="91"/>
        <v>1.840935991637896</v>
      </c>
      <c r="Y227" s="314" t="str">
        <f t="shared" ca="1" si="109"/>
        <v/>
      </c>
      <c r="Z227" s="315" t="str">
        <f t="shared" ca="1" si="110"/>
        <v/>
      </c>
      <c r="AA227" s="316" t="str">
        <f t="shared" ca="1" si="111"/>
        <v/>
      </c>
      <c r="AC227" s="310" t="e">
        <f t="shared" ca="1" si="112"/>
        <v>#N/A</v>
      </c>
      <c r="AD227" s="323" t="e">
        <f t="shared" ca="1" si="113"/>
        <v>#N/A</v>
      </c>
      <c r="AE227" s="324" t="e">
        <f t="shared" ca="1" si="92"/>
        <v>#N/A</v>
      </c>
      <c r="AG227" s="306">
        <f t="shared" ca="1" si="114"/>
        <v>6.7235150571951952</v>
      </c>
      <c r="AH227" s="304">
        <f t="shared" ca="1" si="115"/>
        <v>-0.60607946913418254</v>
      </c>
    </row>
    <row r="228" spans="1:34" x14ac:dyDescent="0.2">
      <c r="A228" s="347">
        <f t="shared" ca="1" si="93"/>
        <v>0.1</v>
      </c>
      <c r="B228" s="304">
        <f t="shared" ca="1" si="94"/>
        <v>16.599999999999945</v>
      </c>
      <c r="D228" s="306">
        <f t="shared" ca="1" si="95"/>
        <v>-0.41177617618638523</v>
      </c>
      <c r="E228" s="307">
        <f t="shared" ca="1" si="96"/>
        <v>-9.3254263696240649</v>
      </c>
      <c r="F228" s="304">
        <f t="shared" ca="1" si="97"/>
        <v>9.3345131953709579</v>
      </c>
      <c r="G228" s="306">
        <f t="shared" ca="1" si="98"/>
        <v>18.589802650328487</v>
      </c>
      <c r="H228" s="307">
        <f t="shared" ca="1" si="99"/>
        <v>-22.857273274645333</v>
      </c>
      <c r="I228" s="304">
        <f t="shared" ca="1" si="100"/>
        <v>29.462445657649941</v>
      </c>
      <c r="J228" s="306">
        <f t="shared" ca="1" si="101"/>
        <v>412.70179437003304</v>
      </c>
      <c r="K228" s="307">
        <f t="shared" ca="1" si="102"/>
        <v>1200.547939244746</v>
      </c>
      <c r="L228" s="304">
        <f t="shared" ca="1" si="87"/>
        <v>1269.5031018083616</v>
      </c>
      <c r="M228" s="306">
        <f t="shared" ca="1" si="103"/>
        <v>-0.88799854438492631</v>
      </c>
      <c r="N228" s="304">
        <f t="shared" ca="1" si="104"/>
        <v>-50.878568807016784</v>
      </c>
      <c r="P228" s="310">
        <f t="shared" ca="1" si="105"/>
        <v>23</v>
      </c>
      <c r="Q228" s="304">
        <f t="shared" ca="1" si="106"/>
        <v>0</v>
      </c>
      <c r="R228" s="306">
        <f t="shared" ca="1" si="107"/>
        <v>0</v>
      </c>
      <c r="S228" s="307">
        <f t="shared" ca="1" si="108"/>
        <v>2.8949999999999996</v>
      </c>
      <c r="T228" s="304">
        <f t="shared" ca="1" si="88"/>
        <v>28.399949999999997</v>
      </c>
      <c r="U228" s="311">
        <f t="shared" ca="1" si="89"/>
        <v>0</v>
      </c>
      <c r="V228" s="306">
        <f t="shared" ca="1" si="90"/>
        <v>1.0862610174237597</v>
      </c>
      <c r="W228" s="304">
        <f t="shared" ca="1" si="91"/>
        <v>1.9308327330828465</v>
      </c>
      <c r="Y228" s="314" t="str">
        <f t="shared" ca="1" si="109"/>
        <v/>
      </c>
      <c r="Z228" s="315" t="str">
        <f t="shared" ca="1" si="110"/>
        <v/>
      </c>
      <c r="AA228" s="316" t="str">
        <f t="shared" ca="1" si="111"/>
        <v/>
      </c>
      <c r="AC228" s="310" t="e">
        <f t="shared" ca="1" si="112"/>
        <v>#N/A</v>
      </c>
      <c r="AD228" s="323" t="e">
        <f t="shared" ca="1" si="113"/>
        <v>#N/A</v>
      </c>
      <c r="AE228" s="324" t="e">
        <f t="shared" ca="1" si="92"/>
        <v>#N/A</v>
      </c>
      <c r="AG228" s="306">
        <f t="shared" ca="1" si="114"/>
        <v>6.8395708715364183</v>
      </c>
      <c r="AH228" s="304">
        <f t="shared" ca="1" si="115"/>
        <v>-0.63590189693882426</v>
      </c>
    </row>
    <row r="229" spans="1:34" x14ac:dyDescent="0.2">
      <c r="A229" s="347">
        <f t="shared" ca="1" si="93"/>
        <v>0.1</v>
      </c>
      <c r="B229" s="304">
        <f t="shared" ca="1" si="94"/>
        <v>16.699999999999946</v>
      </c>
      <c r="D229" s="306">
        <f t="shared" ca="1" si="95"/>
        <v>-0.42082552072988511</v>
      </c>
      <c r="E229" s="307">
        <f t="shared" ca="1" si="96"/>
        <v>-9.292569873968084</v>
      </c>
      <c r="F229" s="304">
        <f t="shared" ca="1" si="97"/>
        <v>9.3020937955643515</v>
      </c>
      <c r="G229" s="306">
        <f t="shared" ca="1" si="98"/>
        <v>18.5477200982555</v>
      </c>
      <c r="H229" s="307">
        <f t="shared" ca="1" si="99"/>
        <v>-23.786530262042142</v>
      </c>
      <c r="I229" s="304">
        <f t="shared" ca="1" si="100"/>
        <v>30.163171961023554</v>
      </c>
      <c r="J229" s="306">
        <f t="shared" ca="1" si="101"/>
        <v>414.55867050746224</v>
      </c>
      <c r="K229" s="307">
        <f t="shared" ca="1" si="102"/>
        <v>1198.2157490679117</v>
      </c>
      <c r="L229" s="304">
        <f t="shared" ca="1" si="87"/>
        <v>1267.9037316008228</v>
      </c>
      <c r="M229" s="306">
        <f t="shared" ca="1" si="103"/>
        <v>-0.9085209594931557</v>
      </c>
      <c r="N229" s="304">
        <f t="shared" ca="1" si="104"/>
        <v>-52.054416578133846</v>
      </c>
      <c r="P229" s="310">
        <f t="shared" ca="1" si="105"/>
        <v>23</v>
      </c>
      <c r="Q229" s="304">
        <f t="shared" ca="1" si="106"/>
        <v>0</v>
      </c>
      <c r="R229" s="306">
        <f t="shared" ca="1" si="107"/>
        <v>0</v>
      </c>
      <c r="S229" s="307">
        <f t="shared" ca="1" si="108"/>
        <v>2.8949999999999996</v>
      </c>
      <c r="T229" s="304">
        <f t="shared" ca="1" si="88"/>
        <v>28.399949999999997</v>
      </c>
      <c r="U229" s="311">
        <f t="shared" ca="1" si="89"/>
        <v>0</v>
      </c>
      <c r="V229" s="306">
        <f t="shared" ca="1" si="90"/>
        <v>1.0865152982700694</v>
      </c>
      <c r="W229" s="304">
        <f t="shared" ca="1" si="91"/>
        <v>2.0242434147655111</v>
      </c>
      <c r="Y229" s="314" t="str">
        <f t="shared" ca="1" si="109"/>
        <v/>
      </c>
      <c r="Z229" s="315" t="str">
        <f t="shared" ca="1" si="110"/>
        <v/>
      </c>
      <c r="AA229" s="316" t="str">
        <f t="shared" ca="1" si="111"/>
        <v/>
      </c>
      <c r="AC229" s="310" t="e">
        <f t="shared" ca="1" si="112"/>
        <v>#N/A</v>
      </c>
      <c r="AD229" s="323" t="e">
        <f t="shared" ca="1" si="113"/>
        <v>#N/A</v>
      </c>
      <c r="AE229" s="324" t="e">
        <f t="shared" ca="1" si="92"/>
        <v>#N/A</v>
      </c>
      <c r="AG229" s="306">
        <f t="shared" ca="1" si="114"/>
        <v>6.9437462194967354</v>
      </c>
      <c r="AH229" s="304">
        <f t="shared" ca="1" si="115"/>
        <v>-0.66695431194571564</v>
      </c>
    </row>
    <row r="230" spans="1:34" x14ac:dyDescent="0.2">
      <c r="A230" s="347">
        <f t="shared" ca="1" si="93"/>
        <v>0.1</v>
      </c>
      <c r="B230" s="304">
        <f t="shared" ca="1" si="94"/>
        <v>16.799999999999947</v>
      </c>
      <c r="D230" s="306">
        <f t="shared" ca="1" si="95"/>
        <v>-0.42995963981102608</v>
      </c>
      <c r="E230" s="307">
        <f t="shared" ca="1" si="96"/>
        <v>-9.2585981064172067</v>
      </c>
      <c r="F230" s="304">
        <f t="shared" ca="1" si="97"/>
        <v>9.2685761683237367</v>
      </c>
      <c r="G230" s="306">
        <f t="shared" ca="1" si="98"/>
        <v>18.504724134274397</v>
      </c>
      <c r="H230" s="307">
        <f t="shared" ca="1" si="99"/>
        <v>-24.712390072683863</v>
      </c>
      <c r="I230" s="304">
        <f t="shared" ca="1" si="100"/>
        <v>30.872755600854312</v>
      </c>
      <c r="J230" s="306">
        <f t="shared" ca="1" si="101"/>
        <v>416.41129271908875</v>
      </c>
      <c r="K230" s="307">
        <f t="shared" ca="1" si="102"/>
        <v>1195.7908030511753</v>
      </c>
      <c r="L230" s="304">
        <f t="shared" ca="1" si="87"/>
        <v>1266.2203636673032</v>
      </c>
      <c r="M230" s="306">
        <f t="shared" ca="1" si="103"/>
        <v>-0.92806141907582473</v>
      </c>
      <c r="N230" s="304">
        <f t="shared" ca="1" si="104"/>
        <v>-53.174002441966749</v>
      </c>
      <c r="P230" s="310">
        <f t="shared" ca="1" si="105"/>
        <v>23</v>
      </c>
      <c r="Q230" s="304">
        <f t="shared" ca="1" si="106"/>
        <v>0</v>
      </c>
      <c r="R230" s="306">
        <f t="shared" ca="1" si="107"/>
        <v>0</v>
      </c>
      <c r="S230" s="307">
        <f t="shared" ca="1" si="108"/>
        <v>2.8949999999999996</v>
      </c>
      <c r="T230" s="304">
        <f t="shared" ca="1" si="88"/>
        <v>28.399949999999997</v>
      </c>
      <c r="U230" s="311">
        <f t="shared" ca="1" si="89"/>
        <v>0</v>
      </c>
      <c r="V230" s="306">
        <f t="shared" ca="1" si="90"/>
        <v>1.0867797517111915</v>
      </c>
      <c r="W230" s="304">
        <f t="shared" ca="1" si="91"/>
        <v>2.1211197977689435</v>
      </c>
      <c r="Y230" s="314" t="str">
        <f t="shared" ca="1" si="109"/>
        <v/>
      </c>
      <c r="Z230" s="315" t="str">
        <f t="shared" ca="1" si="110"/>
        <v/>
      </c>
      <c r="AA230" s="316" t="str">
        <f t="shared" ca="1" si="111"/>
        <v/>
      </c>
      <c r="AC230" s="310" t="e">
        <f t="shared" ca="1" si="112"/>
        <v>#N/A</v>
      </c>
      <c r="AD230" s="323" t="e">
        <f t="shared" ca="1" si="113"/>
        <v>#N/A</v>
      </c>
      <c r="AE230" s="324" t="e">
        <f t="shared" ca="1" si="92"/>
        <v>#N/A</v>
      </c>
      <c r="AG230" s="306">
        <f t="shared" ca="1" si="114"/>
        <v>7.0368976201803486</v>
      </c>
      <c r="AH230" s="304">
        <f t="shared" ca="1" si="115"/>
        <v>-0.69922052323506434</v>
      </c>
    </row>
    <row r="231" spans="1:34" x14ac:dyDescent="0.2">
      <c r="A231" s="347">
        <f t="shared" ca="1" si="93"/>
        <v>0.1</v>
      </c>
      <c r="B231" s="304">
        <f t="shared" ca="1" si="94"/>
        <v>16.899999999999949</v>
      </c>
      <c r="D231" s="306">
        <f t="shared" ca="1" si="95"/>
        <v>-0.43916108525200481</v>
      </c>
      <c r="E231" s="307">
        <f t="shared" ca="1" si="96"/>
        <v>-9.2235162478110482</v>
      </c>
      <c r="F231" s="304">
        <f t="shared" ca="1" si="97"/>
        <v>9.233965260516964</v>
      </c>
      <c r="G231" s="306">
        <f t="shared" ca="1" si="98"/>
        <v>18.460808025749198</v>
      </c>
      <c r="H231" s="307">
        <f t="shared" ca="1" si="99"/>
        <v>-25.634741697464968</v>
      </c>
      <c r="I231" s="304">
        <f t="shared" ca="1" si="100"/>
        <v>31.590210744142166</v>
      </c>
      <c r="J231" s="306">
        <f t="shared" ca="1" si="101"/>
        <v>418.25956932708993</v>
      </c>
      <c r="K231" s="307">
        <f t="shared" ca="1" si="102"/>
        <v>1193.2734464626678</v>
      </c>
      <c r="L231" s="304">
        <f t="shared" ca="1" si="87"/>
        <v>1264.4534729939951</v>
      </c>
      <c r="M231" s="306">
        <f t="shared" ca="1" si="103"/>
        <v>-0.94667580804869478</v>
      </c>
      <c r="N231" s="304">
        <f t="shared" ca="1" si="104"/>
        <v>-54.240528368327062</v>
      </c>
      <c r="P231" s="310">
        <f t="shared" ca="1" si="105"/>
        <v>23</v>
      </c>
      <c r="Q231" s="304">
        <f t="shared" ca="1" si="106"/>
        <v>0</v>
      </c>
      <c r="R231" s="306">
        <f t="shared" ca="1" si="107"/>
        <v>0</v>
      </c>
      <c r="S231" s="307">
        <f t="shared" ca="1" si="108"/>
        <v>2.8949999999999996</v>
      </c>
      <c r="T231" s="304">
        <f t="shared" ca="1" si="88"/>
        <v>28.399949999999997</v>
      </c>
      <c r="U231" s="311">
        <f t="shared" ca="1" si="89"/>
        <v>0</v>
      </c>
      <c r="V231" s="306">
        <f t="shared" ca="1" si="90"/>
        <v>1.0870543470446519</v>
      </c>
      <c r="W231" s="304">
        <f t="shared" ca="1" si="91"/>
        <v>2.2214123031885888</v>
      </c>
      <c r="Y231" s="314" t="str">
        <f t="shared" ca="1" si="109"/>
        <v/>
      </c>
      <c r="Z231" s="315" t="str">
        <f t="shared" ca="1" si="110"/>
        <v/>
      </c>
      <c r="AA231" s="316" t="str">
        <f t="shared" ca="1" si="111"/>
        <v/>
      </c>
      <c r="AC231" s="310" t="e">
        <f t="shared" ca="1" si="112"/>
        <v>#N/A</v>
      </c>
      <c r="AD231" s="323" t="e">
        <f t="shared" ca="1" si="113"/>
        <v>#N/A</v>
      </c>
      <c r="AE231" s="324" t="e">
        <f t="shared" ca="1" si="92"/>
        <v>#N/A</v>
      </c>
      <c r="AG231" s="306">
        <f t="shared" ca="1" si="114"/>
        <v>7.1198236874736445</v>
      </c>
      <c r="AH231" s="304">
        <f t="shared" ca="1" si="115"/>
        <v>-0.73268386796854712</v>
      </c>
    </row>
    <row r="232" spans="1:34" x14ac:dyDescent="0.2">
      <c r="A232" s="347">
        <f t="shared" ca="1" si="93"/>
        <v>0.1</v>
      </c>
      <c r="B232" s="304">
        <f t="shared" ca="1" si="94"/>
        <v>16.99999999999995</v>
      </c>
      <c r="D232" s="306">
        <f t="shared" ca="1" si="95"/>
        <v>-0.44841361218825088</v>
      </c>
      <c r="E232" s="307">
        <f t="shared" ca="1" si="96"/>
        <v>-9.1873313114984025</v>
      </c>
      <c r="F232" s="304">
        <f t="shared" ca="1" si="97"/>
        <v>9.1982678475262212</v>
      </c>
      <c r="G232" s="306">
        <f t="shared" ca="1" si="98"/>
        <v>18.415966664530373</v>
      </c>
      <c r="H232" s="307">
        <f t="shared" ca="1" si="99"/>
        <v>-26.553474828614807</v>
      </c>
      <c r="I232" s="304">
        <f t="shared" ca="1" si="100"/>
        <v>32.314622907640036</v>
      </c>
      <c r="J232" s="306">
        <f t="shared" ca="1" si="101"/>
        <v>420.10340806160389</v>
      </c>
      <c r="K232" s="307">
        <f t="shared" ca="1" si="102"/>
        <v>1190.6640356363639</v>
      </c>
      <c r="L232" s="304">
        <f t="shared" ca="1" si="87"/>
        <v>1262.6035479210593</v>
      </c>
      <c r="M232" s="306">
        <f t="shared" ca="1" si="103"/>
        <v>-0.96441733034664723</v>
      </c>
      <c r="N232" s="304">
        <f t="shared" ca="1" si="104"/>
        <v>-55.257042718136979</v>
      </c>
      <c r="P232" s="310">
        <f t="shared" ca="1" si="105"/>
        <v>23</v>
      </c>
      <c r="Q232" s="304">
        <f t="shared" ca="1" si="106"/>
        <v>0</v>
      </c>
      <c r="R232" s="306">
        <f t="shared" ca="1" si="107"/>
        <v>0</v>
      </c>
      <c r="S232" s="307">
        <f t="shared" ca="1" si="108"/>
        <v>2.8949999999999996</v>
      </c>
      <c r="T232" s="304">
        <f t="shared" ca="1" si="88"/>
        <v>28.399949999999997</v>
      </c>
      <c r="U232" s="311">
        <f t="shared" ca="1" si="89"/>
        <v>0</v>
      </c>
      <c r="V232" s="306">
        <f t="shared" ca="1" si="90"/>
        <v>1.0873390525939464</v>
      </c>
      <c r="W232" s="304">
        <f t="shared" ca="1" si="91"/>
        <v>2.3250700420060126</v>
      </c>
      <c r="Y232" s="314" t="str">
        <f t="shared" ca="1" si="109"/>
        <v/>
      </c>
      <c r="Z232" s="315" t="str">
        <f t="shared" ca="1" si="110"/>
        <v/>
      </c>
      <c r="AA232" s="316" t="str">
        <f t="shared" ca="1" si="111"/>
        <v/>
      </c>
      <c r="AC232" s="310">
        <f t="shared" ca="1" si="112"/>
        <v>16.99999999999995</v>
      </c>
      <c r="AD232" s="323">
        <f t="shared" ca="1" si="113"/>
        <v>420.10340806160389</v>
      </c>
      <c r="AE232" s="324" t="e">
        <f t="shared" ca="1" si="92"/>
        <v>#N/A</v>
      </c>
      <c r="AG232" s="306">
        <f t="shared" ca="1" si="114"/>
        <v>7.1932659547290454</v>
      </c>
      <c r="AH232" s="304">
        <f t="shared" ca="1" si="115"/>
        <v>-0.76732722044510848</v>
      </c>
    </row>
    <row r="233" spans="1:34" x14ac:dyDescent="0.2">
      <c r="A233" s="347">
        <f t="shared" ca="1" si="93"/>
        <v>0.1</v>
      </c>
      <c r="B233" s="304">
        <f t="shared" ca="1" si="94"/>
        <v>17.099999999999952</v>
      </c>
      <c r="D233" s="306">
        <f t="shared" ca="1" si="95"/>
        <v>-0.45770209486971214</v>
      </c>
      <c r="E233" s="307">
        <f t="shared" ca="1" si="96"/>
        <v>-9.1500519627060761</v>
      </c>
      <c r="F233" s="304">
        <f t="shared" ca="1" si="97"/>
        <v>9.1614923526611882</v>
      </c>
      <c r="G233" s="306">
        <f t="shared" ca="1" si="98"/>
        <v>18.370196455043402</v>
      </c>
      <c r="H233" s="307">
        <f t="shared" ca="1" si="99"/>
        <v>-27.468480024885416</v>
      </c>
      <c r="I233" s="304">
        <f t="shared" ca="1" si="100"/>
        <v>33.045143556571489</v>
      </c>
      <c r="J233" s="306">
        <f t="shared" ca="1" si="101"/>
        <v>421.94271621758259</v>
      </c>
      <c r="K233" s="307">
        <f t="shared" ca="1" si="102"/>
        <v>1187.9629378936888</v>
      </c>
      <c r="L233" s="304">
        <f t="shared" ca="1" si="87"/>
        <v>1260.6710901651056</v>
      </c>
      <c r="M233" s="306">
        <f t="shared" ca="1" si="103"/>
        <v>-0.98133644028493683</v>
      </c>
      <c r="N233" s="304">
        <f t="shared" ca="1" si="104"/>
        <v>-56.226436310718817</v>
      </c>
      <c r="P233" s="310">
        <f t="shared" ca="1" si="105"/>
        <v>23</v>
      </c>
      <c r="Q233" s="304">
        <f t="shared" ca="1" si="106"/>
        <v>0</v>
      </c>
      <c r="R233" s="306">
        <f t="shared" ca="1" si="107"/>
        <v>0</v>
      </c>
      <c r="S233" s="307">
        <f t="shared" ca="1" si="108"/>
        <v>2.8949999999999996</v>
      </c>
      <c r="T233" s="304">
        <f t="shared" ca="1" si="88"/>
        <v>28.399949999999997</v>
      </c>
      <c r="U233" s="311">
        <f t="shared" ca="1" si="89"/>
        <v>0</v>
      </c>
      <c r="V233" s="306">
        <f t="shared" ca="1" si="90"/>
        <v>1.0876338357127187</v>
      </c>
      <c r="W233" s="304">
        <f t="shared" ca="1" si="91"/>
        <v>2.4320408482380342</v>
      </c>
      <c r="Y233" s="314" t="str">
        <f t="shared" ca="1" si="109"/>
        <v/>
      </c>
      <c r="Z233" s="315" t="str">
        <f t="shared" ca="1" si="110"/>
        <v/>
      </c>
      <c r="AA233" s="316" t="str">
        <f t="shared" ca="1" si="111"/>
        <v/>
      </c>
      <c r="AC233" s="310" t="e">
        <f t="shared" ca="1" si="112"/>
        <v>#N/A</v>
      </c>
      <c r="AD233" s="323" t="e">
        <f t="shared" ca="1" si="113"/>
        <v>#N/A</v>
      </c>
      <c r="AE233" s="324" t="e">
        <f t="shared" ca="1" si="92"/>
        <v>#N/A</v>
      </c>
      <c r="AG233" s="306">
        <f t="shared" ca="1" si="114"/>
        <v>7.2579107180414058</v>
      </c>
      <c r="AH233" s="304">
        <f t="shared" ca="1" si="115"/>
        <v>-0.80313300242003904</v>
      </c>
    </row>
    <row r="234" spans="1:34" x14ac:dyDescent="0.2">
      <c r="A234" s="347">
        <f t="shared" ca="1" si="93"/>
        <v>0.1</v>
      </c>
      <c r="B234" s="304">
        <f t="shared" ca="1" si="94"/>
        <v>17.199999999999953</v>
      </c>
      <c r="D234" s="306">
        <f t="shared" ca="1" si="95"/>
        <v>-0.46701244605412345</v>
      </c>
      <c r="E234" s="307">
        <f t="shared" ca="1" si="96"/>
        <v>-9.1116883582489567</v>
      </c>
      <c r="F234" s="304">
        <f t="shared" ca="1" si="97"/>
        <v>9.1236486869354536</v>
      </c>
      <c r="G234" s="306">
        <f t="shared" ca="1" si="98"/>
        <v>18.32349521043799</v>
      </c>
      <c r="H234" s="307">
        <f t="shared" ca="1" si="99"/>
        <v>-28.379648860710311</v>
      </c>
      <c r="I234" s="304">
        <f t="shared" ca="1" si="100"/>
        <v>33.780984979484536</v>
      </c>
      <c r="J234" s="306">
        <f t="shared" ca="1" si="101"/>
        <v>423.77740080085664</v>
      </c>
      <c r="K234" s="307">
        <f t="shared" ca="1" si="102"/>
        <v>1185.1705314494091</v>
      </c>
      <c r="L234" s="304">
        <f t="shared" ca="1" si="87"/>
        <v>1258.6566148261425</v>
      </c>
      <c r="M234" s="306">
        <f t="shared" ca="1" si="103"/>
        <v>-0.99748083335219551</v>
      </c>
      <c r="N234" s="304">
        <f t="shared" ca="1" si="104"/>
        <v>-57.151441896273006</v>
      </c>
      <c r="P234" s="310">
        <f t="shared" ca="1" si="105"/>
        <v>23</v>
      </c>
      <c r="Q234" s="304">
        <f t="shared" ca="1" si="106"/>
        <v>0</v>
      </c>
      <c r="R234" s="306">
        <f t="shared" ca="1" si="107"/>
        <v>0</v>
      </c>
      <c r="S234" s="307">
        <f t="shared" ca="1" si="108"/>
        <v>2.8949999999999996</v>
      </c>
      <c r="T234" s="304">
        <f t="shared" ca="1" si="88"/>
        <v>28.399949999999997</v>
      </c>
      <c r="U234" s="311">
        <f t="shared" ca="1" si="89"/>
        <v>0</v>
      </c>
      <c r="V234" s="306">
        <f t="shared" ca="1" si="90"/>
        <v>1.087938662790533</v>
      </c>
      <c r="W234" s="304">
        <f t="shared" ca="1" si="91"/>
        <v>2.5422713150163188</v>
      </c>
      <c r="Y234" s="314" t="str">
        <f t="shared" ca="1" si="109"/>
        <v/>
      </c>
      <c r="Z234" s="315" t="str">
        <f t="shared" ca="1" si="110"/>
        <v/>
      </c>
      <c r="AA234" s="316" t="str">
        <f t="shared" ca="1" si="111"/>
        <v/>
      </c>
      <c r="AC234" s="310" t="e">
        <f t="shared" ca="1" si="112"/>
        <v>#N/A</v>
      </c>
      <c r="AD234" s="323" t="e">
        <f t="shared" ca="1" si="113"/>
        <v>#N/A</v>
      </c>
      <c r="AE234" s="324" t="e">
        <f t="shared" ca="1" si="92"/>
        <v>#N/A</v>
      </c>
      <c r="AG234" s="306">
        <f t="shared" ca="1" si="114"/>
        <v>7.3143915645816993</v>
      </c>
      <c r="AH234" s="304">
        <f t="shared" ca="1" si="115"/>
        <v>-0.84008319455545233</v>
      </c>
    </row>
    <row r="235" spans="1:34" x14ac:dyDescent="0.2">
      <c r="A235" s="347">
        <f t="shared" ca="1" si="93"/>
        <v>0.1</v>
      </c>
      <c r="B235" s="304">
        <f t="shared" ca="1" si="94"/>
        <v>17.299999999999955</v>
      </c>
      <c r="D235" s="306">
        <f t="shared" ca="1" si="95"/>
        <v>-0.47633154074789041</v>
      </c>
      <c r="E235" s="307">
        <f t="shared" ca="1" si="96"/>
        <v>-9.0722520041915562</v>
      </c>
      <c r="F235" s="304">
        <f t="shared" ca="1" si="97"/>
        <v>9.0847481068144624</v>
      </c>
      <c r="G235" s="306">
        <f t="shared" ca="1" si="98"/>
        <v>18.275862056363202</v>
      </c>
      <c r="H235" s="307">
        <f t="shared" ca="1" si="99"/>
        <v>-29.286874061129467</v>
      </c>
      <c r="I235" s="304">
        <f t="shared" ca="1" si="100"/>
        <v>34.521415471786121</v>
      </c>
      <c r="J235" s="306">
        <f t="shared" ca="1" si="101"/>
        <v>425.60736866419671</v>
      </c>
      <c r="K235" s="307">
        <f t="shared" ca="1" si="102"/>
        <v>1182.287205303317</v>
      </c>
      <c r="L235" s="304">
        <f t="shared" ca="1" si="87"/>
        <v>1256.5606503807085</v>
      </c>
      <c r="M235" s="306">
        <f t="shared" ca="1" si="103"/>
        <v>-1.0128954817199876</v>
      </c>
      <c r="N235" s="304">
        <f t="shared" ca="1" si="104"/>
        <v>-58.034636190425715</v>
      </c>
      <c r="P235" s="310">
        <f t="shared" ca="1" si="105"/>
        <v>23</v>
      </c>
      <c r="Q235" s="304">
        <f t="shared" ca="1" si="106"/>
        <v>0</v>
      </c>
      <c r="R235" s="306">
        <f t="shared" ca="1" si="107"/>
        <v>0</v>
      </c>
      <c r="S235" s="307">
        <f t="shared" ca="1" si="108"/>
        <v>2.8949999999999996</v>
      </c>
      <c r="T235" s="304">
        <f t="shared" ca="1" si="88"/>
        <v>28.399949999999997</v>
      </c>
      <c r="U235" s="311">
        <f t="shared" ca="1" si="89"/>
        <v>0</v>
      </c>
      <c r="V235" s="306">
        <f t="shared" ca="1" si="90"/>
        <v>1.0882534992600839</v>
      </c>
      <c r="W235" s="304">
        <f t="shared" ca="1" si="91"/>
        <v>2.6557068332851372</v>
      </c>
      <c r="Y235" s="314" t="str">
        <f t="shared" ca="1" si="109"/>
        <v/>
      </c>
      <c r="Z235" s="315" t="str">
        <f t="shared" ca="1" si="110"/>
        <v/>
      </c>
      <c r="AA235" s="316" t="str">
        <f t="shared" ca="1" si="111"/>
        <v/>
      </c>
      <c r="AC235" s="310" t="e">
        <f t="shared" ca="1" si="112"/>
        <v>#N/A</v>
      </c>
      <c r="AD235" s="323" t="e">
        <f t="shared" ca="1" si="113"/>
        <v>#N/A</v>
      </c>
      <c r="AE235" s="324" t="e">
        <f t="shared" ca="1" si="92"/>
        <v>#N/A</v>
      </c>
      <c r="AG235" s="306">
        <f t="shared" ca="1" si="114"/>
        <v>7.3632923285220535</v>
      </c>
      <c r="AH235" s="304">
        <f t="shared" ca="1" si="115"/>
        <v>-0.87815934888301184</v>
      </c>
    </row>
    <row r="236" spans="1:34" x14ac:dyDescent="0.2">
      <c r="A236" s="347">
        <f t="shared" ca="1" si="93"/>
        <v>0.1</v>
      </c>
      <c r="B236" s="304">
        <f t="shared" ca="1" si="94"/>
        <v>17.399999999999956</v>
      </c>
      <c r="D236" s="306">
        <f t="shared" ca="1" si="95"/>
        <v>-0.48564714472397685</v>
      </c>
      <c r="E236" s="307">
        <f t="shared" ca="1" si="96"/>
        <v>-9.0317556292658665</v>
      </c>
      <c r="F236" s="304">
        <f t="shared" ca="1" si="97"/>
        <v>9.0448030877379644</v>
      </c>
      <c r="G236" s="306">
        <f t="shared" ca="1" si="98"/>
        <v>18.227297341890804</v>
      </c>
      <c r="H236" s="307">
        <f t="shared" ca="1" si="99"/>
        <v>-30.190049624056055</v>
      </c>
      <c r="I236" s="304">
        <f t="shared" ca="1" si="100"/>
        <v>35.265754843653454</v>
      </c>
      <c r="J236" s="306">
        <f t="shared" ca="1" si="101"/>
        <v>427.43252663410942</v>
      </c>
      <c r="K236" s="307">
        <f t="shared" ca="1" si="102"/>
        <v>1179.3133591190578</v>
      </c>
      <c r="L236" s="304">
        <f t="shared" ca="1" si="87"/>
        <v>1254.3837386627326</v>
      </c>
      <c r="M236" s="306">
        <f t="shared" ca="1" si="103"/>
        <v>-1.027622702558308</v>
      </c>
      <c r="N236" s="304">
        <f t="shared" ca="1" si="104"/>
        <v>-58.878443788418593</v>
      </c>
      <c r="P236" s="310">
        <f t="shared" ca="1" si="105"/>
        <v>23</v>
      </c>
      <c r="Q236" s="304">
        <f t="shared" ca="1" si="106"/>
        <v>0</v>
      </c>
      <c r="R236" s="306">
        <f t="shared" ca="1" si="107"/>
        <v>0</v>
      </c>
      <c r="S236" s="307">
        <f t="shared" ca="1" si="108"/>
        <v>2.8949999999999996</v>
      </c>
      <c r="T236" s="304">
        <f t="shared" ca="1" si="88"/>
        <v>28.399949999999997</v>
      </c>
      <c r="U236" s="311">
        <f t="shared" ca="1" si="89"/>
        <v>0</v>
      </c>
      <c r="V236" s="306">
        <f t="shared" ca="1" si="90"/>
        <v>1.088578309605696</v>
      </c>
      <c r="W236" s="304">
        <f t="shared" ca="1" si="91"/>
        <v>2.7722916328338196</v>
      </c>
      <c r="Y236" s="314" t="str">
        <f t="shared" ca="1" si="109"/>
        <v/>
      </c>
      <c r="Z236" s="315" t="str">
        <f t="shared" ca="1" si="110"/>
        <v/>
      </c>
      <c r="AA236" s="316" t="str">
        <f t="shared" ca="1" si="111"/>
        <v/>
      </c>
      <c r="AC236" s="310" t="e">
        <f t="shared" ca="1" si="112"/>
        <v>#N/A</v>
      </c>
      <c r="AD236" s="323" t="e">
        <f t="shared" ca="1" si="113"/>
        <v>#N/A</v>
      </c>
      <c r="AE236" s="324" t="e">
        <f t="shared" ca="1" si="92"/>
        <v>#N/A</v>
      </c>
      <c r="AG236" s="306">
        <f t="shared" ca="1" si="114"/>
        <v>7.4051502798050821</v>
      </c>
      <c r="AH236" s="304">
        <f t="shared" ca="1" si="115"/>
        <v>-0.91734260217103203</v>
      </c>
    </row>
    <row r="237" spans="1:34" x14ac:dyDescent="0.2">
      <c r="A237" s="347">
        <f t="shared" ca="1" si="93"/>
        <v>0.1</v>
      </c>
      <c r="B237" s="304">
        <f t="shared" ca="1" si="94"/>
        <v>17.499999999999957</v>
      </c>
      <c r="D237" s="306">
        <f t="shared" ca="1" si="95"/>
        <v>-0.49494784800341285</v>
      </c>
      <c r="E237" s="307">
        <f t="shared" ca="1" si="96"/>
        <v>-8.9902130720608131</v>
      </c>
      <c r="F237" s="304">
        <f t="shared" ca="1" si="97"/>
        <v>9.0038272114304991</v>
      </c>
      <c r="G237" s="306">
        <f t="shared" ca="1" si="98"/>
        <v>18.177802557090462</v>
      </c>
      <c r="H237" s="307">
        <f t="shared" ca="1" si="99"/>
        <v>-31.089070931262135</v>
      </c>
      <c r="I237" s="304">
        <f t="shared" ca="1" si="100"/>
        <v>36.013370255692713</v>
      </c>
      <c r="J237" s="306">
        <f t="shared" ca="1" si="101"/>
        <v>429.25278162905846</v>
      </c>
      <c r="K237" s="307">
        <f t="shared" ca="1" si="102"/>
        <v>1176.2494030912919</v>
      </c>
      <c r="L237" s="304">
        <f t="shared" ca="1" si="87"/>
        <v>1252.1264348335214</v>
      </c>
      <c r="M237" s="306">
        <f t="shared" ca="1" si="103"/>
        <v>-1.0417022496337596</v>
      </c>
      <c r="N237" s="304">
        <f t="shared" ca="1" si="104"/>
        <v>-59.685142413297726</v>
      </c>
      <c r="P237" s="310">
        <f t="shared" ca="1" si="105"/>
        <v>23</v>
      </c>
      <c r="Q237" s="304">
        <f t="shared" ca="1" si="106"/>
        <v>0</v>
      </c>
      <c r="R237" s="306">
        <f t="shared" ca="1" si="107"/>
        <v>0</v>
      </c>
      <c r="S237" s="307">
        <f t="shared" ca="1" si="108"/>
        <v>2.8949999999999996</v>
      </c>
      <c r="T237" s="304">
        <f t="shared" ca="1" si="88"/>
        <v>28.399949999999997</v>
      </c>
      <c r="U237" s="311">
        <f t="shared" ca="1" si="89"/>
        <v>0</v>
      </c>
      <c r="V237" s="306">
        <f t="shared" ca="1" si="90"/>
        <v>1.0889130573729935</v>
      </c>
      <c r="W237" s="304">
        <f t="shared" ca="1" si="91"/>
        <v>2.8919688254057423</v>
      </c>
      <c r="Y237" s="314" t="str">
        <f t="shared" ca="1" si="109"/>
        <v/>
      </c>
      <c r="Z237" s="315" t="str">
        <f t="shared" ca="1" si="110"/>
        <v/>
      </c>
      <c r="AA237" s="316" t="str">
        <f t="shared" ca="1" si="111"/>
        <v/>
      </c>
      <c r="AC237" s="310" t="e">
        <f t="shared" ca="1" si="112"/>
        <v>#N/A</v>
      </c>
      <c r="AD237" s="323" t="e">
        <f t="shared" ca="1" si="113"/>
        <v>#N/A</v>
      </c>
      <c r="AE237" s="324" t="e">
        <f t="shared" ca="1" si="92"/>
        <v>#N/A</v>
      </c>
      <c r="AG237" s="306">
        <f t="shared" ca="1" si="114"/>
        <v>7.4404594016307417</v>
      </c>
      <c r="AH237" s="304">
        <f t="shared" ca="1" si="115"/>
        <v>-0.95761369009803798</v>
      </c>
    </row>
    <row r="238" spans="1:34" x14ac:dyDescent="0.2">
      <c r="A238" s="347">
        <f t="shared" ca="1" si="93"/>
        <v>0.1</v>
      </c>
      <c r="B238" s="304">
        <f t="shared" ca="1" si="94"/>
        <v>17.599999999999959</v>
      </c>
      <c r="D238" s="306">
        <f t="shared" ca="1" si="95"/>
        <v>-0.50422300331074277</v>
      </c>
      <c r="E238" s="307">
        <f t="shared" ca="1" si="96"/>
        <v>-8.9476391802106381</v>
      </c>
      <c r="F238" s="304">
        <f t="shared" ca="1" si="97"/>
        <v>8.9618350652256602</v>
      </c>
      <c r="G238" s="306">
        <f t="shared" ca="1" si="98"/>
        <v>18.127380256759388</v>
      </c>
      <c r="H238" s="307">
        <f t="shared" ca="1" si="99"/>
        <v>-31.983834849283198</v>
      </c>
      <c r="I238" s="304">
        <f t="shared" ca="1" si="100"/>
        <v>36.763672376945323</v>
      </c>
      <c r="J238" s="306">
        <f t="shared" ca="1" si="101"/>
        <v>431.06804076975095</v>
      </c>
      <c r="K238" s="307">
        <f t="shared" ca="1" si="102"/>
        <v>1173.0957578022646</v>
      </c>
      <c r="L238" s="304">
        <f t="shared" ca="1" si="87"/>
        <v>1249.789307342138</v>
      </c>
      <c r="M238" s="306">
        <f t="shared" ca="1" si="103"/>
        <v>-1.0551714206658382</v>
      </c>
      <c r="N238" s="304">
        <f t="shared" ca="1" si="104"/>
        <v>-60.456869066975706</v>
      </c>
      <c r="P238" s="310">
        <f t="shared" ca="1" si="105"/>
        <v>23</v>
      </c>
      <c r="Q238" s="304">
        <f t="shared" ca="1" si="106"/>
        <v>0</v>
      </c>
      <c r="R238" s="306">
        <f t="shared" ca="1" si="107"/>
        <v>0</v>
      </c>
      <c r="S238" s="307">
        <f t="shared" ca="1" si="108"/>
        <v>2.8949999999999996</v>
      </c>
      <c r="T238" s="304">
        <f t="shared" ca="1" si="88"/>
        <v>28.399949999999997</v>
      </c>
      <c r="U238" s="311">
        <f t="shared" ca="1" si="89"/>
        <v>0</v>
      </c>
      <c r="V238" s="306">
        <f t="shared" ca="1" si="90"/>
        <v>1.0892577051796288</v>
      </c>
      <c r="W238" s="304">
        <f t="shared" ca="1" si="91"/>
        <v>3.0146804496479298</v>
      </c>
      <c r="Y238" s="314" t="str">
        <f t="shared" ca="1" si="109"/>
        <v/>
      </c>
      <c r="Z238" s="315" t="str">
        <f t="shared" ca="1" si="110"/>
        <v/>
      </c>
      <c r="AA238" s="316" t="str">
        <f t="shared" ca="1" si="111"/>
        <v/>
      </c>
      <c r="AC238" s="310" t="e">
        <f t="shared" ca="1" si="112"/>
        <v>#N/A</v>
      </c>
      <c r="AD238" s="323" t="e">
        <f t="shared" ca="1" si="113"/>
        <v>#N/A</v>
      </c>
      <c r="AE238" s="324" t="e">
        <f t="shared" ca="1" si="92"/>
        <v>#N/A</v>
      </c>
      <c r="AG238" s="306">
        <f t="shared" ca="1" si="114"/>
        <v>7.4696736526473844</v>
      </c>
      <c r="AH238" s="304">
        <f t="shared" ca="1" si="115"/>
        <v>-0.99895296214360718</v>
      </c>
    </row>
    <row r="239" spans="1:34" x14ac:dyDescent="0.2">
      <c r="A239" s="347">
        <f t="shared" ca="1" si="93"/>
        <v>0.1</v>
      </c>
      <c r="B239" s="304">
        <f t="shared" ca="1" si="94"/>
        <v>17.69999999999996</v>
      </c>
      <c r="D239" s="306">
        <f t="shared" ca="1" si="95"/>
        <v>-0.51346266938952978</v>
      </c>
      <c r="E239" s="307">
        <f t="shared" ca="1" si="96"/>
        <v>-8.9040497200138375</v>
      </c>
      <c r="F239" s="304">
        <f t="shared" ca="1" si="97"/>
        <v>8.9188421518342338</v>
      </c>
      <c r="G239" s="306">
        <f t="shared" ca="1" si="98"/>
        <v>18.076033989820434</v>
      </c>
      <c r="H239" s="307">
        <f t="shared" ca="1" si="99"/>
        <v>-32.874239821284583</v>
      </c>
      <c r="I239" s="304">
        <f t="shared" ca="1" si="100"/>
        <v>37.516111853821904</v>
      </c>
      <c r="J239" s="306">
        <f t="shared" ca="1" si="101"/>
        <v>432.87821148207996</v>
      </c>
      <c r="K239" s="307">
        <f t="shared" ca="1" si="102"/>
        <v>1169.8528540687362</v>
      </c>
      <c r="L239" s="304">
        <f t="shared" ca="1" si="87"/>
        <v>1247.3729378773182</v>
      </c>
      <c r="M239" s="306">
        <f t="shared" ca="1" si="103"/>
        <v>-1.0680651745672602</v>
      </c>
      <c r="N239" s="304">
        <f t="shared" ca="1" si="104"/>
        <v>-61.195626747607527</v>
      </c>
      <c r="P239" s="310">
        <f t="shared" ca="1" si="105"/>
        <v>23</v>
      </c>
      <c r="Q239" s="304">
        <f t="shared" ca="1" si="106"/>
        <v>0</v>
      </c>
      <c r="R239" s="306">
        <f t="shared" ca="1" si="107"/>
        <v>0</v>
      </c>
      <c r="S239" s="307">
        <f t="shared" ca="1" si="108"/>
        <v>2.8949999999999996</v>
      </c>
      <c r="T239" s="304">
        <f t="shared" ca="1" si="88"/>
        <v>28.399949999999997</v>
      </c>
      <c r="U239" s="311">
        <f t="shared" ca="1" si="89"/>
        <v>0</v>
      </c>
      <c r="V239" s="306">
        <f t="shared" ca="1" si="90"/>
        <v>1.0896122147269651</v>
      </c>
      <c r="W239" s="304">
        <f t="shared" ca="1" si="91"/>
        <v>3.1403675176847381</v>
      </c>
      <c r="Y239" s="314" t="str">
        <f t="shared" ca="1" si="109"/>
        <v/>
      </c>
      <c r="Z239" s="315" t="str">
        <f t="shared" ca="1" si="110"/>
        <v/>
      </c>
      <c r="AA239" s="316" t="str">
        <f t="shared" ca="1" si="111"/>
        <v/>
      </c>
      <c r="AC239" s="310" t="e">
        <f t="shared" ca="1" si="112"/>
        <v>#N/A</v>
      </c>
      <c r="AD239" s="323" t="e">
        <f t="shared" ca="1" si="113"/>
        <v>#N/A</v>
      </c>
      <c r="AE239" s="324" t="e">
        <f t="shared" ca="1" si="92"/>
        <v>#N/A</v>
      </c>
      <c r="AG239" s="306">
        <f t="shared" ca="1" si="114"/>
        <v>7.4932101411013452</v>
      </c>
      <c r="AH239" s="304">
        <f t="shared" ca="1" si="115"/>
        <v>-1.0413403971150017</v>
      </c>
    </row>
    <row r="240" spans="1:34" x14ac:dyDescent="0.2">
      <c r="A240" s="347">
        <f t="shared" ca="1" si="93"/>
        <v>0.1</v>
      </c>
      <c r="B240" s="304">
        <f t="shared" ca="1" si="94"/>
        <v>17.799999999999962</v>
      </c>
      <c r="D240" s="306">
        <f t="shared" ca="1" si="95"/>
        <v>-0.52265755897993893</v>
      </c>
      <c r="E240" s="307">
        <f t="shared" ca="1" si="96"/>
        <v>-8.8594612951054543</v>
      </c>
      <c r="F240" s="304">
        <f t="shared" ca="1" si="97"/>
        <v>8.8748648081776711</v>
      </c>
      <c r="G240" s="306">
        <f t="shared" ca="1" si="98"/>
        <v>18.023768233922439</v>
      </c>
      <c r="H240" s="307">
        <f t="shared" ca="1" si="99"/>
        <v>-33.760185950795126</v>
      </c>
      <c r="I240" s="304">
        <f t="shared" ca="1" si="100"/>
        <v>38.270176074619989</v>
      </c>
      <c r="J240" s="306">
        <f t="shared" ca="1" si="101"/>
        <v>434.68320159326709</v>
      </c>
      <c r="K240" s="307">
        <f t="shared" ca="1" si="102"/>
        <v>1166.5211327801321</v>
      </c>
      <c r="L240" s="304">
        <f t="shared" ca="1" si="87"/>
        <v>1244.8779213119717</v>
      </c>
      <c r="M240" s="306">
        <f t="shared" ca="1" si="103"/>
        <v>-1.0804162540414159</v>
      </c>
      <c r="N240" s="304">
        <f t="shared" ca="1" si="104"/>
        <v>-61.903291473907309</v>
      </c>
      <c r="P240" s="310">
        <f t="shared" ca="1" si="105"/>
        <v>23</v>
      </c>
      <c r="Q240" s="304">
        <f t="shared" ca="1" si="106"/>
        <v>0</v>
      </c>
      <c r="R240" s="306">
        <f t="shared" ca="1" si="107"/>
        <v>0</v>
      </c>
      <c r="S240" s="307">
        <f t="shared" ca="1" si="108"/>
        <v>2.8949999999999996</v>
      </c>
      <c r="T240" s="304">
        <f t="shared" ca="1" si="88"/>
        <v>28.399949999999997</v>
      </c>
      <c r="U240" s="311">
        <f t="shared" ca="1" si="89"/>
        <v>0</v>
      </c>
      <c r="V240" s="306">
        <f t="shared" ca="1" si="90"/>
        <v>1.0899765468126341</v>
      </c>
      <c r="W240" s="304">
        <f t="shared" ca="1" si="91"/>
        <v>3.2689700631162855</v>
      </c>
      <c r="Y240" s="314" t="str">
        <f t="shared" ca="1" si="109"/>
        <v/>
      </c>
      <c r="Z240" s="315" t="str">
        <f t="shared" ca="1" si="110"/>
        <v/>
      </c>
      <c r="AA240" s="316" t="str">
        <f t="shared" ca="1" si="111"/>
        <v/>
      </c>
      <c r="AC240" s="310" t="e">
        <f t="shared" ca="1" si="112"/>
        <v>#N/A</v>
      </c>
      <c r="AD240" s="323" t="e">
        <f t="shared" ca="1" si="113"/>
        <v>#N/A</v>
      </c>
      <c r="AE240" s="324" t="e">
        <f t="shared" ca="1" si="92"/>
        <v>#N/A</v>
      </c>
      <c r="AG240" s="306">
        <f t="shared" ca="1" si="114"/>
        <v>7.5114521621946588</v>
      </c>
      <c r="AH240" s="304">
        <f t="shared" ca="1" si="115"/>
        <v>-1.0847556192347974</v>
      </c>
    </row>
    <row r="241" spans="1:34" x14ac:dyDescent="0.2">
      <c r="A241" s="347">
        <f t="shared" ca="1" si="93"/>
        <v>0.1</v>
      </c>
      <c r="B241" s="304">
        <f t="shared" ca="1" si="94"/>
        <v>17.899999999999963</v>
      </c>
      <c r="D241" s="306">
        <f t="shared" ca="1" si="95"/>
        <v>-0.53179899120678265</v>
      </c>
      <c r="E241" s="307">
        <f t="shared" ca="1" si="96"/>
        <v>-8.8138912729805412</v>
      </c>
      <c r="F241" s="304">
        <f t="shared" ca="1" si="97"/>
        <v>8.8299201320833642</v>
      </c>
      <c r="G241" s="306">
        <f t="shared" ca="1" si="98"/>
        <v>17.970588334801761</v>
      </c>
      <c r="H241" s="307">
        <f t="shared" ca="1" si="99"/>
        <v>-34.641575078093183</v>
      </c>
      <c r="I241" s="304">
        <f t="shared" ca="1" si="100"/>
        <v>39.025386211927227</v>
      </c>
      <c r="J241" s="306">
        <f t="shared" ca="1" si="101"/>
        <v>436.48291942170329</v>
      </c>
      <c r="K241" s="307">
        <f t="shared" ca="1" si="102"/>
        <v>1163.1010447286876</v>
      </c>
      <c r="L241" s="304">
        <f t="shared" ca="1" si="87"/>
        <v>1242.3048656412232</v>
      </c>
      <c r="M241" s="306">
        <f t="shared" ca="1" si="103"/>
        <v>-1.0922553100983559</v>
      </c>
      <c r="N241" s="304">
        <f t="shared" ca="1" si="104"/>
        <v>-62.581619419388758</v>
      </c>
      <c r="P241" s="310">
        <f t="shared" ca="1" si="105"/>
        <v>23</v>
      </c>
      <c r="Q241" s="304">
        <f t="shared" ca="1" si="106"/>
        <v>0</v>
      </c>
      <c r="R241" s="306">
        <f t="shared" ca="1" si="107"/>
        <v>0</v>
      </c>
      <c r="S241" s="307">
        <f t="shared" ca="1" si="108"/>
        <v>2.8949999999999996</v>
      </c>
      <c r="T241" s="304">
        <f t="shared" ca="1" si="88"/>
        <v>28.399949999999997</v>
      </c>
      <c r="U241" s="311">
        <f t="shared" ca="1" si="89"/>
        <v>0</v>
      </c>
      <c r="V241" s="306">
        <f t="shared" ca="1" si="90"/>
        <v>1.0903506613438838</v>
      </c>
      <c r="W241" s="304">
        <f t="shared" ca="1" si="91"/>
        <v>3.4004271902571341</v>
      </c>
      <c r="Y241" s="314" t="str">
        <f t="shared" ca="1" si="109"/>
        <v/>
      </c>
      <c r="Z241" s="315" t="str">
        <f t="shared" ca="1" si="110"/>
        <v/>
      </c>
      <c r="AA241" s="316" t="str">
        <f t="shared" ca="1" si="111"/>
        <v/>
      </c>
      <c r="AC241" s="310" t="e">
        <f t="shared" ca="1" si="112"/>
        <v>#N/A</v>
      </c>
      <c r="AD241" s="323" t="e">
        <f t="shared" ca="1" si="113"/>
        <v>#N/A</v>
      </c>
      <c r="AE241" s="324" t="e">
        <f t="shared" ca="1" si="92"/>
        <v>#N/A</v>
      </c>
      <c r="AG241" s="306">
        <f t="shared" ca="1" si="114"/>
        <v>7.5247520680299917</v>
      </c>
      <c r="AH241" s="304">
        <f t="shared" ca="1" si="115"/>
        <v>-1.1291779147206515</v>
      </c>
    </row>
    <row r="242" spans="1:34" x14ac:dyDescent="0.2">
      <c r="A242" s="347">
        <f t="shared" ca="1" si="93"/>
        <v>0.1</v>
      </c>
      <c r="B242" s="304">
        <f t="shared" ca="1" si="94"/>
        <v>17.999999999999964</v>
      </c>
      <c r="D242" s="306">
        <f t="shared" ca="1" si="95"/>
        <v>-0.54087884809543652</v>
      </c>
      <c r="E242" s="307">
        <f t="shared" ca="1" si="96"/>
        <v>-8.7673577183244014</v>
      </c>
      <c r="F242" s="304">
        <f t="shared" ca="1" si="97"/>
        <v>8.7840259157962137</v>
      </c>
      <c r="G242" s="306">
        <f t="shared" ca="1" si="98"/>
        <v>17.916500449992217</v>
      </c>
      <c r="H242" s="307">
        <f t="shared" ca="1" si="99"/>
        <v>-35.518310849925626</v>
      </c>
      <c r="I242" s="304">
        <f t="shared" ca="1" si="100"/>
        <v>39.781294524016133</v>
      </c>
      <c r="J242" s="306">
        <f t="shared" ca="1" si="101"/>
        <v>438.27727386094301</v>
      </c>
      <c r="K242" s="307">
        <f t="shared" ca="1" si="102"/>
        <v>1159.5930504322866</v>
      </c>
      <c r="L242" s="304">
        <f t="shared" ca="1" si="87"/>
        <v>1239.6543919148739</v>
      </c>
      <c r="M242" s="306">
        <f t="shared" ca="1" si="103"/>
        <v>-1.1036110259217586</v>
      </c>
      <c r="N242" s="304">
        <f t="shared" ca="1" si="104"/>
        <v>-63.232254009419663</v>
      </c>
      <c r="P242" s="310">
        <f t="shared" ca="1" si="105"/>
        <v>23</v>
      </c>
      <c r="Q242" s="304">
        <f t="shared" ca="1" si="106"/>
        <v>0</v>
      </c>
      <c r="R242" s="306">
        <f t="shared" ca="1" si="107"/>
        <v>0</v>
      </c>
      <c r="S242" s="307">
        <f t="shared" ca="1" si="108"/>
        <v>2.8949999999999996</v>
      </c>
      <c r="T242" s="304">
        <f t="shared" ca="1" si="88"/>
        <v>28.399949999999997</v>
      </c>
      <c r="U242" s="311">
        <f t="shared" ca="1" si="89"/>
        <v>0</v>
      </c>
      <c r="V242" s="306">
        <f t="shared" ca="1" si="90"/>
        <v>1.0907345173516436</v>
      </c>
      <c r="W242" s="304">
        <f t="shared" ca="1" si="91"/>
        <v>3.5346771244439958</v>
      </c>
      <c r="Y242" s="314" t="str">
        <f t="shared" ca="1" si="109"/>
        <v/>
      </c>
      <c r="Z242" s="315" t="str">
        <f t="shared" ca="1" si="110"/>
        <v/>
      </c>
      <c r="AA242" s="316" t="str">
        <f t="shared" ca="1" si="111"/>
        <v/>
      </c>
      <c r="AC242" s="310">
        <f t="shared" ca="1" si="112"/>
        <v>17.999999999999964</v>
      </c>
      <c r="AD242" s="323">
        <f t="shared" ca="1" si="113"/>
        <v>438.27727386094301</v>
      </c>
      <c r="AE242" s="324" t="e">
        <f t="shared" ca="1" si="92"/>
        <v>#N/A</v>
      </c>
      <c r="AG242" s="306">
        <f t="shared" ca="1" si="114"/>
        <v>7.5334339529958729</v>
      </c>
      <c r="AH242" s="304">
        <f t="shared" ca="1" si="115"/>
        <v>-1.1745862487934835</v>
      </c>
    </row>
    <row r="243" spans="1:34" x14ac:dyDescent="0.2">
      <c r="A243" s="347">
        <f t="shared" ca="1" si="93"/>
        <v>0.1</v>
      </c>
      <c r="B243" s="304">
        <f t="shared" ca="1" si="94"/>
        <v>18.099999999999966</v>
      </c>
      <c r="D243" s="306">
        <f t="shared" ca="1" si="95"/>
        <v>-0.54988953491871528</v>
      </c>
      <c r="E243" s="307">
        <f t="shared" ca="1" si="96"/>
        <v>-8.7198793322457995</v>
      </c>
      <c r="F243" s="304">
        <f t="shared" ca="1" si="97"/>
        <v>8.7372005854015136</v>
      </c>
      <c r="G243" s="306">
        <f t="shared" ca="1" si="98"/>
        <v>17.861511496500345</v>
      </c>
      <c r="H243" s="307">
        <f t="shared" ca="1" si="99"/>
        <v>-36.390298783150207</v>
      </c>
      <c r="I243" s="304">
        <f t="shared" ca="1" si="100"/>
        <v>40.537481895975695</v>
      </c>
      <c r="J243" s="306">
        <f t="shared" ca="1" si="101"/>
        <v>440.06617445826765</v>
      </c>
      <c r="K243" s="307">
        <f t="shared" ca="1" si="102"/>
        <v>1155.997619950633</v>
      </c>
      <c r="L243" s="304">
        <f t="shared" ca="1" si="87"/>
        <v>1236.9271341650899</v>
      </c>
      <c r="M243" s="306">
        <f t="shared" ca="1" si="103"/>
        <v>-1.1145102382103642</v>
      </c>
      <c r="N243" s="304">
        <f t="shared" ca="1" si="104"/>
        <v>-63.856732873573883</v>
      </c>
      <c r="P243" s="310">
        <f t="shared" ca="1" si="105"/>
        <v>23</v>
      </c>
      <c r="Q243" s="304">
        <f t="shared" ca="1" si="106"/>
        <v>0</v>
      </c>
      <c r="R243" s="306">
        <f t="shared" ca="1" si="107"/>
        <v>0</v>
      </c>
      <c r="S243" s="307">
        <f t="shared" ca="1" si="108"/>
        <v>2.8949999999999996</v>
      </c>
      <c r="T243" s="304">
        <f t="shared" ca="1" si="88"/>
        <v>28.399949999999997</v>
      </c>
      <c r="U243" s="311">
        <f t="shared" ca="1" si="89"/>
        <v>0</v>
      </c>
      <c r="V243" s="306">
        <f t="shared" ca="1" si="90"/>
        <v>1.0911280730052539</v>
      </c>
      <c r="W243" s="304">
        <f t="shared" ca="1" si="91"/>
        <v>3.6716572632528623</v>
      </c>
      <c r="Y243" s="314" t="str">
        <f t="shared" ca="1" si="109"/>
        <v/>
      </c>
      <c r="Z243" s="315" t="str">
        <f t="shared" ca="1" si="110"/>
        <v/>
      </c>
      <c r="AA243" s="316" t="str">
        <f t="shared" ca="1" si="111"/>
        <v/>
      </c>
      <c r="AC243" s="310" t="e">
        <f t="shared" ca="1" si="112"/>
        <v>#N/A</v>
      </c>
      <c r="AD243" s="323" t="e">
        <f t="shared" ca="1" si="113"/>
        <v>#N/A</v>
      </c>
      <c r="AE243" s="324" t="e">
        <f t="shared" ca="1" si="92"/>
        <v>#N/A</v>
      </c>
      <c r="AG243" s="306">
        <f t="shared" ca="1" si="114"/>
        <v>7.5377961472747543</v>
      </c>
      <c r="AH243" s="304">
        <f t="shared" ca="1" si="115"/>
        <v>-1.220959283054921</v>
      </c>
    </row>
    <row r="244" spans="1:34" x14ac:dyDescent="0.2">
      <c r="A244" s="347">
        <f t="shared" ca="1" si="93"/>
        <v>0.1</v>
      </c>
      <c r="B244" s="304">
        <f t="shared" ca="1" si="94"/>
        <v>18.199999999999967</v>
      </c>
      <c r="D244" s="306">
        <f t="shared" ca="1" si="95"/>
        <v>-0.55882394407537106</v>
      </c>
      <c r="E244" s="307">
        <f t="shared" ca="1" si="96"/>
        <v>-8.671475396633392</v>
      </c>
      <c r="F244" s="304">
        <f t="shared" ca="1" si="97"/>
        <v>8.6894631453784417</v>
      </c>
      <c r="G244" s="306">
        <f t="shared" ca="1" si="98"/>
        <v>17.805629102092809</v>
      </c>
      <c r="H244" s="307">
        <f t="shared" ca="1" si="99"/>
        <v>-37.25744632281355</v>
      </c>
      <c r="I244" s="304">
        <f t="shared" ca="1" si="100"/>
        <v>41.293555601553948</v>
      </c>
      <c r="J244" s="306">
        <f t="shared" ca="1" si="101"/>
        <v>441.84953148819733</v>
      </c>
      <c r="K244" s="307">
        <f t="shared" ca="1" si="102"/>
        <v>1152.3152326953348</v>
      </c>
      <c r="L244" s="304">
        <f t="shared" ca="1" si="87"/>
        <v>1234.1237393300735</v>
      </c>
      <c r="M244" s="306">
        <f t="shared" ca="1" si="103"/>
        <v>-1.1249780546608554</v>
      </c>
      <c r="N244" s="304">
        <f t="shared" ca="1" si="104"/>
        <v>-64.456494576904646</v>
      </c>
      <c r="P244" s="310">
        <f t="shared" ca="1" si="105"/>
        <v>23</v>
      </c>
      <c r="Q244" s="304">
        <f t="shared" ca="1" si="106"/>
        <v>0</v>
      </c>
      <c r="R244" s="306">
        <f t="shared" ca="1" si="107"/>
        <v>0</v>
      </c>
      <c r="S244" s="307">
        <f t="shared" ca="1" si="108"/>
        <v>2.8949999999999996</v>
      </c>
      <c r="T244" s="304">
        <f t="shared" ca="1" si="88"/>
        <v>28.399949999999997</v>
      </c>
      <c r="U244" s="311">
        <f t="shared" ca="1" si="89"/>
        <v>0</v>
      </c>
      <c r="V244" s="306">
        <f t="shared" ca="1" si="90"/>
        <v>1.0915312856277897</v>
      </c>
      <c r="W244" s="304">
        <f t="shared" ca="1" si="91"/>
        <v>3.8113042284762408</v>
      </c>
      <c r="Y244" s="314" t="str">
        <f t="shared" ca="1" si="109"/>
        <v/>
      </c>
      <c r="Z244" s="315" t="str">
        <f t="shared" ca="1" si="110"/>
        <v/>
      </c>
      <c r="AA244" s="316" t="str">
        <f t="shared" ca="1" si="111"/>
        <v/>
      </c>
      <c r="AC244" s="310" t="e">
        <f t="shared" ca="1" si="112"/>
        <v>#N/A</v>
      </c>
      <c r="AD244" s="323" t="e">
        <f t="shared" ca="1" si="113"/>
        <v>#N/A</v>
      </c>
      <c r="AE244" s="324" t="e">
        <f t="shared" ca="1" si="92"/>
        <v>#N/A</v>
      </c>
      <c r="AG244" s="306">
        <f t="shared" ca="1" si="114"/>
        <v>7.5381135181694363</v>
      </c>
      <c r="AH244" s="304">
        <f t="shared" ca="1" si="115"/>
        <v>-1.2682753931788817</v>
      </c>
    </row>
    <row r="245" spans="1:34" x14ac:dyDescent="0.2">
      <c r="A245" s="347">
        <f t="shared" ca="1" si="93"/>
        <v>0.1</v>
      </c>
      <c r="B245" s="304">
        <f t="shared" ca="1" si="94"/>
        <v>18.299999999999969</v>
      </c>
      <c r="D245" s="306">
        <f t="shared" ca="1" si="95"/>
        <v>-0.56767542220676226</v>
      </c>
      <c r="E245" s="307">
        <f t="shared" ca="1" si="96"/>
        <v>-8.6221657229643718</v>
      </c>
      <c r="F245" s="304">
        <f t="shared" ca="1" si="97"/>
        <v>8.6408331276121384</v>
      </c>
      <c r="G245" s="306">
        <f t="shared" ca="1" si="98"/>
        <v>17.748861559872132</v>
      </c>
      <c r="H245" s="307">
        <f t="shared" ca="1" si="99"/>
        <v>-38.11966289510999</v>
      </c>
      <c r="I245" s="304">
        <f t="shared" ca="1" si="100"/>
        <v>42.049147267314851</v>
      </c>
      <c r="J245" s="306">
        <f t="shared" ca="1" si="101"/>
        <v>443.62725602129558</v>
      </c>
      <c r="K245" s="307">
        <f t="shared" ca="1" si="102"/>
        <v>1148.5463772344385</v>
      </c>
      <c r="L245" s="304">
        <f t="shared" ca="1" si="87"/>
        <v>1231.2448671744128</v>
      </c>
      <c r="M245" s="306">
        <f t="shared" ca="1" si="103"/>
        <v>-1.1350379666828467</v>
      </c>
      <c r="N245" s="304">
        <f t="shared" ca="1" si="104"/>
        <v>-65.032885078037665</v>
      </c>
      <c r="P245" s="310">
        <f t="shared" ca="1" si="105"/>
        <v>23</v>
      </c>
      <c r="Q245" s="304">
        <f t="shared" ca="1" si="106"/>
        <v>0</v>
      </c>
      <c r="R245" s="306">
        <f t="shared" ca="1" si="107"/>
        <v>0</v>
      </c>
      <c r="S245" s="307">
        <f t="shared" ca="1" si="108"/>
        <v>2.8949999999999996</v>
      </c>
      <c r="T245" s="304">
        <f t="shared" ca="1" si="88"/>
        <v>28.399949999999997</v>
      </c>
      <c r="U245" s="311">
        <f t="shared" ca="1" si="89"/>
        <v>0</v>
      </c>
      <c r="V245" s="306">
        <f t="shared" ca="1" si="90"/>
        <v>1.0919441117119302</v>
      </c>
      <c r="W245" s="304">
        <f t="shared" ca="1" si="91"/>
        <v>3.9535539187203637</v>
      </c>
      <c r="Y245" s="314" t="str">
        <f t="shared" ca="1" si="109"/>
        <v/>
      </c>
      <c r="Z245" s="315" t="str">
        <f t="shared" ca="1" si="110"/>
        <v/>
      </c>
      <c r="AA245" s="316" t="str">
        <f t="shared" ca="1" si="111"/>
        <v/>
      </c>
      <c r="AC245" s="310" t="e">
        <f t="shared" ca="1" si="112"/>
        <v>#N/A</v>
      </c>
      <c r="AD245" s="323" t="e">
        <f t="shared" ca="1" si="113"/>
        <v>#N/A</v>
      </c>
      <c r="AE245" s="324" t="e">
        <f t="shared" ca="1" si="92"/>
        <v>#N/A</v>
      </c>
      <c r="AG245" s="306">
        <f t="shared" ca="1" si="114"/>
        <v>7.5346395838059514</v>
      </c>
      <c r="AH245" s="304">
        <f t="shared" ca="1" si="115"/>
        <v>-1.3165126868657138</v>
      </c>
    </row>
    <row r="246" spans="1:34" x14ac:dyDescent="0.2">
      <c r="A246" s="347">
        <f t="shared" ca="1" si="93"/>
        <v>0.1</v>
      </c>
      <c r="B246" s="304">
        <f t="shared" ca="1" si="94"/>
        <v>18.39999999999997</v>
      </c>
      <c r="D246" s="306">
        <f t="shared" ca="1" si="95"/>
        <v>-0.57643774026970296</v>
      </c>
      <c r="E246" s="307">
        <f t="shared" ca="1" si="96"/>
        <v>-8.5719706049891382</v>
      </c>
      <c r="F246" s="304">
        <f t="shared" ca="1" si="97"/>
        <v>8.59133054428737</v>
      </c>
      <c r="G246" s="306">
        <f t="shared" ca="1" si="98"/>
        <v>17.691217785845161</v>
      </c>
      <c r="H246" s="307">
        <f t="shared" ca="1" si="99"/>
        <v>-38.976859955608901</v>
      </c>
      <c r="I246" s="304">
        <f t="shared" ca="1" si="100"/>
        <v>42.80391102160354</v>
      </c>
      <c r="J246" s="306">
        <f t="shared" ca="1" si="101"/>
        <v>445.39925998858143</v>
      </c>
      <c r="K246" s="307">
        <f t="shared" ca="1" si="102"/>
        <v>1144.6915510919025</v>
      </c>
      <c r="L246" s="304">
        <f t="shared" ca="1" si="87"/>
        <v>1228.2911902067692</v>
      </c>
      <c r="M246" s="306">
        <f t="shared" ca="1" si="103"/>
        <v>-1.1447119567637922</v>
      </c>
      <c r="N246" s="304">
        <f t="shared" ca="1" si="104"/>
        <v>-65.58716388072726</v>
      </c>
      <c r="P246" s="310">
        <f t="shared" ca="1" si="105"/>
        <v>23</v>
      </c>
      <c r="Q246" s="304">
        <f t="shared" ca="1" si="106"/>
        <v>0</v>
      </c>
      <c r="R246" s="306">
        <f t="shared" ca="1" si="107"/>
        <v>0</v>
      </c>
      <c r="S246" s="307">
        <f t="shared" ca="1" si="108"/>
        <v>2.8949999999999996</v>
      </c>
      <c r="T246" s="304">
        <f t="shared" ca="1" si="88"/>
        <v>28.399949999999997</v>
      </c>
      <c r="U246" s="311">
        <f t="shared" ca="1" si="89"/>
        <v>0</v>
      </c>
      <c r="V246" s="306">
        <f t="shared" ca="1" si="90"/>
        <v>1.0923665069363313</v>
      </c>
      <c r="W246" s="304">
        <f t="shared" ca="1" si="91"/>
        <v>4.0983415624905737</v>
      </c>
      <c r="Y246" s="314" t="str">
        <f t="shared" ca="1" si="109"/>
        <v/>
      </c>
      <c r="Z246" s="315" t="str">
        <f t="shared" ca="1" si="110"/>
        <v/>
      </c>
      <c r="AA246" s="316" t="str">
        <f t="shared" ca="1" si="111"/>
        <v/>
      </c>
      <c r="AC246" s="310" t="e">
        <f t="shared" ca="1" si="112"/>
        <v>#N/A</v>
      </c>
      <c r="AD246" s="323" t="e">
        <f t="shared" ca="1" si="113"/>
        <v>#N/A</v>
      </c>
      <c r="AE246" s="324" t="e">
        <f t="shared" ca="1" si="92"/>
        <v>#N/A</v>
      </c>
      <c r="AG246" s="306">
        <f t="shared" ca="1" si="114"/>
        <v>7.5276084470109215</v>
      </c>
      <c r="AH246" s="304">
        <f t="shared" ca="1" si="115"/>
        <v>-1.3656490220104884</v>
      </c>
    </row>
    <row r="247" spans="1:34" x14ac:dyDescent="0.2">
      <c r="A247" s="347">
        <f t="shared" ca="1" si="93"/>
        <v>0.1</v>
      </c>
      <c r="B247" s="304">
        <f t="shared" ca="1" si="94"/>
        <v>18.499999999999972</v>
      </c>
      <c r="D247" s="306">
        <f t="shared" ca="1" si="95"/>
        <v>-0.58510506629853298</v>
      </c>
      <c r="E247" s="307">
        <f t="shared" ca="1" si="96"/>
        <v>-8.5209107747979882</v>
      </c>
      <c r="F247" s="304">
        <f t="shared" ca="1" si="97"/>
        <v>8.5409758441689014</v>
      </c>
      <c r="G247" s="306">
        <f t="shared" ca="1" si="98"/>
        <v>17.632707279215307</v>
      </c>
      <c r="H247" s="307">
        <f t="shared" ca="1" si="99"/>
        <v>-39.8289510330887</v>
      </c>
      <c r="I247" s="304">
        <f t="shared" ca="1" si="100"/>
        <v>43.557521811860113</v>
      </c>
      <c r="J247" s="306">
        <f t="shared" ca="1" si="101"/>
        <v>447.16545624183448</v>
      </c>
      <c r="K247" s="307">
        <f t="shared" ca="1" si="102"/>
        <v>1140.7512605424677</v>
      </c>
      <c r="L247" s="304">
        <f t="shared" ca="1" si="87"/>
        <v>1225.2633935955146</v>
      </c>
      <c r="M247" s="306">
        <f t="shared" ca="1" si="103"/>
        <v>-1.154020600151562</v>
      </c>
      <c r="N247" s="304">
        <f t="shared" ca="1" si="104"/>
        <v>-66.120509859838833</v>
      </c>
      <c r="P247" s="310">
        <f t="shared" ca="1" si="105"/>
        <v>23</v>
      </c>
      <c r="Q247" s="304">
        <f t="shared" ca="1" si="106"/>
        <v>0</v>
      </c>
      <c r="R247" s="306">
        <f t="shared" ca="1" si="107"/>
        <v>0</v>
      </c>
      <c r="S247" s="307">
        <f t="shared" ca="1" si="108"/>
        <v>2.8949999999999996</v>
      </c>
      <c r="T247" s="304">
        <f t="shared" ca="1" si="88"/>
        <v>28.399949999999997</v>
      </c>
      <c r="U247" s="311">
        <f t="shared" ca="1" si="89"/>
        <v>0</v>
      </c>
      <c r="V247" s="306">
        <f t="shared" ca="1" si="90"/>
        <v>1.0927984261824513</v>
      </c>
      <c r="W247" s="304">
        <f t="shared" ca="1" si="91"/>
        <v>4.24560177164037</v>
      </c>
      <c r="Y247" s="314" t="str">
        <f t="shared" ca="1" si="109"/>
        <v/>
      </c>
      <c r="Z247" s="315" t="str">
        <f t="shared" ca="1" si="110"/>
        <v/>
      </c>
      <c r="AA247" s="316" t="str">
        <f t="shared" ca="1" si="111"/>
        <v/>
      </c>
      <c r="AC247" s="310" t="e">
        <f t="shared" ca="1" si="112"/>
        <v>#N/A</v>
      </c>
      <c r="AD247" s="323" t="e">
        <f t="shared" ca="1" si="113"/>
        <v>#N/A</v>
      </c>
      <c r="AE247" s="324" t="e">
        <f t="shared" ca="1" si="92"/>
        <v>#N/A</v>
      </c>
      <c r="AG247" s="306">
        <f t="shared" ca="1" si="114"/>
        <v>7.5172365591932122</v>
      </c>
      <c r="AH247" s="304">
        <f t="shared" ca="1" si="115"/>
        <v>-1.4156620250399221</v>
      </c>
    </row>
    <row r="248" spans="1:34" x14ac:dyDescent="0.2">
      <c r="A248" s="347">
        <f t="shared" ca="1" si="93"/>
        <v>0.1</v>
      </c>
      <c r="B248" s="304">
        <f t="shared" ca="1" si="94"/>
        <v>18.599999999999973</v>
      </c>
      <c r="D248" s="306">
        <f t="shared" ca="1" si="95"/>
        <v>-0.59367194060648176</v>
      </c>
      <c r="E248" s="307">
        <f t="shared" ca="1" si="96"/>
        <v>-8.4690073618470141</v>
      </c>
      <c r="F248" s="304">
        <f t="shared" ca="1" si="97"/>
        <v>8.4897898718450264</v>
      </c>
      <c r="G248" s="306">
        <f t="shared" ca="1" si="98"/>
        <v>17.573340085154658</v>
      </c>
      <c r="H248" s="307">
        <f t="shared" ca="1" si="99"/>
        <v>-40.6758517692734</v>
      </c>
      <c r="I248" s="304">
        <f t="shared" ca="1" si="100"/>
        <v>44.309673874949766</v>
      </c>
      <c r="J248" s="306">
        <f t="shared" ca="1" si="101"/>
        <v>448.92575861005298</v>
      </c>
      <c r="K248" s="307">
        <f t="shared" ca="1" si="102"/>
        <v>1136.7260204023496</v>
      </c>
      <c r="L248" s="304">
        <f t="shared" ca="1" si="87"/>
        <v>1222.1621750829038</v>
      </c>
      <c r="M248" s="306">
        <f t="shared" ca="1" si="103"/>
        <v>-1.1629831607110295</v>
      </c>
      <c r="N248" s="304">
        <f t="shared" ca="1" si="104"/>
        <v>-66.634026753526726</v>
      </c>
      <c r="P248" s="310">
        <f t="shared" ca="1" si="105"/>
        <v>23</v>
      </c>
      <c r="Q248" s="304">
        <f t="shared" ca="1" si="106"/>
        <v>0</v>
      </c>
      <c r="R248" s="306">
        <f t="shared" ca="1" si="107"/>
        <v>0</v>
      </c>
      <c r="S248" s="307">
        <f t="shared" ca="1" si="108"/>
        <v>2.8949999999999996</v>
      </c>
      <c r="T248" s="304">
        <f t="shared" ca="1" si="88"/>
        <v>28.399949999999997</v>
      </c>
      <c r="U248" s="311">
        <f t="shared" ca="1" si="89"/>
        <v>0</v>
      </c>
      <c r="V248" s="306">
        <f t="shared" ca="1" si="90"/>
        <v>1.0932398235517868</v>
      </c>
      <c r="W248" s="304">
        <f t="shared" ca="1" si="91"/>
        <v>4.3952685950664838</v>
      </c>
      <c r="Y248" s="314" t="str">
        <f t="shared" ca="1" si="109"/>
        <v/>
      </c>
      <c r="Z248" s="315" t="str">
        <f t="shared" ca="1" si="110"/>
        <v/>
      </c>
      <c r="AA248" s="316" t="str">
        <f t="shared" ca="1" si="111"/>
        <v/>
      </c>
      <c r="AC248" s="310" t="e">
        <f t="shared" ca="1" si="112"/>
        <v>#N/A</v>
      </c>
      <c r="AD248" s="323" t="e">
        <f t="shared" ca="1" si="113"/>
        <v>#N/A</v>
      </c>
      <c r="AE248" s="324" t="e">
        <f t="shared" ca="1" si="92"/>
        <v>#N/A</v>
      </c>
      <c r="AG248" s="306">
        <f t="shared" ca="1" si="114"/>
        <v>7.5037243252043684</v>
      </c>
      <c r="AH248" s="304">
        <f t="shared" ca="1" si="115"/>
        <v>-1.4665291093749122</v>
      </c>
    </row>
    <row r="249" spans="1:34" x14ac:dyDescent="0.2">
      <c r="A249" s="347">
        <f t="shared" ca="1" si="93"/>
        <v>0.1</v>
      </c>
      <c r="B249" s="304">
        <f t="shared" ca="1" si="94"/>
        <v>18.699999999999974</v>
      </c>
      <c r="D249" s="306">
        <f t="shared" ca="1" si="95"/>
        <v>-0.60213325319444799</v>
      </c>
      <c r="E249" s="307">
        <f t="shared" ca="1" si="96"/>
        <v>-8.4162818545816478</v>
      </c>
      <c r="F249" s="304">
        <f t="shared" ca="1" si="97"/>
        <v>8.4377938295719712</v>
      </c>
      <c r="G249" s="306">
        <f t="shared" ca="1" si="98"/>
        <v>17.513126759835213</v>
      </c>
      <c r="H249" s="307">
        <f t="shared" ca="1" si="99"/>
        <v>-41.517479954731563</v>
      </c>
      <c r="I249" s="304">
        <f t="shared" ca="1" si="100"/>
        <v>45.060079346330419</v>
      </c>
      <c r="J249" s="306">
        <f t="shared" ca="1" si="101"/>
        <v>450.68008195230249</v>
      </c>
      <c r="K249" s="307">
        <f t="shared" ca="1" si="102"/>
        <v>1132.6163538161493</v>
      </c>
      <c r="L249" s="304">
        <f t="shared" ca="1" si="87"/>
        <v>1218.9882448983349</v>
      </c>
      <c r="M249" s="306">
        <f t="shared" ca="1" si="103"/>
        <v>-1.1716176809511711</v>
      </c>
      <c r="N249" s="304">
        <f t="shared" ca="1" si="104"/>
        <v>-67.12874832140713</v>
      </c>
      <c r="P249" s="310">
        <f t="shared" ca="1" si="105"/>
        <v>23</v>
      </c>
      <c r="Q249" s="304">
        <f t="shared" ca="1" si="106"/>
        <v>0</v>
      </c>
      <c r="R249" s="306">
        <f t="shared" ca="1" si="107"/>
        <v>0</v>
      </c>
      <c r="S249" s="307">
        <f t="shared" ca="1" si="108"/>
        <v>2.8949999999999996</v>
      </c>
      <c r="T249" s="304">
        <f t="shared" ca="1" si="88"/>
        <v>28.399949999999997</v>
      </c>
      <c r="U249" s="311">
        <f t="shared" ca="1" si="89"/>
        <v>0</v>
      </c>
      <c r="V249" s="306">
        <f t="shared" ca="1" si="90"/>
        <v>1.0936906523834913</v>
      </c>
      <c r="W249" s="304">
        <f t="shared" ca="1" si="91"/>
        <v>4.5472755725384575</v>
      </c>
      <c r="Y249" s="314" t="str">
        <f t="shared" ca="1" si="109"/>
        <v/>
      </c>
      <c r="Z249" s="315" t="str">
        <f t="shared" ca="1" si="110"/>
        <v/>
      </c>
      <c r="AA249" s="316" t="str">
        <f t="shared" ca="1" si="111"/>
        <v/>
      </c>
      <c r="AC249" s="310" t="e">
        <f t="shared" ca="1" si="112"/>
        <v>#N/A</v>
      </c>
      <c r="AD249" s="323" t="e">
        <f t="shared" ca="1" si="113"/>
        <v>#N/A</v>
      </c>
      <c r="AE249" s="324" t="e">
        <f t="shared" ca="1" si="92"/>
        <v>#N/A</v>
      </c>
      <c r="AG249" s="306">
        <f t="shared" ca="1" si="114"/>
        <v>7.4872575606560616</v>
      </c>
      <c r="AH249" s="304">
        <f t="shared" ca="1" si="115"/>
        <v>-1.5182274939780602</v>
      </c>
    </row>
    <row r="250" spans="1:34" x14ac:dyDescent="0.2">
      <c r="A250" s="347">
        <f t="shared" ca="1" si="93"/>
        <v>0.1</v>
      </c>
      <c r="B250" s="304">
        <f t="shared" ca="1" si="94"/>
        <v>18.799999999999976</v>
      </c>
      <c r="D250" s="306">
        <f t="shared" ca="1" si="95"/>
        <v>-0.61048422315351791</v>
      </c>
      <c r="E250" s="307">
        <f t="shared" ca="1" si="96"/>
        <v>-8.3627560643491563</v>
      </c>
      <c r="F250" s="304">
        <f t="shared" ca="1" si="97"/>
        <v>8.3850092414098114</v>
      </c>
      <c r="G250" s="306">
        <f t="shared" ca="1" si="98"/>
        <v>17.452078337519861</v>
      </c>
      <c r="H250" s="307">
        <f t="shared" ca="1" si="99"/>
        <v>-42.35375556116648</v>
      </c>
      <c r="I250" s="304">
        <f t="shared" ca="1" si="100"/>
        <v>45.808466995021462</v>
      </c>
      <c r="J250" s="306">
        <f t="shared" ca="1" si="101"/>
        <v>452.42834220717026</v>
      </c>
      <c r="K250" s="307">
        <f t="shared" ca="1" si="102"/>
        <v>1128.4227920403544</v>
      </c>
      <c r="L250" s="304">
        <f t="shared" ca="1" si="87"/>
        <v>1215.7423256712243</v>
      </c>
      <c r="M250" s="306">
        <f t="shared" ca="1" si="103"/>
        <v>-1.179941066321357</v>
      </c>
      <c r="N250" s="304">
        <f t="shared" ca="1" si="104"/>
        <v>-67.605643174379722</v>
      </c>
      <c r="P250" s="310">
        <f t="shared" ca="1" si="105"/>
        <v>23</v>
      </c>
      <c r="Q250" s="304">
        <f t="shared" ca="1" si="106"/>
        <v>0</v>
      </c>
      <c r="R250" s="306">
        <f t="shared" ca="1" si="107"/>
        <v>0</v>
      </c>
      <c r="S250" s="307">
        <f t="shared" ca="1" si="108"/>
        <v>2.8949999999999996</v>
      </c>
      <c r="T250" s="304">
        <f t="shared" ca="1" si="88"/>
        <v>28.399949999999997</v>
      </c>
      <c r="U250" s="311">
        <f t="shared" ca="1" si="89"/>
        <v>0</v>
      </c>
      <c r="V250" s="306">
        <f t="shared" ca="1" si="90"/>
        <v>1.0941508652723297</v>
      </c>
      <c r="W250" s="304">
        <f t="shared" ca="1" si="91"/>
        <v>4.7015557885569574</v>
      </c>
      <c r="Y250" s="314" t="str">
        <f t="shared" ca="1" si="109"/>
        <v/>
      </c>
      <c r="Z250" s="315" t="str">
        <f t="shared" ca="1" si="110"/>
        <v/>
      </c>
      <c r="AA250" s="316" t="str">
        <f t="shared" ca="1" si="111"/>
        <v/>
      </c>
      <c r="AC250" s="310" t="e">
        <f t="shared" ca="1" si="112"/>
        <v>#N/A</v>
      </c>
      <c r="AD250" s="323" t="e">
        <f t="shared" ca="1" si="113"/>
        <v>#N/A</v>
      </c>
      <c r="AE250" s="324" t="e">
        <f t="shared" ca="1" si="92"/>
        <v>#N/A</v>
      </c>
      <c r="AG250" s="306">
        <f t="shared" ca="1" si="114"/>
        <v>7.468008813223789</v>
      </c>
      <c r="AH250" s="304">
        <f t="shared" ca="1" si="115"/>
        <v>-1.5707342219476539</v>
      </c>
    </row>
    <row r="251" spans="1:34" x14ac:dyDescent="0.2">
      <c r="A251" s="347">
        <f t="shared" ca="1" si="93"/>
        <v>0.1</v>
      </c>
      <c r="B251" s="304">
        <f t="shared" ca="1" si="94"/>
        <v>18.899999999999977</v>
      </c>
      <c r="D251" s="306">
        <f t="shared" ca="1" si="95"/>
        <v>-0.61872037986543194</v>
      </c>
      <c r="E251" s="307">
        <f t="shared" ca="1" si="96"/>
        <v>-8.308452091336612</v>
      </c>
      <c r="F251" s="304">
        <f t="shared" ca="1" si="97"/>
        <v>8.3314579193858105</v>
      </c>
      <c r="G251" s="306">
        <f t="shared" ca="1" si="98"/>
        <v>17.390206299533318</v>
      </c>
      <c r="H251" s="307">
        <f t="shared" ca="1" si="99"/>
        <v>-43.184600770300143</v>
      </c>
      <c r="I251" s="304">
        <f t="shared" ca="1" si="100"/>
        <v>46.554581072441579</v>
      </c>
      <c r="J251" s="306">
        <f t="shared" ca="1" si="101"/>
        <v>454.17045643902293</v>
      </c>
      <c r="K251" s="307">
        <f t="shared" ca="1" si="102"/>
        <v>1124.145874223781</v>
      </c>
      <c r="L251" s="304">
        <f t="shared" ca="1" si="87"/>
        <v>1212.4251523440032</v>
      </c>
      <c r="M251" s="306">
        <f t="shared" ca="1" si="103"/>
        <v>-1.1879691639480743</v>
      </c>
      <c r="N251" s="304">
        <f t="shared" ca="1" si="104"/>
        <v>-68.065619285909605</v>
      </c>
      <c r="P251" s="310">
        <f t="shared" ca="1" si="105"/>
        <v>23</v>
      </c>
      <c r="Q251" s="304">
        <f t="shared" ca="1" si="106"/>
        <v>0</v>
      </c>
      <c r="R251" s="306">
        <f t="shared" ca="1" si="107"/>
        <v>0</v>
      </c>
      <c r="S251" s="307">
        <f t="shared" ca="1" si="108"/>
        <v>2.8949999999999996</v>
      </c>
      <c r="T251" s="304">
        <f t="shared" ca="1" si="88"/>
        <v>28.399949999999997</v>
      </c>
      <c r="U251" s="311">
        <f t="shared" ca="1" si="89"/>
        <v>0</v>
      </c>
      <c r="V251" s="306">
        <f t="shared" ca="1" si="90"/>
        <v>1.0946204140869451</v>
      </c>
      <c r="W251" s="304">
        <f t="shared" ca="1" si="91"/>
        <v>4.8580419261402863</v>
      </c>
      <c r="Y251" s="314" t="str">
        <f t="shared" ca="1" si="109"/>
        <v/>
      </c>
      <c r="Z251" s="315" t="str">
        <f t="shared" ca="1" si="110"/>
        <v/>
      </c>
      <c r="AA251" s="316" t="str">
        <f t="shared" ca="1" si="111"/>
        <v/>
      </c>
      <c r="AC251" s="310" t="e">
        <f t="shared" ca="1" si="112"/>
        <v>#N/A</v>
      </c>
      <c r="AD251" s="323" t="e">
        <f t="shared" ca="1" si="113"/>
        <v>#N/A</v>
      </c>
      <c r="AE251" s="324" t="e">
        <f t="shared" ca="1" si="92"/>
        <v>#N/A</v>
      </c>
      <c r="AG251" s="306">
        <f t="shared" ca="1" si="114"/>
        <v>7.4461385592050631</v>
      </c>
      <c r="AH251" s="304">
        <f t="shared" ca="1" si="115"/>
        <v>-1.6240261791215744</v>
      </c>
    </row>
    <row r="252" spans="1:34" x14ac:dyDescent="0.2">
      <c r="A252" s="347">
        <f t="shared" ca="1" si="93"/>
        <v>0.1</v>
      </c>
      <c r="B252" s="304">
        <f t="shared" ca="1" si="94"/>
        <v>18.999999999999979</v>
      </c>
      <c r="D252" s="306">
        <f t="shared" ca="1" si="95"/>
        <v>-0.62683754582239415</v>
      </c>
      <c r="E252" s="307">
        <f t="shared" ca="1" si="96"/>
        <v>-8.2533922923098828</v>
      </c>
      <c r="F252" s="304">
        <f t="shared" ca="1" si="97"/>
        <v>8.2771619314601317</v>
      </c>
      <c r="G252" s="306">
        <f t="shared" ca="1" si="98"/>
        <v>17.32752254495108</v>
      </c>
      <c r="H252" s="307">
        <f t="shared" ca="1" si="99"/>
        <v>-44.009939999531134</v>
      </c>
      <c r="I252" s="304">
        <f t="shared" ca="1" si="100"/>
        <v>47.298180264235519</v>
      </c>
      <c r="J252" s="306">
        <f t="shared" ca="1" si="101"/>
        <v>455.90634288124716</v>
      </c>
      <c r="K252" s="307">
        <f t="shared" ca="1" si="102"/>
        <v>1119.7861471852893</v>
      </c>
      <c r="L252" s="304">
        <f t="shared" ca="1" si="87"/>
        <v>1209.0374720857199</v>
      </c>
      <c r="M252" s="306">
        <f t="shared" ca="1" si="103"/>
        <v>-1.1957168360330128</v>
      </c>
      <c r="N252" s="304">
        <f t="shared" ca="1" si="104"/>
        <v>-68.509528197427912</v>
      </c>
      <c r="P252" s="310">
        <f t="shared" ca="1" si="105"/>
        <v>23</v>
      </c>
      <c r="Q252" s="304">
        <f t="shared" ca="1" si="106"/>
        <v>0</v>
      </c>
      <c r="R252" s="306">
        <f t="shared" ca="1" si="107"/>
        <v>0</v>
      </c>
      <c r="S252" s="307">
        <f t="shared" ca="1" si="108"/>
        <v>2.8949999999999996</v>
      </c>
      <c r="T252" s="304">
        <f t="shared" ca="1" si="88"/>
        <v>28.399949999999997</v>
      </c>
      <c r="U252" s="311">
        <f t="shared" ca="1" si="89"/>
        <v>0</v>
      </c>
      <c r="V252" s="306">
        <f t="shared" ca="1" si="90"/>
        <v>1.0950992499884007</v>
      </c>
      <c r="W252" s="304">
        <f t="shared" ca="1" si="91"/>
        <v>5.0166663204436155</v>
      </c>
      <c r="Y252" s="314" t="str">
        <f t="shared" ca="1" si="109"/>
        <v/>
      </c>
      <c r="Z252" s="315" t="str">
        <f t="shared" ca="1" si="110"/>
        <v/>
      </c>
      <c r="AA252" s="316" t="str">
        <f t="shared" ca="1" si="111"/>
        <v/>
      </c>
      <c r="AC252" s="310">
        <f t="shared" ca="1" si="112"/>
        <v>18.999999999999979</v>
      </c>
      <c r="AD252" s="323">
        <f t="shared" ca="1" si="113"/>
        <v>455.90634288124716</v>
      </c>
      <c r="AE252" s="324" t="e">
        <f t="shared" ca="1" si="92"/>
        <v>#N/A</v>
      </c>
      <c r="AG252" s="306">
        <f t="shared" ca="1" si="114"/>
        <v>7.4217962861331159</v>
      </c>
      <c r="AH252" s="304">
        <f t="shared" ca="1" si="115"/>
        <v>-1.6780801126564031</v>
      </c>
    </row>
    <row r="253" spans="1:34" x14ac:dyDescent="0.2">
      <c r="A253" s="347">
        <f t="shared" ca="1" si="93"/>
        <v>0.1</v>
      </c>
      <c r="B253" s="304">
        <f t="shared" ca="1" si="94"/>
        <v>19.09999999999998</v>
      </c>
      <c r="D253" s="306">
        <f t="shared" ca="1" si="95"/>
        <v>-0.63483182090388812</v>
      </c>
      <c r="E253" s="307">
        <f t="shared" ca="1" si="96"/>
        <v>-8.1975992499623622</v>
      </c>
      <c r="F253" s="304">
        <f t="shared" ca="1" si="97"/>
        <v>8.2221435711021034</v>
      </c>
      <c r="G253" s="306">
        <f t="shared" ca="1" si="98"/>
        <v>17.264039362860689</v>
      </c>
      <c r="H253" s="307">
        <f t="shared" ca="1" si="99"/>
        <v>-44.829699924527368</v>
      </c>
      <c r="I253" s="304">
        <f t="shared" ca="1" si="100"/>
        <v>48.039036735196639</v>
      </c>
      <c r="J253" s="306">
        <f t="shared" ca="1" si="101"/>
        <v>457.63592097663775</v>
      </c>
      <c r="K253" s="307">
        <f t="shared" ca="1" si="102"/>
        <v>1115.3441651890864</v>
      </c>
      <c r="L253" s="304">
        <f t="shared" ca="1" si="87"/>
        <v>1205.5800442067193</v>
      </c>
      <c r="M253" s="306">
        <f t="shared" ca="1" si="103"/>
        <v>-1.2031980281655346</v>
      </c>
      <c r="N253" s="304">
        <f t="shared" ca="1" si="104"/>
        <v>-68.938168932347878</v>
      </c>
      <c r="P253" s="310">
        <f t="shared" ca="1" si="105"/>
        <v>23</v>
      </c>
      <c r="Q253" s="304">
        <f t="shared" ca="1" si="106"/>
        <v>0</v>
      </c>
      <c r="R253" s="306">
        <f t="shared" ca="1" si="107"/>
        <v>0</v>
      </c>
      <c r="S253" s="307">
        <f t="shared" ca="1" si="108"/>
        <v>2.8949999999999996</v>
      </c>
      <c r="T253" s="304">
        <f t="shared" ca="1" si="88"/>
        <v>28.399949999999997</v>
      </c>
      <c r="U253" s="311">
        <f t="shared" ca="1" si="89"/>
        <v>0</v>
      </c>
      <c r="V253" s="306">
        <f t="shared" ca="1" si="90"/>
        <v>1.0955873234489717</v>
      </c>
      <c r="W253" s="304">
        <f t="shared" ca="1" si="91"/>
        <v>5.1773610121200369</v>
      </c>
      <c r="Y253" s="314" t="str">
        <f t="shared" ca="1" si="109"/>
        <v/>
      </c>
      <c r="Z253" s="315" t="str">
        <f t="shared" ca="1" si="110"/>
        <v/>
      </c>
      <c r="AA253" s="316" t="str">
        <f t="shared" ca="1" si="111"/>
        <v/>
      </c>
      <c r="AC253" s="310" t="e">
        <f t="shared" ca="1" si="112"/>
        <v>#N/A</v>
      </c>
      <c r="AD253" s="323" t="e">
        <f t="shared" ca="1" si="113"/>
        <v>#N/A</v>
      </c>
      <c r="AE253" s="324" t="e">
        <f t="shared" ca="1" si="92"/>
        <v>#N/A</v>
      </c>
      <c r="AG253" s="306">
        <f t="shared" ca="1" si="114"/>
        <v>7.3951214716512714</v>
      </c>
      <c r="AH253" s="304">
        <f t="shared" ca="1" si="115"/>
        <v>-1.7328726495487448</v>
      </c>
    </row>
    <row r="254" spans="1:34" x14ac:dyDescent="0.2">
      <c r="A254" s="347">
        <f t="shared" ca="1" si="93"/>
        <v>0.1</v>
      </c>
      <c r="B254" s="304">
        <f t="shared" ca="1" si="94"/>
        <v>19.199999999999982</v>
      </c>
      <c r="D254" s="306">
        <f t="shared" ca="1" si="95"/>
        <v>-0.64269956796338967</v>
      </c>
      <c r="E254" s="307">
        <f t="shared" ca="1" si="96"/>
        <v>-8.1410957437108209</v>
      </c>
      <c r="F254" s="304">
        <f t="shared" ca="1" si="97"/>
        <v>8.166425328313899</v>
      </c>
      <c r="G254" s="306">
        <f t="shared" ca="1" si="98"/>
        <v>17.199769406064352</v>
      </c>
      <c r="H254" s="307">
        <f t="shared" ca="1" si="99"/>
        <v>-45.643809498898449</v>
      </c>
      <c r="I254" s="304">
        <f t="shared" ca="1" si="100"/>
        <v>48.776935258311582</v>
      </c>
      <c r="J254" s="306">
        <f t="shared" ca="1" si="101"/>
        <v>459.35911141508399</v>
      </c>
      <c r="K254" s="307">
        <f t="shared" ca="1" si="102"/>
        <v>1110.8204897179151</v>
      </c>
      <c r="L254" s="304">
        <f t="shared" ca="1" si="87"/>
        <v>1202.0536400748529</v>
      </c>
      <c r="M254" s="306">
        <f t="shared" ca="1" si="103"/>
        <v>-1.2104258328213093</v>
      </c>
      <c r="N254" s="304">
        <f t="shared" ca="1" si="104"/>
        <v>-69.352291634268781</v>
      </c>
      <c r="P254" s="310">
        <f t="shared" ca="1" si="105"/>
        <v>23</v>
      </c>
      <c r="Q254" s="304">
        <f t="shared" ca="1" si="106"/>
        <v>0</v>
      </c>
      <c r="R254" s="306">
        <f t="shared" ca="1" si="107"/>
        <v>0</v>
      </c>
      <c r="S254" s="307">
        <f t="shared" ca="1" si="108"/>
        <v>2.8949999999999996</v>
      </c>
      <c r="T254" s="304">
        <f t="shared" ca="1" si="88"/>
        <v>28.399949999999997</v>
      </c>
      <c r="U254" s="311">
        <f t="shared" ca="1" si="89"/>
        <v>0</v>
      </c>
      <c r="V254" s="306">
        <f t="shared" ca="1" si="90"/>
        <v>1.0960845842711602</v>
      </c>
      <c r="W254" s="304">
        <f t="shared" ca="1" si="91"/>
        <v>5.340057800337128</v>
      </c>
      <c r="Y254" s="314" t="str">
        <f t="shared" ca="1" si="109"/>
        <v/>
      </c>
      <c r="Z254" s="315" t="str">
        <f t="shared" ca="1" si="110"/>
        <v/>
      </c>
      <c r="AA254" s="316" t="str">
        <f t="shared" ca="1" si="111"/>
        <v/>
      </c>
      <c r="AC254" s="310" t="e">
        <f t="shared" ca="1" si="112"/>
        <v>#N/A</v>
      </c>
      <c r="AD254" s="323" t="e">
        <f t="shared" ca="1" si="113"/>
        <v>#N/A</v>
      </c>
      <c r="AE254" s="324" t="e">
        <f t="shared" ca="1" si="92"/>
        <v>#N/A</v>
      </c>
      <c r="AG254" s="306">
        <f t="shared" ca="1" si="114"/>
        <v>7.3662444681852337</v>
      </c>
      <c r="AH254" s="304">
        <f t="shared" ca="1" si="115"/>
        <v>-1.7883803150673705</v>
      </c>
    </row>
    <row r="255" spans="1:34" x14ac:dyDescent="0.2">
      <c r="A255" s="347">
        <f t="shared" ca="1" si="93"/>
        <v>0.1</v>
      </c>
      <c r="B255" s="304">
        <f t="shared" ca="1" si="94"/>
        <v>19.299999999999983</v>
      </c>
      <c r="D255" s="306">
        <f t="shared" ca="1" si="95"/>
        <v>-0.6504373995919932</v>
      </c>
      <c r="E255" s="307">
        <f t="shared" ca="1" si="96"/>
        <v>-8.0839047218000388</v>
      </c>
      <c r="F255" s="304">
        <f t="shared" ca="1" si="97"/>
        <v>8.1100298619628379</v>
      </c>
      <c r="G255" s="306">
        <f t="shared" ca="1" si="98"/>
        <v>17.134725666105151</v>
      </c>
      <c r="H255" s="307">
        <f t="shared" ca="1" si="99"/>
        <v>-46.45219997107845</v>
      </c>
      <c r="I255" s="304">
        <f t="shared" ca="1" si="100"/>
        <v>49.511672419801606</v>
      </c>
      <c r="J255" s="306">
        <f t="shared" ca="1" si="101"/>
        <v>461.07583616869249</v>
      </c>
      <c r="K255" s="307">
        <f t="shared" ca="1" si="102"/>
        <v>1106.2156892444161</v>
      </c>
      <c r="L255" s="304">
        <f t="shared" ca="1" si="87"/>
        <v>1198.4590430336605</v>
      </c>
      <c r="M255" s="306">
        <f t="shared" ca="1" si="103"/>
        <v>-1.2174125483275997</v>
      </c>
      <c r="N255" s="304">
        <f t="shared" ca="1" si="104"/>
        <v>-69.752600945437834</v>
      </c>
      <c r="P255" s="310">
        <f t="shared" ca="1" si="105"/>
        <v>23</v>
      </c>
      <c r="Q255" s="304">
        <f t="shared" ca="1" si="106"/>
        <v>0</v>
      </c>
      <c r="R255" s="306">
        <f t="shared" ca="1" si="107"/>
        <v>0</v>
      </c>
      <c r="S255" s="307">
        <f t="shared" ca="1" si="108"/>
        <v>2.8949999999999996</v>
      </c>
      <c r="T255" s="304">
        <f t="shared" ca="1" si="88"/>
        <v>28.399949999999997</v>
      </c>
      <c r="U255" s="311">
        <f t="shared" ca="1" si="89"/>
        <v>0</v>
      </c>
      <c r="V255" s="306">
        <f t="shared" ca="1" si="90"/>
        <v>1.0965909816069053</v>
      </c>
      <c r="W255" s="304">
        <f t="shared" ca="1" si="91"/>
        <v>5.504688295366809</v>
      </c>
      <c r="Y255" s="314" t="str">
        <f t="shared" ca="1" si="109"/>
        <v/>
      </c>
      <c r="Z255" s="315" t="str">
        <f t="shared" ca="1" si="110"/>
        <v/>
      </c>
      <c r="AA255" s="316" t="str">
        <f t="shared" ca="1" si="111"/>
        <v/>
      </c>
      <c r="AC255" s="310" t="e">
        <f t="shared" ca="1" si="112"/>
        <v>#N/A</v>
      </c>
      <c r="AD255" s="323" t="e">
        <f t="shared" ca="1" si="113"/>
        <v>#N/A</v>
      </c>
      <c r="AE255" s="324" t="e">
        <f t="shared" ca="1" si="92"/>
        <v>#N/A</v>
      </c>
      <c r="AG255" s="306">
        <f t="shared" ca="1" si="114"/>
        <v>7.3352873022512508</v>
      </c>
      <c r="AH255" s="304">
        <f t="shared" ca="1" si="115"/>
        <v>-1.8445795510663656</v>
      </c>
    </row>
    <row r="256" spans="1:34" x14ac:dyDescent="0.2">
      <c r="A256" s="347">
        <f t="shared" ca="1" si="93"/>
        <v>0.1</v>
      </c>
      <c r="B256" s="304">
        <f t="shared" ca="1" si="94"/>
        <v>19.399999999999984</v>
      </c>
      <c r="D256" s="306">
        <f t="shared" ca="1" si="95"/>
        <v>-0.65804216593896925</v>
      </c>
      <c r="E256" s="307">
        <f t="shared" ca="1" si="96"/>
        <v>-8.0260492745988152</v>
      </c>
      <c r="F256" s="304">
        <f t="shared" ca="1" si="97"/>
        <v>8.0529799733044047</v>
      </c>
      <c r="G256" s="306">
        <f t="shared" ca="1" si="98"/>
        <v>17.068921449511254</v>
      </c>
      <c r="H256" s="307">
        <f t="shared" ca="1" si="99"/>
        <v>-47.254804898538332</v>
      </c>
      <c r="I256" s="304">
        <f t="shared" ca="1" si="100"/>
        <v>50.243055892814759</v>
      </c>
      <c r="J256" s="306">
        <f t="shared" ca="1" si="101"/>
        <v>462.78601852447332</v>
      </c>
      <c r="K256" s="307">
        <f t="shared" ca="1" si="102"/>
        <v>1101.5303390009353</v>
      </c>
      <c r="L256" s="304">
        <f t="shared" ca="1" si="87"/>
        <v>1194.7970483229567</v>
      </c>
      <c r="M256" s="306">
        <f t="shared" ca="1" si="103"/>
        <v>-1.2241697335769615</v>
      </c>
      <c r="N256" s="304">
        <f t="shared" ca="1" si="104"/>
        <v>-70.13975914161432</v>
      </c>
      <c r="P256" s="310">
        <f t="shared" ca="1" si="105"/>
        <v>23</v>
      </c>
      <c r="Q256" s="304">
        <f t="shared" ca="1" si="106"/>
        <v>0</v>
      </c>
      <c r="R256" s="306">
        <f t="shared" ca="1" si="107"/>
        <v>0</v>
      </c>
      <c r="S256" s="307">
        <f t="shared" ca="1" si="108"/>
        <v>2.8949999999999996</v>
      </c>
      <c r="T256" s="304">
        <f t="shared" ca="1" si="88"/>
        <v>28.399949999999997</v>
      </c>
      <c r="U256" s="311">
        <f t="shared" ca="1" si="89"/>
        <v>0</v>
      </c>
      <c r="V256" s="306">
        <f t="shared" ca="1" si="90"/>
        <v>1.0971064639769599</v>
      </c>
      <c r="W256" s="304">
        <f t="shared" ca="1" si="91"/>
        <v>5.6711839706705165</v>
      </c>
      <c r="Y256" s="314" t="str">
        <f t="shared" ca="1" si="109"/>
        <v/>
      </c>
      <c r="Z256" s="315" t="str">
        <f t="shared" ca="1" si="110"/>
        <v/>
      </c>
      <c r="AA256" s="316" t="str">
        <f t="shared" ca="1" si="111"/>
        <v/>
      </c>
      <c r="AC256" s="310" t="e">
        <f t="shared" ca="1" si="112"/>
        <v>#N/A</v>
      </c>
      <c r="AD256" s="323" t="e">
        <f t="shared" ca="1" si="113"/>
        <v>#N/A</v>
      </c>
      <c r="AE256" s="324" t="e">
        <f t="shared" ca="1" si="92"/>
        <v>#N/A</v>
      </c>
      <c r="AG256" s="306">
        <f t="shared" ca="1" si="114"/>
        <v>7.302364396535733</v>
      </c>
      <c r="AH256" s="304">
        <f t="shared" ca="1" si="115"/>
        <v>-1.9014467341508843</v>
      </c>
    </row>
    <row r="257" spans="1:34" x14ac:dyDescent="0.2">
      <c r="A257" s="347">
        <f t="shared" ca="1" si="93"/>
        <v>0.1</v>
      </c>
      <c r="B257" s="304">
        <f t="shared" ca="1" si="94"/>
        <v>19.499999999999986</v>
      </c>
      <c r="D257" s="306">
        <f t="shared" ca="1" si="95"/>
        <v>-0.66551094348119033</v>
      </c>
      <c r="E257" s="307">
        <f t="shared" ca="1" si="96"/>
        <v>-7.967552608987706</v>
      </c>
      <c r="F257" s="304">
        <f t="shared" ca="1" si="97"/>
        <v>7.9952985805959758</v>
      </c>
      <c r="G257" s="306">
        <f t="shared" ca="1" si="98"/>
        <v>17.002370355163137</v>
      </c>
      <c r="H257" s="307">
        <f t="shared" ca="1" si="99"/>
        <v>-48.051560159437102</v>
      </c>
      <c r="I257" s="304">
        <f t="shared" ca="1" si="100"/>
        <v>50.970903773134459</v>
      </c>
      <c r="J257" s="306">
        <f t="shared" ca="1" si="101"/>
        <v>464.48958311470705</v>
      </c>
      <c r="K257" s="307">
        <f t="shared" ca="1" si="102"/>
        <v>1096.7650207480365</v>
      </c>
      <c r="L257" s="304">
        <f t="shared" ca="1" si="87"/>
        <v>1191.0684630022386</v>
      </c>
      <c r="M257" s="306">
        <f t="shared" ca="1" si="103"/>
        <v>-1.2307082587669764</v>
      </c>
      <c r="N257" s="304">
        <f t="shared" ca="1" si="104"/>
        <v>-70.514389039242147</v>
      </c>
      <c r="P257" s="310">
        <f t="shared" ca="1" si="105"/>
        <v>23</v>
      </c>
      <c r="Q257" s="304">
        <f t="shared" ca="1" si="106"/>
        <v>0</v>
      </c>
      <c r="R257" s="306">
        <f t="shared" ca="1" si="107"/>
        <v>0</v>
      </c>
      <c r="S257" s="307">
        <f t="shared" ca="1" si="108"/>
        <v>2.8949999999999996</v>
      </c>
      <c r="T257" s="304">
        <f t="shared" ca="1" si="88"/>
        <v>28.399949999999997</v>
      </c>
      <c r="U257" s="311">
        <f t="shared" ca="1" si="89"/>
        <v>0</v>
      </c>
      <c r="V257" s="306">
        <f t="shared" ca="1" si="90"/>
        <v>1.0976309792904253</v>
      </c>
      <c r="W257" s="304">
        <f t="shared" ca="1" si="91"/>
        <v>5.8394762144056216</v>
      </c>
      <c r="Y257" s="314" t="str">
        <f t="shared" ca="1" si="109"/>
        <v/>
      </c>
      <c r="Z257" s="315" t="str">
        <f t="shared" ca="1" si="110"/>
        <v/>
      </c>
      <c r="AA257" s="316" t="str">
        <f t="shared" ca="1" si="111"/>
        <v/>
      </c>
      <c r="AC257" s="310" t="e">
        <f t="shared" ca="1" si="112"/>
        <v>#N/A</v>
      </c>
      <c r="AD257" s="323" t="e">
        <f t="shared" ca="1" si="113"/>
        <v>#N/A</v>
      </c>
      <c r="AE257" s="324" t="e">
        <f t="shared" ca="1" si="92"/>
        <v>#N/A</v>
      </c>
      <c r="AG257" s="306">
        <f t="shared" ca="1" si="114"/>
        <v>7.2675832221961416</v>
      </c>
      <c r="AH257" s="304">
        <f t="shared" ca="1" si="115"/>
        <v>-1.9589581936685725</v>
      </c>
    </row>
    <row r="258" spans="1:34" x14ac:dyDescent="0.2">
      <c r="A258" s="347">
        <f t="shared" ca="1" si="93"/>
        <v>0.1</v>
      </c>
      <c r="B258" s="304">
        <f t="shared" ca="1" si="94"/>
        <v>19.599999999999987</v>
      </c>
      <c r="D258" s="306">
        <f t="shared" ca="1" si="95"/>
        <v>-0.67284102464423223</v>
      </c>
      <c r="E258" s="307">
        <f t="shared" ca="1" si="96"/>
        <v>-7.9084380237540479</v>
      </c>
      <c r="F258" s="304">
        <f t="shared" ca="1" si="97"/>
        <v>7.9370086947163623</v>
      </c>
      <c r="G258" s="306">
        <f t="shared" ca="1" si="98"/>
        <v>16.935086252698714</v>
      </c>
      <c r="H258" s="307">
        <f t="shared" ca="1" si="99"/>
        <v>-48.842403961812508</v>
      </c>
      <c r="I258" s="304">
        <f t="shared" ca="1" si="100"/>
        <v>51.695043970918746</v>
      </c>
      <c r="J258" s="306">
        <f t="shared" ca="1" si="101"/>
        <v>466.18645594510014</v>
      </c>
      <c r="K258" s="307">
        <f t="shared" ca="1" si="102"/>
        <v>1091.920322541974</v>
      </c>
      <c r="L258" s="304">
        <f t="shared" ca="1" si="87"/>
        <v>1187.2741058773333</v>
      </c>
      <c r="M258" s="306">
        <f t="shared" ca="1" si="103"/>
        <v>-1.2370383524356554</v>
      </c>
      <c r="N258" s="304">
        <f t="shared" ca="1" si="104"/>
        <v>-70.877076690379937</v>
      </c>
      <c r="P258" s="310">
        <f t="shared" ca="1" si="105"/>
        <v>23</v>
      </c>
      <c r="Q258" s="304">
        <f t="shared" ca="1" si="106"/>
        <v>0</v>
      </c>
      <c r="R258" s="306">
        <f t="shared" ca="1" si="107"/>
        <v>0</v>
      </c>
      <c r="S258" s="307">
        <f t="shared" ca="1" si="108"/>
        <v>2.8949999999999996</v>
      </c>
      <c r="T258" s="304">
        <f t="shared" ca="1" si="88"/>
        <v>28.399949999999997</v>
      </c>
      <c r="U258" s="311">
        <f t="shared" ca="1" si="89"/>
        <v>0</v>
      </c>
      <c r="V258" s="306">
        <f t="shared" ca="1" si="90"/>
        <v>1.0981644748644006</v>
      </c>
      <c r="W258" s="304">
        <f t="shared" ca="1" si="91"/>
        <v>6.0094963802828216</v>
      </c>
      <c r="Y258" s="314" t="str">
        <f t="shared" ca="1" si="109"/>
        <v/>
      </c>
      <c r="Z258" s="315" t="str">
        <f t="shared" ca="1" si="110"/>
        <v/>
      </c>
      <c r="AA258" s="316" t="str">
        <f t="shared" ca="1" si="111"/>
        <v/>
      </c>
      <c r="AC258" s="310" t="e">
        <f t="shared" ca="1" si="112"/>
        <v>#N/A</v>
      </c>
      <c r="AD258" s="323" t="e">
        <f t="shared" ca="1" si="113"/>
        <v>#N/A</v>
      </c>
      <c r="AE258" s="324" t="e">
        <f t="shared" ca="1" si="92"/>
        <v>#N/A</v>
      </c>
      <c r="AG258" s="306">
        <f t="shared" ca="1" si="114"/>
        <v>7.2310448881762746</v>
      </c>
      <c r="AH258" s="304">
        <f t="shared" ca="1" si="115"/>
        <v>-2.0170902295010786</v>
      </c>
    </row>
    <row r="259" spans="1:34" x14ac:dyDescent="0.2">
      <c r="A259" s="347">
        <f t="shared" ca="1" si="93"/>
        <v>0.1</v>
      </c>
      <c r="B259" s="304">
        <f t="shared" ca="1" si="94"/>
        <v>19.699999999999989</v>
      </c>
      <c r="D259" s="306">
        <f t="shared" ca="1" si="95"/>
        <v>-0.68002990818782116</v>
      </c>
      <c r="E259" s="307">
        <f t="shared" ca="1" si="96"/>
        <v>-7.848728885922803</v>
      </c>
      <c r="F259" s="304">
        <f t="shared" ca="1" si="97"/>
        <v>7.8781333957193782</v>
      </c>
      <c r="G259" s="306">
        <f t="shared" ca="1" si="98"/>
        <v>16.86708326187993</v>
      </c>
      <c r="H259" s="307">
        <f t="shared" ca="1" si="99"/>
        <v>-49.62727685040479</v>
      </c>
      <c r="I259" s="304">
        <f t="shared" ca="1" si="100"/>
        <v>52.415313653071976</v>
      </c>
      <c r="J259" s="306">
        <f t="shared" ca="1" si="101"/>
        <v>467.87656442082908</v>
      </c>
      <c r="K259" s="307">
        <f t="shared" ca="1" si="102"/>
        <v>1086.9968385013631</v>
      </c>
      <c r="L259" s="304">
        <f t="shared" ca="1" si="87"/>
        <v>1183.4148074306813</v>
      </c>
      <c r="M259" s="306">
        <f t="shared" ca="1" si="103"/>
        <v>-1.2431696450515315</v>
      </c>
      <c r="N259" s="304">
        <f t="shared" ca="1" si="104"/>
        <v>-71.228373880229356</v>
      </c>
      <c r="P259" s="310">
        <f t="shared" ca="1" si="105"/>
        <v>23</v>
      </c>
      <c r="Q259" s="304">
        <f t="shared" ca="1" si="106"/>
        <v>0</v>
      </c>
      <c r="R259" s="306">
        <f t="shared" ca="1" si="107"/>
        <v>0</v>
      </c>
      <c r="S259" s="307">
        <f t="shared" ca="1" si="108"/>
        <v>2.8949999999999996</v>
      </c>
      <c r="T259" s="304">
        <f t="shared" ca="1" si="88"/>
        <v>28.399949999999997</v>
      </c>
      <c r="U259" s="311">
        <f t="shared" ca="1" si="89"/>
        <v>0</v>
      </c>
      <c r="V259" s="306">
        <f t="shared" ca="1" si="90"/>
        <v>1.0987068974437419</v>
      </c>
      <c r="W259" s="304">
        <f t="shared" ca="1" si="91"/>
        <v>6.1811758377080483</v>
      </c>
      <c r="Y259" s="314" t="str">
        <f t="shared" ca="1" si="109"/>
        <v/>
      </c>
      <c r="Z259" s="315" t="str">
        <f t="shared" ca="1" si="110"/>
        <v/>
      </c>
      <c r="AA259" s="316" t="str">
        <f t="shared" ca="1" si="111"/>
        <v/>
      </c>
      <c r="AC259" s="310" t="e">
        <f t="shared" ca="1" si="112"/>
        <v>#N/A</v>
      </c>
      <c r="AD259" s="323" t="e">
        <f t="shared" ca="1" si="113"/>
        <v>#N/A</v>
      </c>
      <c r="AE259" s="324" t="e">
        <f t="shared" ca="1" si="92"/>
        <v>#N/A</v>
      </c>
      <c r="AG259" s="306">
        <f t="shared" ca="1" si="114"/>
        <v>7.1928446737097174</v>
      </c>
      <c r="AH259" s="304">
        <f t="shared" ca="1" si="115"/>
        <v>-2.0758191296313724</v>
      </c>
    </row>
    <row r="260" spans="1:34" x14ac:dyDescent="0.2">
      <c r="A260" s="347">
        <f t="shared" ca="1" si="93"/>
        <v>0.1</v>
      </c>
      <c r="B260" s="304">
        <f t="shared" ca="1" si="94"/>
        <v>19.79999999999999</v>
      </c>
      <c r="D260" s="306">
        <f t="shared" ca="1" si="95"/>
        <v>-0.687075290277257</v>
      </c>
      <c r="E260" s="307">
        <f t="shared" ca="1" si="96"/>
        <v>-7.7884486079627457</v>
      </c>
      <c r="F260" s="304">
        <f t="shared" ca="1" si="97"/>
        <v>7.8186958102605839</v>
      </c>
      <c r="G260" s="306">
        <f t="shared" ca="1" si="98"/>
        <v>16.798375732852204</v>
      </c>
      <c r="H260" s="307">
        <f t="shared" ca="1" si="99"/>
        <v>-50.406121711201067</v>
      </c>
      <c r="I260" s="304">
        <f t="shared" ca="1" si="100"/>
        <v>53.131558731383869</v>
      </c>
      <c r="J260" s="306">
        <f t="shared" ca="1" si="101"/>
        <v>469.55983737056567</v>
      </c>
      <c r="K260" s="307">
        <f t="shared" ca="1" si="102"/>
        <v>1081.9951685732829</v>
      </c>
      <c r="L260" s="304">
        <f t="shared" ref="L260:L323" ca="1" si="116">SQRT(pos_x^2+pos_z^2)</f>
        <v>1179.4914097556618</v>
      </c>
      <c r="M260" s="306">
        <f t="shared" ca="1" si="103"/>
        <v>-1.2491112094051386</v>
      </c>
      <c r="N260" s="304">
        <f t="shared" ca="1" si="104"/>
        <v>-71.568800441396419</v>
      </c>
      <c r="P260" s="310">
        <f t="shared" ca="1" si="105"/>
        <v>23</v>
      </c>
      <c r="Q260" s="304">
        <f t="shared" ca="1" si="106"/>
        <v>0</v>
      </c>
      <c r="R260" s="306">
        <f t="shared" ca="1" si="107"/>
        <v>0</v>
      </c>
      <c r="S260" s="307">
        <f t="shared" ca="1" si="108"/>
        <v>2.8949999999999996</v>
      </c>
      <c r="T260" s="304">
        <f t="shared" ref="T260:T323" ca="1" si="117">m*g</f>
        <v>28.399949999999997</v>
      </c>
      <c r="U260" s="311">
        <f t="shared" ref="U260:U323" ca="1" si="118">IF(pos_xz&lt;L_rampe,Poids*COS(Beta),0)</f>
        <v>0</v>
      </c>
      <c r="V260" s="306">
        <f t="shared" ref="V260:V323" ca="1" si="119">Rho_moyen*(20000-Alt_rampe-pos_z)/(20000+Alt_rampe+pos_z)</f>
        <v>1.0992581932209058</v>
      </c>
      <c r="W260" s="304">
        <f t="shared" ref="W260:W323" ca="1" si="120">1/2*Rho*Sref*Cx*vit_xz^2</f>
        <v>6.3544460211460772</v>
      </c>
      <c r="Y260" s="314" t="str">
        <f t="shared" ca="1" si="109"/>
        <v/>
      </c>
      <c r="Z260" s="315" t="str">
        <f t="shared" ca="1" si="110"/>
        <v/>
      </c>
      <c r="AA260" s="316" t="str">
        <f t="shared" ca="1" si="111"/>
        <v/>
      </c>
      <c r="AC260" s="310" t="e">
        <f t="shared" ca="1" si="112"/>
        <v>#N/A</v>
      </c>
      <c r="AD260" s="323" t="e">
        <f t="shared" ca="1" si="113"/>
        <v>#N/A</v>
      </c>
      <c r="AE260" s="324" t="e">
        <f t="shared" ref="AE260:AE323" ca="1" si="121">IF(t&lt;T_para, pos_z, NA())</f>
        <v>#N/A</v>
      </c>
      <c r="AG260" s="306">
        <f t="shared" ca="1" si="114"/>
        <v>7.1530725096072398</v>
      </c>
      <c r="AH260" s="304">
        <f t="shared" ca="1" si="115"/>
        <v>-2.1351211874639202</v>
      </c>
    </row>
    <row r="261" spans="1:34" x14ac:dyDescent="0.2">
      <c r="A261" s="347">
        <f t="shared" ref="A261:A324" ca="1" si="122">IF(B260+0.01&lt;=T_ini+ROUNDUP(Temps_fin_propu,0), 0.01, IF(K260&gt;0, 0.1, 0.0001))</f>
        <v>0.1</v>
      </c>
      <c r="B261" s="304">
        <f t="shared" ref="B261:B324" ca="1" si="123">B260+pas</f>
        <v>19.899999999999991</v>
      </c>
      <c r="D261" s="306">
        <f t="shared" ref="D261:D324" ca="1" si="124">IF(AND(L260&lt;L_rampe,Poussee&lt;Poids*SIN(M260)),0,(-W260+Poussee)/m*COS(M260)-U260/m*SIN(M260))</f>
        <v>-0.69397505617052324</v>
      </c>
      <c r="E261" s="307">
        <f t="shared" ref="E261:E324" ca="1" si="125">IF(AND(L260&lt;L_rampe,Poussee&lt;Poids*SIN(M260)),0,(-W260+Poussee)/m*SIN(M260)+U260/m*COS(M260)-Poids/m)</f>
        <v>-7.7276206258169227</v>
      </c>
      <c r="F261" s="304">
        <f t="shared" ref="F261:F324" ca="1" si="126">SQRT(acc_x^2+acc_z^2)</f>
        <v>7.7587190898458243</v>
      </c>
      <c r="G261" s="306">
        <f t="shared" ref="G261:G324" ca="1" si="127">G260+acc_x*pas</f>
        <v>16.728978227235153</v>
      </c>
      <c r="H261" s="307">
        <f t="shared" ref="H261:H324" ca="1" si="128">H260+acc_z*pas</f>
        <v>-51.178883773782758</v>
      </c>
      <c r="I261" s="304">
        <f t="shared" ref="I261:I324" ca="1" si="129">SQRT(vit_x^2+vit_z^2)</f>
        <v>53.843633392051764</v>
      </c>
      <c r="J261" s="306">
        <f t="shared" ref="J261:J324" ca="1" si="130">J260+0.5*(vit_x+G260)*pas*(K260&gt;=0)</f>
        <v>471.23620506857003</v>
      </c>
      <c r="K261" s="307">
        <f t="shared" ref="K261:K324" ca="1" si="131">K260+0.5*(vit_z+H260)*pas</f>
        <v>1076.9159182990336</v>
      </c>
      <c r="L261" s="304">
        <f t="shared" ca="1" si="116"/>
        <v>1175.5047664953461</v>
      </c>
      <c r="M261" s="306">
        <f t="shared" ref="M261:M324" ca="1" si="132">IF(AND(L260&gt;L_rampe,G261&gt;0),ATAN2(G261,H261),$M$4)</f>
        <v>-1.2548715980352327</v>
      </c>
      <c r="N261" s="304">
        <f t="shared" ref="N261:N324" ca="1" si="133">DEGREES(Beta)</f>
        <v>-71.898846398255969</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2.8949999999999996</v>
      </c>
      <c r="T261" s="304">
        <f t="shared" ca="1" si="117"/>
        <v>28.399949999999997</v>
      </c>
      <c r="U261" s="311">
        <f t="shared" ca="1" si="118"/>
        <v>0</v>
      </c>
      <c r="V261" s="306">
        <f t="shared" ca="1" si="119"/>
        <v>1.0998183078558508</v>
      </c>
      <c r="W261" s="304">
        <f t="shared" ca="1" si="120"/>
        <v>6.5292384786465547</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t="e">
        <f t="shared" ca="1" si="121"/>
        <v>#N/A</v>
      </c>
      <c r="AG261" s="306">
        <f t="shared" ref="AG261:AG324" ca="1" si="143">IF(AND(L260&lt;L_rampe,Poussee&lt;Poids*SIN(M260)),0,(-W260+Poussee)/m-Poids*SIN(M260)/m)</f>
        <v>7.1118134133892745</v>
      </c>
      <c r="AH261" s="304">
        <f t="shared" ref="AH261:AH324" ca="1" si="144">IF(AND(L260&lt;L_rampe,Poussee&lt;Poids*SIN(M260)), g*SIN(M260), (-W260+Poussee)/m)</f>
        <v>-2.19497271887602</v>
      </c>
    </row>
    <row r="262" spans="1:34" x14ac:dyDescent="0.2">
      <c r="A262" s="347">
        <f t="shared" ca="1" si="122"/>
        <v>0.1</v>
      </c>
      <c r="B262" s="304">
        <f t="shared" ca="1" si="123"/>
        <v>19.999999999999993</v>
      </c>
      <c r="D262" s="306">
        <f t="shared" ca="1" si="124"/>
        <v>-0.70072727245810085</v>
      </c>
      <c r="E262" s="307">
        <f t="shared" ca="1" si="125"/>
        <v>-7.6662683777143013</v>
      </c>
      <c r="F262" s="304">
        <f t="shared" ca="1" si="126"/>
        <v>7.6982263898581751</v>
      </c>
      <c r="G262" s="306">
        <f t="shared" ca="1" si="127"/>
        <v>16.658905499989341</v>
      </c>
      <c r="H262" s="307">
        <f t="shared" ca="1" si="128"/>
        <v>-51.945510611554191</v>
      </c>
      <c r="I262" s="304">
        <f t="shared" ca="1" si="129"/>
        <v>54.551399662636193</v>
      </c>
      <c r="J262" s="306">
        <f t="shared" ca="1" si="130"/>
        <v>472.90559925493125</v>
      </c>
      <c r="K262" s="307">
        <f t="shared" ca="1" si="131"/>
        <v>1071.7596985797668</v>
      </c>
      <c r="L262" s="304">
        <f t="shared" ca="1" si="116"/>
        <v>1171.455742786068</v>
      </c>
      <c r="M262" s="306">
        <f t="shared" ca="1" si="132"/>
        <v>-1.2604588779093016</v>
      </c>
      <c r="N262" s="304">
        <f t="shared" ca="1" si="133"/>
        <v>-72.2189739539985</v>
      </c>
      <c r="P262" s="310">
        <f t="shared" ca="1" si="134"/>
        <v>23</v>
      </c>
      <c r="Q262" s="304">
        <f t="shared" ca="1" si="135"/>
        <v>0</v>
      </c>
      <c r="R262" s="306">
        <f t="shared" ca="1" si="136"/>
        <v>0</v>
      </c>
      <c r="S262" s="307">
        <f t="shared" ca="1" si="137"/>
        <v>2.8949999999999996</v>
      </c>
      <c r="T262" s="304">
        <f t="shared" ca="1" si="117"/>
        <v>28.399949999999997</v>
      </c>
      <c r="U262" s="311">
        <f t="shared" ca="1" si="118"/>
        <v>0</v>
      </c>
      <c r="V262" s="306">
        <f t="shared" ca="1" si="119"/>
        <v>1.1003871864959902</v>
      </c>
      <c r="W262" s="304">
        <f t="shared" ca="1" si="120"/>
        <v>6.7054849194768096</v>
      </c>
      <c r="Y262" s="314" t="str">
        <f t="shared" ca="1" si="138"/>
        <v/>
      </c>
      <c r="Z262" s="315" t="str">
        <f t="shared" ca="1" si="139"/>
        <v/>
      </c>
      <c r="AA262" s="316" t="str">
        <f t="shared" ca="1" si="140"/>
        <v/>
      </c>
      <c r="AC262" s="310">
        <f t="shared" ca="1" si="141"/>
        <v>19.999999999999993</v>
      </c>
      <c r="AD262" s="323">
        <f t="shared" ca="1" si="142"/>
        <v>472.90559925493125</v>
      </c>
      <c r="AE262" s="324" t="e">
        <f t="shared" ca="1" si="121"/>
        <v>#N/A</v>
      </c>
      <c r="AG262" s="306">
        <f t="shared" ca="1" si="143"/>
        <v>7.0691478828334811</v>
      </c>
      <c r="AH262" s="304">
        <f t="shared" ca="1" si="144"/>
        <v>-2.255350078979812</v>
      </c>
    </row>
    <row r="263" spans="1:34" x14ac:dyDescent="0.2">
      <c r="A263" s="347">
        <f t="shared" ca="1" si="122"/>
        <v>0.1</v>
      </c>
      <c r="B263" s="304">
        <f t="shared" ca="1" si="123"/>
        <v>20.099999999999994</v>
      </c>
      <c r="D263" s="306">
        <f t="shared" ca="1" si="124"/>
        <v>-0.70733017979908464</v>
      </c>
      <c r="E263" s="307">
        <f t="shared" ca="1" si="125"/>
        <v>-7.6044152837262091</v>
      </c>
      <c r="F263" s="304">
        <f t="shared" ca="1" si="126"/>
        <v>7.6372408493266315</v>
      </c>
      <c r="G263" s="306">
        <f t="shared" ca="1" si="127"/>
        <v>16.588172482009433</v>
      </c>
      <c r="H263" s="307">
        <f t="shared" ca="1" si="128"/>
        <v>-52.705952139926815</v>
      </c>
      <c r="I263" s="304">
        <f t="shared" ca="1" si="129"/>
        <v>55.254727012891408</v>
      </c>
      <c r="J263" s="306">
        <f t="shared" ca="1" si="130"/>
        <v>474.56795315403116</v>
      </c>
      <c r="K263" s="307">
        <f t="shared" ca="1" si="131"/>
        <v>1066.5271254421928</v>
      </c>
      <c r="L263" s="304">
        <f t="shared" ca="1" si="116"/>
        <v>1167.3452152061932</v>
      </c>
      <c r="M263" s="306">
        <f t="shared" ca="1" si="132"/>
        <v>-1.2658806625639958</v>
      </c>
      <c r="N263" s="304">
        <f t="shared" ca="1" si="133"/>
        <v>-72.529619332141266</v>
      </c>
      <c r="P263" s="310">
        <f t="shared" ca="1" si="134"/>
        <v>23</v>
      </c>
      <c r="Q263" s="304">
        <f t="shared" ca="1" si="135"/>
        <v>0</v>
      </c>
      <c r="R263" s="306">
        <f t="shared" ca="1" si="136"/>
        <v>0</v>
      </c>
      <c r="S263" s="307">
        <f t="shared" ca="1" si="137"/>
        <v>2.8949999999999996</v>
      </c>
      <c r="T263" s="304">
        <f t="shared" ca="1" si="117"/>
        <v>28.399949999999997</v>
      </c>
      <c r="U263" s="311">
        <f t="shared" ca="1" si="118"/>
        <v>0</v>
      </c>
      <c r="V263" s="306">
        <f t="shared" ca="1" si="119"/>
        <v>1.1009647737961685</v>
      </c>
      <c r="W263" s="304">
        <f t="shared" ca="1" si="120"/>
        <v>6.8831172608091169</v>
      </c>
      <c r="Y263" s="314" t="str">
        <f t="shared" ca="1" si="138"/>
        <v/>
      </c>
      <c r="Z263" s="315" t="str">
        <f t="shared" ca="1" si="139"/>
        <v/>
      </c>
      <c r="AA263" s="316" t="str">
        <f t="shared" ca="1" si="140"/>
        <v/>
      </c>
      <c r="AC263" s="310" t="e">
        <f t="shared" ca="1" si="141"/>
        <v>#N/A</v>
      </c>
      <c r="AD263" s="323" t="e">
        <f t="shared" ca="1" si="142"/>
        <v>#N/A</v>
      </c>
      <c r="AE263" s="324" t="e">
        <f t="shared" ca="1" si="121"/>
        <v>#N/A</v>
      </c>
      <c r="AG263" s="306">
        <f t="shared" ca="1" si="143"/>
        <v>7.0251522520583052</v>
      </c>
      <c r="AH263" s="304">
        <f t="shared" ca="1" si="144"/>
        <v>-2.316229678575755</v>
      </c>
    </row>
    <row r="264" spans="1:34" x14ac:dyDescent="0.2">
      <c r="A264" s="347">
        <f t="shared" ca="1" si="122"/>
        <v>0.1</v>
      </c>
      <c r="B264" s="304">
        <f t="shared" ca="1" si="123"/>
        <v>20.199999999999996</v>
      </c>
      <c r="D264" s="306">
        <f t="shared" ca="1" si="124"/>
        <v>-0.71378218610310717</v>
      </c>
      <c r="E264" s="307">
        <f t="shared" ca="1" si="125"/>
        <v>-7.5420847260369523</v>
      </c>
      <c r="F264" s="304">
        <f t="shared" ca="1" si="126"/>
        <v>7.5757855714056497</v>
      </c>
      <c r="G264" s="306">
        <f t="shared" ca="1" si="127"/>
        <v>16.516794263399124</v>
      </c>
      <c r="H264" s="307">
        <f t="shared" ca="1" si="128"/>
        <v>-53.460160612530508</v>
      </c>
      <c r="I264" s="304">
        <f t="shared" ca="1" si="129"/>
        <v>55.953491986264915</v>
      </c>
      <c r="J264" s="306">
        <f t="shared" ca="1" si="130"/>
        <v>476.22320149130161</v>
      </c>
      <c r="K264" s="307">
        <f t="shared" ca="1" si="131"/>
        <v>1061.2188198045699</v>
      </c>
      <c r="L264" s="304">
        <f t="shared" ca="1" si="116"/>
        <v>1163.1740717304651</v>
      </c>
      <c r="M264" s="306">
        <f t="shared" ca="1" si="132"/>
        <v>-1.2711441418973914</v>
      </c>
      <c r="N264" s="304">
        <f t="shared" ca="1" si="133"/>
        <v>-72.831194483499175</v>
      </c>
      <c r="P264" s="310">
        <f t="shared" ca="1" si="134"/>
        <v>23</v>
      </c>
      <c r="Q264" s="304">
        <f t="shared" ca="1" si="135"/>
        <v>0</v>
      </c>
      <c r="R264" s="306">
        <f t="shared" ca="1" si="136"/>
        <v>0</v>
      </c>
      <c r="S264" s="307">
        <f t="shared" ca="1" si="137"/>
        <v>2.8949999999999996</v>
      </c>
      <c r="T264" s="304">
        <f t="shared" ca="1" si="117"/>
        <v>28.399949999999997</v>
      </c>
      <c r="U264" s="311">
        <f t="shared" ca="1" si="118"/>
        <v>0</v>
      </c>
      <c r="V264" s="306">
        <f t="shared" ca="1" si="119"/>
        <v>1.1015510139386455</v>
      </c>
      <c r="W264" s="304">
        <f t="shared" ca="1" si="120"/>
        <v>7.0620676734136012</v>
      </c>
      <c r="Y264" s="314" t="str">
        <f t="shared" ca="1" si="138"/>
        <v/>
      </c>
      <c r="Z264" s="315" t="str">
        <f t="shared" ca="1" si="139"/>
        <v/>
      </c>
      <c r="AA264" s="316" t="str">
        <f t="shared" ca="1" si="140"/>
        <v/>
      </c>
      <c r="AC264" s="310" t="e">
        <f t="shared" ca="1" si="141"/>
        <v>#N/A</v>
      </c>
      <c r="AD264" s="323" t="e">
        <f t="shared" ca="1" si="142"/>
        <v>#N/A</v>
      </c>
      <c r="AE264" s="324" t="e">
        <f t="shared" ca="1" si="121"/>
        <v>#N/A</v>
      </c>
      <c r="AG264" s="306">
        <f t="shared" ca="1" si="143"/>
        <v>6.9798990138550856</v>
      </c>
      <c r="AH264" s="304">
        <f t="shared" ca="1" si="144"/>
        <v>-2.3775880002794882</v>
      </c>
    </row>
    <row r="265" spans="1:34" x14ac:dyDescent="0.2">
      <c r="A265" s="347">
        <f t="shared" ca="1" si="122"/>
        <v>0.1</v>
      </c>
      <c r="B265" s="304">
        <f t="shared" ca="1" si="123"/>
        <v>20.299999999999997</v>
      </c>
      <c r="D265" s="306">
        <f t="shared" ca="1" si="124"/>
        <v>-0.7200818601129193</v>
      </c>
      <c r="E265" s="307">
        <f t="shared" ca="1" si="125"/>
        <v>-7.4793000299027739</v>
      </c>
      <c r="F265" s="304">
        <f t="shared" ca="1" si="126"/>
        <v>7.5138836045394877</v>
      </c>
      <c r="G265" s="306">
        <f t="shared" ca="1" si="127"/>
        <v>16.444786077387832</v>
      </c>
      <c r="H265" s="307">
        <f t="shared" ca="1" si="128"/>
        <v>-54.208090615520788</v>
      </c>
      <c r="I265" s="304">
        <f t="shared" ca="1" si="129"/>
        <v>56.647577859177368</v>
      </c>
      <c r="J265" s="306">
        <f t="shared" ca="1" si="130"/>
        <v>477.87128050834093</v>
      </c>
      <c r="K265" s="307">
        <f t="shared" ca="1" si="131"/>
        <v>1055.8354072431673</v>
      </c>
      <c r="L265" s="304">
        <f t="shared" ca="1" si="116"/>
        <v>1158.9432116902994</v>
      </c>
      <c r="M265" s="306">
        <f t="shared" ca="1" si="132"/>
        <v>-1.2762561097916616</v>
      </c>
      <c r="N265" s="304">
        <f t="shared" ca="1" si="133"/>
        <v>-73.124088668847222</v>
      </c>
      <c r="P265" s="310">
        <f t="shared" ca="1" si="134"/>
        <v>23</v>
      </c>
      <c r="Q265" s="304">
        <f t="shared" ca="1" si="135"/>
        <v>0</v>
      </c>
      <c r="R265" s="306">
        <f t="shared" ca="1" si="136"/>
        <v>0</v>
      </c>
      <c r="S265" s="307">
        <f t="shared" ca="1" si="137"/>
        <v>2.8949999999999996</v>
      </c>
      <c r="T265" s="304">
        <f t="shared" ca="1" si="117"/>
        <v>28.399949999999997</v>
      </c>
      <c r="U265" s="311">
        <f t="shared" ca="1" si="118"/>
        <v>0</v>
      </c>
      <c r="V265" s="306">
        <f t="shared" ca="1" si="119"/>
        <v>1.1021458506530732</v>
      </c>
      <c r="W265" s="304">
        <f t="shared" ca="1" si="120"/>
        <v>7.2422686263113523</v>
      </c>
      <c r="Y265" s="314" t="str">
        <f t="shared" ca="1" si="138"/>
        <v/>
      </c>
      <c r="Z265" s="315" t="str">
        <f t="shared" ca="1" si="139"/>
        <v/>
      </c>
      <c r="AA265" s="316" t="str">
        <f t="shared" ca="1" si="140"/>
        <v/>
      </c>
      <c r="AC265" s="310" t="e">
        <f t="shared" ca="1" si="141"/>
        <v>#N/A</v>
      </c>
      <c r="AD265" s="323" t="e">
        <f t="shared" ca="1" si="142"/>
        <v>#N/A</v>
      </c>
      <c r="AE265" s="324" t="e">
        <f t="shared" ca="1" si="121"/>
        <v>#N/A</v>
      </c>
      <c r="AG265" s="306">
        <f t="shared" ca="1" si="143"/>
        <v>6.9334571116106076</v>
      </c>
      <c r="AH265" s="304">
        <f t="shared" ca="1" si="144"/>
        <v>-2.4394016143052166</v>
      </c>
    </row>
    <row r="266" spans="1:34" x14ac:dyDescent="0.2">
      <c r="A266" s="347">
        <f t="shared" ca="1" si="122"/>
        <v>0.1</v>
      </c>
      <c r="B266" s="304">
        <f t="shared" ca="1" si="123"/>
        <v>20.399999999999999</v>
      </c>
      <c r="D266" s="306">
        <f t="shared" ca="1" si="124"/>
        <v>-0.72622792534725555</v>
      </c>
      <c r="E266" s="307">
        <f t="shared" ca="1" si="125"/>
        <v>-7.4160844452773205</v>
      </c>
      <c r="F266" s="304">
        <f t="shared" ca="1" si="126"/>
        <v>7.4515579242892827</v>
      </c>
      <c r="G266" s="306">
        <f t="shared" ca="1" si="127"/>
        <v>16.372163284853105</v>
      </c>
      <c r="H266" s="307">
        <f t="shared" ca="1" si="128"/>
        <v>-54.949699060048523</v>
      </c>
      <c r="I266" s="304">
        <f t="shared" ca="1" si="129"/>
        <v>57.336874325479144</v>
      </c>
      <c r="J266" s="306">
        <f t="shared" ca="1" si="130"/>
        <v>479.51212797645297</v>
      </c>
      <c r="K266" s="307">
        <f t="shared" ca="1" si="131"/>
        <v>1050.3775177593889</v>
      </c>
      <c r="L266" s="304">
        <f t="shared" ca="1" si="116"/>
        <v>1154.6535457404016</v>
      </c>
      <c r="M266" s="306">
        <f t="shared" ca="1" si="132"/>
        <v>-1.2812229897319272</v>
      </c>
      <c r="N266" s="304">
        <f t="shared" ca="1" si="133"/>
        <v>-73.408669926772632</v>
      </c>
      <c r="P266" s="310">
        <f t="shared" ca="1" si="134"/>
        <v>23</v>
      </c>
      <c r="Q266" s="304">
        <f t="shared" ca="1" si="135"/>
        <v>0</v>
      </c>
      <c r="R266" s="306">
        <f t="shared" ca="1" si="136"/>
        <v>0</v>
      </c>
      <c r="S266" s="307">
        <f t="shared" ca="1" si="137"/>
        <v>2.8949999999999996</v>
      </c>
      <c r="T266" s="304">
        <f t="shared" ca="1" si="117"/>
        <v>28.399949999999997</v>
      </c>
      <c r="U266" s="311">
        <f t="shared" ca="1" si="118"/>
        <v>0</v>
      </c>
      <c r="V266" s="306">
        <f t="shared" ca="1" si="119"/>
        <v>1.1027492272364521</v>
      </c>
      <c r="W266" s="304">
        <f t="shared" ca="1" si="120"/>
        <v>7.4236529303454661</v>
      </c>
      <c r="Y266" s="314" t="str">
        <f t="shared" ca="1" si="138"/>
        <v/>
      </c>
      <c r="Z266" s="315" t="str">
        <f t="shared" ca="1" si="139"/>
        <v/>
      </c>
      <c r="AA266" s="316" t="str">
        <f t="shared" ca="1" si="140"/>
        <v/>
      </c>
      <c r="AC266" s="310" t="e">
        <f t="shared" ca="1" si="141"/>
        <v>#N/A</v>
      </c>
      <c r="AD266" s="323" t="e">
        <f t="shared" ca="1" si="142"/>
        <v>#N/A</v>
      </c>
      <c r="AE266" s="324" t="e">
        <f t="shared" ca="1" si="121"/>
        <v>#N/A</v>
      </c>
      <c r="AG266" s="306">
        <f t="shared" ca="1" si="143"/>
        <v>6.885892203826895</v>
      </c>
      <c r="AH266" s="304">
        <f t="shared" ca="1" si="144"/>
        <v>-2.5016471938899323</v>
      </c>
    </row>
    <row r="267" spans="1:34" x14ac:dyDescent="0.2">
      <c r="A267" s="347">
        <f t="shared" ca="1" si="122"/>
        <v>0.1</v>
      </c>
      <c r="B267" s="304">
        <f t="shared" ca="1" si="123"/>
        <v>20.5</v>
      </c>
      <c r="D267" s="306">
        <f t="shared" ca="1" si="124"/>
        <v>-0.73221925436790014</v>
      </c>
      <c r="E267" s="307">
        <f t="shared" ca="1" si="125"/>
        <v>-7.3524611290852873</v>
      </c>
      <c r="F267" s="304">
        <f t="shared" ca="1" si="126"/>
        <v>7.3888314158043409</v>
      </c>
      <c r="G267" s="306">
        <f t="shared" ca="1" si="127"/>
        <v>16.298941359416315</v>
      </c>
      <c r="H267" s="307">
        <f t="shared" ca="1" si="128"/>
        <v>-55.68494517295705</v>
      </c>
      <c r="I267" s="304">
        <f t="shared" ca="1" si="129"/>
        <v>58.021277203737291</v>
      </c>
      <c r="J267" s="306">
        <f t="shared" ca="1" si="130"/>
        <v>481.14568320866647</v>
      </c>
      <c r="K267" s="307">
        <f t="shared" ca="1" si="131"/>
        <v>1044.8457855477386</v>
      </c>
      <c r="L267" s="304">
        <f t="shared" ca="1" si="116"/>
        <v>1150.305995832068</v>
      </c>
      <c r="M267" s="306">
        <f t="shared" ca="1" si="132"/>
        <v>-1.2860508585748653</v>
      </c>
      <c r="N267" s="304">
        <f t="shared" ca="1" si="133"/>
        <v>-73.685286435515707</v>
      </c>
      <c r="P267" s="310">
        <f t="shared" ca="1" si="134"/>
        <v>23</v>
      </c>
      <c r="Q267" s="304">
        <f t="shared" ca="1" si="135"/>
        <v>0</v>
      </c>
      <c r="R267" s="306">
        <f t="shared" ca="1" si="136"/>
        <v>0</v>
      </c>
      <c r="S267" s="307">
        <f t="shared" ca="1" si="137"/>
        <v>2.8949999999999996</v>
      </c>
      <c r="T267" s="304">
        <f t="shared" ca="1" si="117"/>
        <v>28.399949999999997</v>
      </c>
      <c r="U267" s="311">
        <f t="shared" ca="1" si="118"/>
        <v>0</v>
      </c>
      <c r="V267" s="306">
        <f t="shared" ca="1" si="119"/>
        <v>1.1033610865730403</v>
      </c>
      <c r="W267" s="304">
        <f t="shared" ca="1" si="120"/>
        <v>7.6061537806311899</v>
      </c>
      <c r="Y267" s="314" t="str">
        <f t="shared" ca="1" si="138"/>
        <v/>
      </c>
      <c r="Z267" s="315" t="str">
        <f t="shared" ca="1" si="139"/>
        <v/>
      </c>
      <c r="AA267" s="316" t="str">
        <f t="shared" ca="1" si="140"/>
        <v/>
      </c>
      <c r="AC267" s="310" t="e">
        <f t="shared" ca="1" si="141"/>
        <v>#N/A</v>
      </c>
      <c r="AD267" s="323" t="e">
        <f t="shared" ca="1" si="142"/>
        <v>#N/A</v>
      </c>
      <c r="AE267" s="324" t="e">
        <f t="shared" ca="1" si="121"/>
        <v>#N/A</v>
      </c>
      <c r="AG267" s="306">
        <f t="shared" ca="1" si="143"/>
        <v>6.8372669039426297</v>
      </c>
      <c r="AH267" s="304">
        <f t="shared" ca="1" si="144"/>
        <v>-2.5643015303438572</v>
      </c>
    </row>
    <row r="268" spans="1:34" x14ac:dyDescent="0.2">
      <c r="A268" s="347">
        <f t="shared" ca="1" si="122"/>
        <v>0.1</v>
      </c>
      <c r="B268" s="304">
        <f t="shared" ca="1" si="123"/>
        <v>20.6</v>
      </c>
      <c r="D268" s="306">
        <f t="shared" ca="1" si="124"/>
        <v>-0.7380548633387467</v>
      </c>
      <c r="E268" s="307">
        <f t="shared" ca="1" si="125"/>
        <v>-7.2884531281285501</v>
      </c>
      <c r="F268" s="304">
        <f t="shared" ca="1" si="126"/>
        <v>7.3257268569217633</v>
      </c>
      <c r="G268" s="306">
        <f t="shared" ca="1" si="127"/>
        <v>16.22513587308244</v>
      </c>
      <c r="H268" s="307">
        <f t="shared" ca="1" si="128"/>
        <v>-56.413790485769908</v>
      </c>
      <c r="I268" s="304">
        <f t="shared" ca="1" si="129"/>
        <v>58.70068816523645</v>
      </c>
      <c r="J268" s="306">
        <f t="shared" ca="1" si="130"/>
        <v>482.77188707029143</v>
      </c>
      <c r="K268" s="307">
        <f t="shared" ca="1" si="131"/>
        <v>1039.2408487648022</v>
      </c>
      <c r="L268" s="304">
        <f t="shared" ca="1" si="116"/>
        <v>1145.9014951935426</v>
      </c>
      <c r="M268" s="306">
        <f t="shared" ca="1" si="132"/>
        <v>-1.2907454686091293</v>
      </c>
      <c r="N268" s="304">
        <f t="shared" ca="1" si="133"/>
        <v>-73.954267776938792</v>
      </c>
      <c r="P268" s="310">
        <f t="shared" ca="1" si="134"/>
        <v>23</v>
      </c>
      <c r="Q268" s="304">
        <f t="shared" ca="1" si="135"/>
        <v>0</v>
      </c>
      <c r="R268" s="306">
        <f t="shared" ca="1" si="136"/>
        <v>0</v>
      </c>
      <c r="S268" s="307">
        <f t="shared" ca="1" si="137"/>
        <v>2.8949999999999996</v>
      </c>
      <c r="T268" s="304">
        <f t="shared" ca="1" si="117"/>
        <v>28.399949999999997</v>
      </c>
      <c r="U268" s="311">
        <f t="shared" ca="1" si="118"/>
        <v>0</v>
      </c>
      <c r="V268" s="306">
        <f t="shared" ca="1" si="119"/>
        <v>1.1039813711542141</v>
      </c>
      <c r="W268" s="304">
        <f t="shared" ca="1" si="120"/>
        <v>7.7897047978493896</v>
      </c>
      <c r="Y268" s="314" t="str">
        <f t="shared" ca="1" si="138"/>
        <v/>
      </c>
      <c r="Z268" s="315" t="str">
        <f t="shared" ca="1" si="139"/>
        <v/>
      </c>
      <c r="AA268" s="316" t="str">
        <f t="shared" ca="1" si="140"/>
        <v/>
      </c>
      <c r="AC268" s="310" t="e">
        <f t="shared" ca="1" si="141"/>
        <v>#N/A</v>
      </c>
      <c r="AD268" s="323" t="e">
        <f t="shared" ca="1" si="142"/>
        <v>#N/A</v>
      </c>
      <c r="AE268" s="324" t="e">
        <f t="shared" ca="1" si="121"/>
        <v>#N/A</v>
      </c>
      <c r="AG268" s="306">
        <f t="shared" ca="1" si="143"/>
        <v>6.7876409978880652</v>
      </c>
      <c r="AH268" s="304">
        <f t="shared" ca="1" si="144"/>
        <v>-2.6273415477137103</v>
      </c>
    </row>
    <row r="269" spans="1:34" x14ac:dyDescent="0.2">
      <c r="A269" s="347">
        <f t="shared" ca="1" si="122"/>
        <v>0.1</v>
      </c>
      <c r="B269" s="304">
        <f t="shared" ca="1" si="123"/>
        <v>20.700000000000003</v>
      </c>
      <c r="D269" s="306">
        <f t="shared" ca="1" si="124"/>
        <v>-0.74373390684808782</v>
      </c>
      <c r="E269" s="307">
        <f t="shared" ca="1" si="125"/>
        <v>-7.2240833626116068</v>
      </c>
      <c r="F269" s="304">
        <f t="shared" ca="1" si="126"/>
        <v>7.262266901881075</v>
      </c>
      <c r="G269" s="306">
        <f t="shared" ca="1" si="127"/>
        <v>16.150762482397631</v>
      </c>
      <c r="H269" s="307">
        <f t="shared" ca="1" si="128"/>
        <v>-57.136198822031069</v>
      </c>
      <c r="I269" s="304">
        <f t="shared" ca="1" si="129"/>
        <v>59.375014480785495</v>
      </c>
      <c r="J269" s="306">
        <f t="shared" ca="1" si="130"/>
        <v>484.39068198806541</v>
      </c>
      <c r="K269" s="307">
        <f t="shared" ca="1" si="131"/>
        <v>1033.563349299412</v>
      </c>
      <c r="L269" s="304">
        <f t="shared" ca="1" si="116"/>
        <v>1141.4409883177848</v>
      </c>
      <c r="M269" s="306">
        <f t="shared" ca="1" si="132"/>
        <v>-1.2953122680388021</v>
      </c>
      <c r="N269" s="304">
        <f t="shared" ca="1" si="133"/>
        <v>-74.215926110141794</v>
      </c>
      <c r="P269" s="310">
        <f t="shared" ca="1" si="134"/>
        <v>23</v>
      </c>
      <c r="Q269" s="304">
        <f t="shared" ca="1" si="135"/>
        <v>0</v>
      </c>
      <c r="R269" s="306">
        <f t="shared" ca="1" si="136"/>
        <v>0</v>
      </c>
      <c r="S269" s="307">
        <f t="shared" ca="1" si="137"/>
        <v>2.8949999999999996</v>
      </c>
      <c r="T269" s="304">
        <f t="shared" ca="1" si="117"/>
        <v>28.399949999999997</v>
      </c>
      <c r="U269" s="311">
        <f t="shared" ca="1" si="118"/>
        <v>0</v>
      </c>
      <c r="V269" s="306">
        <f t="shared" ca="1" si="119"/>
        <v>1.1046100230982545</v>
      </c>
      <c r="W269" s="304">
        <f t="shared" ca="1" si="120"/>
        <v>7.9742400683507979</v>
      </c>
      <c r="Y269" s="314" t="str">
        <f t="shared" ca="1" si="138"/>
        <v/>
      </c>
      <c r="Z269" s="315" t="str">
        <f t="shared" ca="1" si="139"/>
        <v/>
      </c>
      <c r="AA269" s="316" t="str">
        <f t="shared" ca="1" si="140"/>
        <v/>
      </c>
      <c r="AC269" s="310" t="e">
        <f t="shared" ca="1" si="141"/>
        <v>#N/A</v>
      </c>
      <c r="AD269" s="323" t="e">
        <f t="shared" ca="1" si="142"/>
        <v>#N/A</v>
      </c>
      <c r="AE269" s="324" t="e">
        <f t="shared" ca="1" si="121"/>
        <v>#N/A</v>
      </c>
      <c r="AG269" s="306">
        <f t="shared" ca="1" si="143"/>
        <v>6.7370716415601297</v>
      </c>
      <c r="AH269" s="304">
        <f t="shared" ca="1" si="144"/>
        <v>-2.6907443170464216</v>
      </c>
    </row>
    <row r="270" spans="1:34" x14ac:dyDescent="0.2">
      <c r="A270" s="347">
        <f t="shared" ca="1" si="122"/>
        <v>0.1</v>
      </c>
      <c r="B270" s="304">
        <f t="shared" ca="1" si="123"/>
        <v>20.800000000000004</v>
      </c>
      <c r="D270" s="306">
        <f t="shared" ca="1" si="124"/>
        <v>-0.74925567296849416</v>
      </c>
      <c r="E270" s="307">
        <f t="shared" ca="1" si="125"/>
        <v>-7.1593746102749112</v>
      </c>
      <c r="F270" s="304">
        <f t="shared" ca="1" si="126"/>
        <v>7.198474065642281</v>
      </c>
      <c r="G270" s="306">
        <f t="shared" ca="1" si="127"/>
        <v>16.075836915100783</v>
      </c>
      <c r="H270" s="307">
        <f t="shared" ca="1" si="128"/>
        <v>-57.852136283058563</v>
      </c>
      <c r="I270" s="304">
        <f t="shared" ca="1" si="129"/>
        <v>60.044168784608033</v>
      </c>
      <c r="J270" s="306">
        <f t="shared" ca="1" si="130"/>
        <v>486.00201195794034</v>
      </c>
      <c r="K270" s="307">
        <f t="shared" ca="1" si="131"/>
        <v>1027.8139325441575</v>
      </c>
      <c r="L270" s="304">
        <f t="shared" ca="1" si="116"/>
        <v>1136.9254309580078</v>
      </c>
      <c r="M270" s="306">
        <f t="shared" ca="1" si="132"/>
        <v>-1.2997564200109728</v>
      </c>
      <c r="N270" s="304">
        <f t="shared" ca="1" si="133"/>
        <v>-74.470557261661924</v>
      </c>
      <c r="P270" s="310">
        <f t="shared" ca="1" si="134"/>
        <v>23</v>
      </c>
      <c r="Q270" s="304">
        <f t="shared" ca="1" si="135"/>
        <v>0</v>
      </c>
      <c r="R270" s="306">
        <f t="shared" ca="1" si="136"/>
        <v>0</v>
      </c>
      <c r="S270" s="307">
        <f t="shared" ca="1" si="137"/>
        <v>2.8949999999999996</v>
      </c>
      <c r="T270" s="304">
        <f t="shared" ca="1" si="117"/>
        <v>28.399949999999997</v>
      </c>
      <c r="U270" s="311">
        <f t="shared" ca="1" si="118"/>
        <v>0</v>
      </c>
      <c r="V270" s="306">
        <f t="shared" ca="1" si="119"/>
        <v>1.1052469841700507</v>
      </c>
      <c r="W270" s="304">
        <f t="shared" ca="1" si="120"/>
        <v>8.1596941830415854</v>
      </c>
      <c r="Y270" s="314" t="str">
        <f t="shared" ca="1" si="138"/>
        <v/>
      </c>
      <c r="Z270" s="315" t="str">
        <f t="shared" ca="1" si="139"/>
        <v/>
      </c>
      <c r="AA270" s="316" t="str">
        <f t="shared" ca="1" si="140"/>
        <v/>
      </c>
      <c r="AC270" s="310" t="e">
        <f t="shared" ca="1" si="141"/>
        <v>#N/A</v>
      </c>
      <c r="AD270" s="323" t="e">
        <f t="shared" ca="1" si="142"/>
        <v>#N/A</v>
      </c>
      <c r="AE270" s="324" t="e">
        <f t="shared" ca="1" si="121"/>
        <v>#N/A</v>
      </c>
      <c r="AG270" s="306">
        <f t="shared" ca="1" si="143"/>
        <v>6.6856135401840806</v>
      </c>
      <c r="AH270" s="304">
        <f t="shared" ca="1" si="144"/>
        <v>-2.7544870702420723</v>
      </c>
    </row>
    <row r="271" spans="1:34" x14ac:dyDescent="0.2">
      <c r="A271" s="347">
        <f t="shared" ca="1" si="122"/>
        <v>0.1</v>
      </c>
      <c r="B271" s="304">
        <f t="shared" ca="1" si="123"/>
        <v>20.900000000000006</v>
      </c>
      <c r="D271" s="306">
        <f t="shared" ca="1" si="124"/>
        <v>-0.75461957853142325</v>
      </c>
      <c r="E271" s="307">
        <f t="shared" ca="1" si="125"/>
        <v>-7.0943494911262963</v>
      </c>
      <c r="F271" s="304">
        <f t="shared" ca="1" si="126"/>
        <v>7.13437070879744</v>
      </c>
      <c r="G271" s="306">
        <f t="shared" ca="1" si="127"/>
        <v>16.00037495724764</v>
      </c>
      <c r="H271" s="307">
        <f t="shared" ca="1" si="128"/>
        <v>-58.56157123217119</v>
      </c>
      <c r="I271" s="304">
        <f t="shared" ca="1" si="129"/>
        <v>60.708068853762576</v>
      </c>
      <c r="J271" s="306">
        <f t="shared" ca="1" si="130"/>
        <v>487.60582255155776</v>
      </c>
      <c r="K271" s="307">
        <f t="shared" ca="1" si="131"/>
        <v>1021.993247168396</v>
      </c>
      <c r="L271" s="304">
        <f t="shared" ca="1" si="116"/>
        <v>1132.3557901313454</v>
      </c>
      <c r="M271" s="306">
        <f t="shared" ca="1" si="132"/>
        <v>-1.3040828202990868</v>
      </c>
      <c r="N271" s="304">
        <f t="shared" ca="1" si="133"/>
        <v>-74.718441738655031</v>
      </c>
      <c r="P271" s="310">
        <f t="shared" ca="1" si="134"/>
        <v>23</v>
      </c>
      <c r="Q271" s="304">
        <f t="shared" ca="1" si="135"/>
        <v>0</v>
      </c>
      <c r="R271" s="306">
        <f t="shared" ca="1" si="136"/>
        <v>0</v>
      </c>
      <c r="S271" s="307">
        <f t="shared" ca="1" si="137"/>
        <v>2.8949999999999996</v>
      </c>
      <c r="T271" s="304">
        <f t="shared" ca="1" si="117"/>
        <v>28.399949999999997</v>
      </c>
      <c r="U271" s="311">
        <f t="shared" ca="1" si="118"/>
        <v>0</v>
      </c>
      <c r="V271" s="306">
        <f t="shared" ca="1" si="119"/>
        <v>1.105892195800708</v>
      </c>
      <c r="W271" s="304">
        <f t="shared" ca="1" si="120"/>
        <v>8.3460022750238299</v>
      </c>
      <c r="Y271" s="314" t="str">
        <f t="shared" ca="1" si="138"/>
        <v/>
      </c>
      <c r="Z271" s="315" t="str">
        <f t="shared" ca="1" si="139"/>
        <v/>
      </c>
      <c r="AA271" s="316" t="str">
        <f t="shared" ca="1" si="140"/>
        <v/>
      </c>
      <c r="AC271" s="310" t="e">
        <f t="shared" ca="1" si="141"/>
        <v>#N/A</v>
      </c>
      <c r="AD271" s="323" t="e">
        <f t="shared" ca="1" si="142"/>
        <v>#N/A</v>
      </c>
      <c r="AE271" s="324" t="e">
        <f t="shared" ca="1" si="121"/>
        <v>#N/A</v>
      </c>
      <c r="AG271" s="306">
        <f t="shared" ca="1" si="143"/>
        <v>6.6333191113301293</v>
      </c>
      <c r="AH271" s="304">
        <f t="shared" ca="1" si="144"/>
        <v>-2.8185472134858678</v>
      </c>
    </row>
    <row r="272" spans="1:34" x14ac:dyDescent="0.2">
      <c r="A272" s="347">
        <f t="shared" ca="1" si="122"/>
        <v>0.1</v>
      </c>
      <c r="B272" s="304">
        <f t="shared" ca="1" si="123"/>
        <v>21.000000000000007</v>
      </c>
      <c r="D272" s="306">
        <f t="shared" ca="1" si="124"/>
        <v>-0.7598251645961932</v>
      </c>
      <c r="E272" s="307">
        <f t="shared" ca="1" si="125"/>
        <v>-7.0290304527619405</v>
      </c>
      <c r="F272" s="304">
        <f t="shared" ca="1" si="126"/>
        <v>7.0699790230670674</v>
      </c>
      <c r="G272" s="306">
        <f t="shared" ca="1" si="127"/>
        <v>15.92439244078802</v>
      </c>
      <c r="H272" s="307">
        <f t="shared" ca="1" si="128"/>
        <v>-59.264474277447384</v>
      </c>
      <c r="I272" s="304">
        <f t="shared" ca="1" si="129"/>
        <v>61.366637401689601</v>
      </c>
      <c r="J272" s="306">
        <f t="shared" ca="1" si="130"/>
        <v>489.20206092145952</v>
      </c>
      <c r="K272" s="307">
        <f t="shared" ca="1" si="131"/>
        <v>1016.1019448929151</v>
      </c>
      <c r="L272" s="304">
        <f t="shared" ca="1" si="116"/>
        <v>1127.7330441309982</v>
      </c>
      <c r="M272" s="306">
        <f t="shared" ca="1" si="132"/>
        <v>-1.3082961137449394</v>
      </c>
      <c r="N272" s="304">
        <f t="shared" ca="1" si="133"/>
        <v>-74.959845670952518</v>
      </c>
      <c r="P272" s="310">
        <f t="shared" ca="1" si="134"/>
        <v>23</v>
      </c>
      <c r="Q272" s="304">
        <f t="shared" ca="1" si="135"/>
        <v>0</v>
      </c>
      <c r="R272" s="306">
        <f t="shared" ca="1" si="136"/>
        <v>0</v>
      </c>
      <c r="S272" s="307">
        <f t="shared" ca="1" si="137"/>
        <v>2.8949999999999996</v>
      </c>
      <c r="T272" s="304">
        <f t="shared" ca="1" si="117"/>
        <v>28.399949999999997</v>
      </c>
      <c r="U272" s="311">
        <f t="shared" ca="1" si="118"/>
        <v>0</v>
      </c>
      <c r="V272" s="306">
        <f t="shared" ca="1" si="119"/>
        <v>1.1065455991070412</v>
      </c>
      <c r="W272" s="304">
        <f t="shared" ca="1" si="120"/>
        <v>8.5331000559674308</v>
      </c>
      <c r="Y272" s="314" t="str">
        <f t="shared" ca="1" si="138"/>
        <v/>
      </c>
      <c r="Z272" s="315" t="str">
        <f t="shared" ca="1" si="139"/>
        <v/>
      </c>
      <c r="AA272" s="316" t="str">
        <f t="shared" ca="1" si="140"/>
        <v/>
      </c>
      <c r="AC272" s="310">
        <f t="shared" ca="1" si="141"/>
        <v>21.000000000000007</v>
      </c>
      <c r="AD272" s="323">
        <f t="shared" ca="1" si="142"/>
        <v>489.20206092145952</v>
      </c>
      <c r="AE272" s="324" t="e">
        <f t="shared" ca="1" si="121"/>
        <v>#N/A</v>
      </c>
      <c r="AG272" s="306">
        <f t="shared" ca="1" si="143"/>
        <v>6.5802386331758402</v>
      </c>
      <c r="AH272" s="304">
        <f t="shared" ca="1" si="144"/>
        <v>-2.8829023402500282</v>
      </c>
    </row>
    <row r="273" spans="1:34" x14ac:dyDescent="0.2">
      <c r="A273" s="347">
        <f t="shared" ca="1" si="122"/>
        <v>0.1</v>
      </c>
      <c r="B273" s="304">
        <f t="shared" ca="1" si="123"/>
        <v>21.100000000000009</v>
      </c>
      <c r="D273" s="306">
        <f t="shared" ca="1" si="124"/>
        <v>-0.76487209209520635</v>
      </c>
      <c r="E273" s="307">
        <f t="shared" ca="1" si="125"/>
        <v>-6.9634397562692456</v>
      </c>
      <c r="F273" s="304">
        <f t="shared" ca="1" si="126"/>
        <v>7.0053210173736646</v>
      </c>
      <c r="G273" s="306">
        <f t="shared" ca="1" si="127"/>
        <v>15.847905231578499</v>
      </c>
      <c r="H273" s="307">
        <f t="shared" ca="1" si="128"/>
        <v>-59.960818253074308</v>
      </c>
      <c r="I273" s="304">
        <f t="shared" ca="1" si="129"/>
        <v>62.019801884618289</v>
      </c>
      <c r="J273" s="306">
        <f t="shared" ca="1" si="130"/>
        <v>490.79067580507785</v>
      </c>
      <c r="K273" s="307">
        <f t="shared" ca="1" si="131"/>
        <v>1010.140680266389</v>
      </c>
      <c r="L273" s="304">
        <f t="shared" ca="1" si="116"/>
        <v>1123.0581825472125</v>
      </c>
      <c r="M273" s="306">
        <f t="shared" ca="1" si="132"/>
        <v>-1.3124007095540582</v>
      </c>
      <c r="N273" s="304">
        <f t="shared" ca="1" si="133"/>
        <v>-75.195021687422113</v>
      </c>
      <c r="P273" s="310">
        <f t="shared" ca="1" si="134"/>
        <v>23</v>
      </c>
      <c r="Q273" s="304">
        <f t="shared" ca="1" si="135"/>
        <v>0</v>
      </c>
      <c r="R273" s="306">
        <f t="shared" ca="1" si="136"/>
        <v>0</v>
      </c>
      <c r="S273" s="307">
        <f t="shared" ca="1" si="137"/>
        <v>2.8949999999999996</v>
      </c>
      <c r="T273" s="304">
        <f t="shared" ca="1" si="117"/>
        <v>28.399949999999997</v>
      </c>
      <c r="U273" s="311">
        <f t="shared" ca="1" si="118"/>
        <v>0</v>
      </c>
      <c r="V273" s="306">
        <f t="shared" ca="1" si="119"/>
        <v>1.1072071349109469</v>
      </c>
      <c r="W273" s="304">
        <f t="shared" ca="1" si="120"/>
        <v>8.7209238511930032</v>
      </c>
      <c r="Y273" s="314" t="str">
        <f t="shared" ca="1" si="138"/>
        <v/>
      </c>
      <c r="Z273" s="315" t="str">
        <f t="shared" ca="1" si="139"/>
        <v/>
      </c>
      <c r="AA273" s="316" t="str">
        <f t="shared" ca="1" si="140"/>
        <v/>
      </c>
      <c r="AC273" s="310" t="e">
        <f t="shared" ca="1" si="141"/>
        <v>#N/A</v>
      </c>
      <c r="AD273" s="323" t="e">
        <f t="shared" ca="1" si="142"/>
        <v>#N/A</v>
      </c>
      <c r="AE273" s="324" t="e">
        <f t="shared" ca="1" si="121"/>
        <v>#N/A</v>
      </c>
      <c r="AG273" s="306">
        <f t="shared" ca="1" si="143"/>
        <v>6.5264203794457138</v>
      </c>
      <c r="AH273" s="304">
        <f t="shared" ca="1" si="144"/>
        <v>-2.9475302438574893</v>
      </c>
    </row>
    <row r="274" spans="1:34" x14ac:dyDescent="0.2">
      <c r="A274" s="347">
        <f t="shared" ca="1" si="122"/>
        <v>0.1</v>
      </c>
      <c r="B274" s="304">
        <f t="shared" ca="1" si="123"/>
        <v>21.20000000000001</v>
      </c>
      <c r="D274" s="306">
        <f t="shared" ca="1" si="124"/>
        <v>-0.76976013763931961</v>
      </c>
      <c r="E274" s="307">
        <f t="shared" ca="1" si="125"/>
        <v>-6.897599462704795</v>
      </c>
      <c r="F274" s="304">
        <f t="shared" ca="1" si="126"/>
        <v>6.9404185044854447</v>
      </c>
      <c r="G274" s="306">
        <f t="shared" ca="1" si="127"/>
        <v>15.770929217814567</v>
      </c>
      <c r="H274" s="307">
        <f t="shared" ca="1" si="128"/>
        <v>-60.650578199344785</v>
      </c>
      <c r="I274" s="304">
        <f t="shared" ca="1" si="129"/>
        <v>62.66749431968821</v>
      </c>
      <c r="J274" s="306">
        <f t="shared" ca="1" si="130"/>
        <v>492.37161752754753</v>
      </c>
      <c r="K274" s="307">
        <f t="shared" ca="1" si="131"/>
        <v>1004.1101104437681</v>
      </c>
      <c r="L274" s="304">
        <f t="shared" ca="1" si="116"/>
        <v>1118.3322062974355</v>
      </c>
      <c r="M274" s="306">
        <f t="shared" ca="1" si="132"/>
        <v>-1.3164007955317014</v>
      </c>
      <c r="N274" s="304">
        <f t="shared" ca="1" si="133"/>
        <v>-75.424209731630526</v>
      </c>
      <c r="P274" s="310">
        <f t="shared" ca="1" si="134"/>
        <v>23</v>
      </c>
      <c r="Q274" s="304">
        <f t="shared" ca="1" si="135"/>
        <v>0</v>
      </c>
      <c r="R274" s="306">
        <f t="shared" ca="1" si="136"/>
        <v>0</v>
      </c>
      <c r="S274" s="307">
        <f t="shared" ca="1" si="137"/>
        <v>2.8949999999999996</v>
      </c>
      <c r="T274" s="304">
        <f t="shared" ca="1" si="117"/>
        <v>28.399949999999997</v>
      </c>
      <c r="U274" s="311">
        <f t="shared" ca="1" si="118"/>
        <v>0</v>
      </c>
      <c r="V274" s="306">
        <f t="shared" ca="1" si="119"/>
        <v>1.1078767437586405</v>
      </c>
      <c r="W274" s="304">
        <f t="shared" ca="1" si="120"/>
        <v>8.9094106334480987</v>
      </c>
      <c r="Y274" s="314" t="str">
        <f t="shared" ca="1" si="138"/>
        <v/>
      </c>
      <c r="Z274" s="315" t="str">
        <f t="shared" ca="1" si="139"/>
        <v/>
      </c>
      <c r="AA274" s="316" t="str">
        <f t="shared" ca="1" si="140"/>
        <v/>
      </c>
      <c r="AC274" s="310" t="e">
        <f t="shared" ca="1" si="141"/>
        <v>#N/A</v>
      </c>
      <c r="AD274" s="323" t="e">
        <f t="shared" ca="1" si="142"/>
        <v>#N/A</v>
      </c>
      <c r="AE274" s="324" t="e">
        <f t="shared" ca="1" si="121"/>
        <v>#N/A</v>
      </c>
      <c r="AG274" s="306">
        <f t="shared" ca="1" si="143"/>
        <v>6.4719107423163091</v>
      </c>
      <c r="AH274" s="304">
        <f t="shared" ca="1" si="144"/>
        <v>-3.0124089296003471</v>
      </c>
    </row>
    <row r="275" spans="1:34" x14ac:dyDescent="0.2">
      <c r="A275" s="347">
        <f t="shared" ca="1" si="122"/>
        <v>0.1</v>
      </c>
      <c r="B275" s="304">
        <f t="shared" ca="1" si="123"/>
        <v>21.300000000000011</v>
      </c>
      <c r="D275" s="306">
        <f t="shared" ca="1" si="124"/>
        <v>-0.77448918946904632</v>
      </c>
      <c r="E275" s="307">
        <f t="shared" ca="1" si="125"/>
        <v>-6.8315314201410908</v>
      </c>
      <c r="F275" s="304">
        <f t="shared" ca="1" si="126"/>
        <v>6.8752930882239029</v>
      </c>
      <c r="G275" s="306">
        <f t="shared" ca="1" si="127"/>
        <v>15.693480298867662</v>
      </c>
      <c r="H275" s="307">
        <f t="shared" ca="1" si="128"/>
        <v>-61.333731341358892</v>
      </c>
      <c r="I275" s="304">
        <f t="shared" ca="1" si="129"/>
        <v>63.309651113751507</v>
      </c>
      <c r="J275" s="306">
        <f t="shared" ca="1" si="130"/>
        <v>493.94483800338162</v>
      </c>
      <c r="K275" s="307">
        <f t="shared" ca="1" si="131"/>
        <v>998.01089496673296</v>
      </c>
      <c r="L275" s="304">
        <f t="shared" ca="1" si="116"/>
        <v>1113.5561276659953</v>
      </c>
      <c r="M275" s="306">
        <f t="shared" ca="1" si="132"/>
        <v>-1.3203003513397533</v>
      </c>
      <c r="N275" s="304">
        <f t="shared" ca="1" si="133"/>
        <v>-75.647637821407628</v>
      </c>
      <c r="P275" s="310">
        <f t="shared" ca="1" si="134"/>
        <v>23</v>
      </c>
      <c r="Q275" s="304">
        <f t="shared" ca="1" si="135"/>
        <v>0</v>
      </c>
      <c r="R275" s="306">
        <f t="shared" ca="1" si="136"/>
        <v>0</v>
      </c>
      <c r="S275" s="307">
        <f t="shared" ca="1" si="137"/>
        <v>2.8949999999999996</v>
      </c>
      <c r="T275" s="304">
        <f t="shared" ca="1" si="117"/>
        <v>28.399949999999997</v>
      </c>
      <c r="U275" s="311">
        <f t="shared" ca="1" si="118"/>
        <v>0</v>
      </c>
      <c r="V275" s="306">
        <f t="shared" ca="1" si="119"/>
        <v>1.1085543659397474</v>
      </c>
      <c r="W275" s="304">
        <f t="shared" ca="1" si="120"/>
        <v>9.0984980553619117</v>
      </c>
      <c r="Y275" s="314" t="str">
        <f t="shared" ca="1" si="138"/>
        <v/>
      </c>
      <c r="Z275" s="315" t="str">
        <f t="shared" ca="1" si="139"/>
        <v/>
      </c>
      <c r="AA275" s="316" t="str">
        <f t="shared" ca="1" si="140"/>
        <v/>
      </c>
      <c r="AC275" s="310" t="e">
        <f t="shared" ca="1" si="141"/>
        <v>#N/A</v>
      </c>
      <c r="AD275" s="323" t="e">
        <f t="shared" ca="1" si="142"/>
        <v>#N/A</v>
      </c>
      <c r="AE275" s="324" t="e">
        <f t="shared" ca="1" si="121"/>
        <v>#N/A</v>
      </c>
      <c r="AG275" s="306">
        <f t="shared" ca="1" si="143"/>
        <v>6.4167543444470354</v>
      </c>
      <c r="AH275" s="304">
        <f t="shared" ca="1" si="144"/>
        <v>-3.0775166264069429</v>
      </c>
    </row>
    <row r="276" spans="1:34" x14ac:dyDescent="0.2">
      <c r="A276" s="347">
        <f t="shared" ca="1" si="122"/>
        <v>0.1</v>
      </c>
      <c r="B276" s="304">
        <f t="shared" ca="1" si="123"/>
        <v>21.400000000000013</v>
      </c>
      <c r="D276" s="306">
        <f t="shared" ca="1" si="124"/>
        <v>-0.77905924353890654</v>
      </c>
      <c r="E276" s="307">
        <f t="shared" ca="1" si="125"/>
        <v>-6.7652572512761715</v>
      </c>
      <c r="F276" s="304">
        <f t="shared" ca="1" si="126"/>
        <v>6.8099661512292577</v>
      </c>
      <c r="G276" s="306">
        <f t="shared" ca="1" si="127"/>
        <v>15.615574374513772</v>
      </c>
      <c r="H276" s="307">
        <f t="shared" ca="1" si="128"/>
        <v>-62.01025706648651</v>
      </c>
      <c r="I276" s="304">
        <f t="shared" ca="1" si="129"/>
        <v>63.946212901920241</v>
      </c>
      <c r="J276" s="306">
        <f t="shared" ca="1" si="130"/>
        <v>495.5102907370507</v>
      </c>
      <c r="K276" s="307">
        <f t="shared" ca="1" si="131"/>
        <v>991.84369554634065</v>
      </c>
      <c r="L276" s="304">
        <f t="shared" ca="1" si="116"/>
        <v>1108.7309703536466</v>
      </c>
      <c r="M276" s="306">
        <f t="shared" ca="1" si="132"/>
        <v>-1.3241031608484022</v>
      </c>
      <c r="N276" s="304">
        <f t="shared" ca="1" si="133"/>
        <v>-75.865522756545431</v>
      </c>
      <c r="P276" s="310">
        <f t="shared" ca="1" si="134"/>
        <v>23</v>
      </c>
      <c r="Q276" s="304">
        <f t="shared" ca="1" si="135"/>
        <v>0</v>
      </c>
      <c r="R276" s="306">
        <f t="shared" ca="1" si="136"/>
        <v>0</v>
      </c>
      <c r="S276" s="307">
        <f t="shared" ca="1" si="137"/>
        <v>2.8949999999999996</v>
      </c>
      <c r="T276" s="304">
        <f t="shared" ca="1" si="117"/>
        <v>28.399949999999997</v>
      </c>
      <c r="U276" s="311">
        <f t="shared" ca="1" si="118"/>
        <v>0</v>
      </c>
      <c r="V276" s="306">
        <f t="shared" ca="1" si="119"/>
        <v>1.1092399415062295</v>
      </c>
      <c r="W276" s="304">
        <f t="shared" ca="1" si="120"/>
        <v>9.2881244805663368</v>
      </c>
      <c r="Y276" s="314" t="str">
        <f t="shared" ca="1" si="138"/>
        <v/>
      </c>
      <c r="Z276" s="315" t="str">
        <f t="shared" ca="1" si="139"/>
        <v/>
      </c>
      <c r="AA276" s="316" t="str">
        <f t="shared" ca="1" si="140"/>
        <v/>
      </c>
      <c r="AC276" s="310" t="e">
        <f t="shared" ca="1" si="141"/>
        <v>#N/A</v>
      </c>
      <c r="AD276" s="323" t="e">
        <f t="shared" ca="1" si="142"/>
        <v>#N/A</v>
      </c>
      <c r="AE276" s="324" t="e">
        <f t="shared" ca="1" si="121"/>
        <v>#N/A</v>
      </c>
      <c r="AG276" s="306">
        <f t="shared" ca="1" si="143"/>
        <v>6.360994141181596</v>
      </c>
      <c r="AH276" s="304">
        <f t="shared" ca="1" si="144"/>
        <v>-3.1428317980524745</v>
      </c>
    </row>
    <row r="277" spans="1:34" x14ac:dyDescent="0.2">
      <c r="A277" s="347">
        <f t="shared" ca="1" si="122"/>
        <v>0.1</v>
      </c>
      <c r="B277" s="304">
        <f t="shared" ca="1" si="123"/>
        <v>21.500000000000014</v>
      </c>
      <c r="D277" s="306">
        <f t="shared" ca="1" si="124"/>
        <v>-0.7834703997236826</v>
      </c>
      <c r="E277" s="307">
        <f t="shared" ca="1" si="125"/>
        <v>-6.6987983416004671</v>
      </c>
      <c r="F277" s="304">
        <f t="shared" ca="1" si="126"/>
        <v>6.7444588432781138</v>
      </c>
      <c r="G277" s="306">
        <f t="shared" ca="1" si="127"/>
        <v>15.537227334541404</v>
      </c>
      <c r="H277" s="307">
        <f t="shared" ca="1" si="128"/>
        <v>-62.680136900646559</v>
      </c>
      <c r="I277" s="304">
        <f t="shared" ca="1" si="129"/>
        <v>64.577124395013257</v>
      </c>
      <c r="J277" s="306">
        <f t="shared" ca="1" si="130"/>
        <v>497.06793082250346</v>
      </c>
      <c r="K277" s="307">
        <f t="shared" ca="1" si="131"/>
        <v>985.60917584798403</v>
      </c>
      <c r="L277" s="304">
        <f t="shared" ca="1" si="116"/>
        <v>1103.8577695373201</v>
      </c>
      <c r="M277" s="306">
        <f t="shared" ca="1" si="132"/>
        <v>-1.3278128236505975</v>
      </c>
      <c r="N277" s="304">
        <f t="shared" ca="1" si="133"/>
        <v>-76.078070778527902</v>
      </c>
      <c r="P277" s="310">
        <f t="shared" ca="1" si="134"/>
        <v>23</v>
      </c>
      <c r="Q277" s="304">
        <f t="shared" ca="1" si="135"/>
        <v>0</v>
      </c>
      <c r="R277" s="306">
        <f t="shared" ca="1" si="136"/>
        <v>0</v>
      </c>
      <c r="S277" s="307">
        <f t="shared" ca="1" si="137"/>
        <v>2.8949999999999996</v>
      </c>
      <c r="T277" s="304">
        <f t="shared" ca="1" si="117"/>
        <v>28.399949999999997</v>
      </c>
      <c r="U277" s="311">
        <f t="shared" ca="1" si="118"/>
        <v>0</v>
      </c>
      <c r="V277" s="306">
        <f t="shared" ca="1" si="119"/>
        <v>1.1099334102911507</v>
      </c>
      <c r="W277" s="304">
        <f t="shared" ca="1" si="120"/>
        <v>9.4782290134739977</v>
      </c>
      <c r="Y277" s="314" t="str">
        <f t="shared" ca="1" si="138"/>
        <v/>
      </c>
      <c r="Z277" s="315" t="str">
        <f t="shared" ca="1" si="139"/>
        <v/>
      </c>
      <c r="AA277" s="316" t="str">
        <f t="shared" ca="1" si="140"/>
        <v/>
      </c>
      <c r="AC277" s="310" t="e">
        <f t="shared" ca="1" si="141"/>
        <v>#N/A</v>
      </c>
      <c r="AD277" s="323" t="e">
        <f t="shared" ca="1" si="142"/>
        <v>#N/A</v>
      </c>
      <c r="AE277" s="324" t="e">
        <f t="shared" ca="1" si="121"/>
        <v>#N/A</v>
      </c>
      <c r="AG277" s="306">
        <f t="shared" ca="1" si="143"/>
        <v>6.3046715138618756</v>
      </c>
      <c r="AH277" s="304">
        <f t="shared" ca="1" si="144"/>
        <v>-3.2083331539089253</v>
      </c>
    </row>
    <row r="278" spans="1:34" x14ac:dyDescent="0.2">
      <c r="A278" s="347">
        <f t="shared" ca="1" si="122"/>
        <v>0.1</v>
      </c>
      <c r="B278" s="304">
        <f t="shared" ca="1" si="123"/>
        <v>21.600000000000016</v>
      </c>
      <c r="D278" s="306">
        <f t="shared" ca="1" si="124"/>
        <v>-0.7877228581366299</v>
      </c>
      <c r="E278" s="307">
        <f t="shared" ca="1" si="125"/>
        <v>-6.6321758281153542</v>
      </c>
      <c r="F278" s="304">
        <f t="shared" ca="1" si="126"/>
        <v>6.6787920701477548</v>
      </c>
      <c r="G278" s="306">
        <f t="shared" ca="1" si="127"/>
        <v>15.458455048727741</v>
      </c>
      <c r="H278" s="307">
        <f t="shared" ca="1" si="128"/>
        <v>-63.343354483458093</v>
      </c>
      <c r="I278" s="304">
        <f t="shared" ca="1" si="129"/>
        <v>65.202334235137371</v>
      </c>
      <c r="J278" s="306">
        <f t="shared" ca="1" si="130"/>
        <v>498.61771494166692</v>
      </c>
      <c r="K278" s="307">
        <f t="shared" ca="1" si="131"/>
        <v>979.30800127877876</v>
      </c>
      <c r="L278" s="304">
        <f t="shared" ca="1" si="116"/>
        <v>1098.9375719404109</v>
      </c>
      <c r="M278" s="306">
        <f t="shared" ca="1" si="132"/>
        <v>-1.331432765801857</v>
      </c>
      <c r="N278" s="304">
        <f t="shared" ca="1" si="133"/>
        <v>-76.28547818587657</v>
      </c>
      <c r="P278" s="310">
        <f t="shared" ca="1" si="134"/>
        <v>23</v>
      </c>
      <c r="Q278" s="304">
        <f t="shared" ca="1" si="135"/>
        <v>0</v>
      </c>
      <c r="R278" s="306">
        <f t="shared" ca="1" si="136"/>
        <v>0</v>
      </c>
      <c r="S278" s="307">
        <f t="shared" ca="1" si="137"/>
        <v>2.8949999999999996</v>
      </c>
      <c r="T278" s="304">
        <f t="shared" ca="1" si="117"/>
        <v>28.399949999999997</v>
      </c>
      <c r="U278" s="311">
        <f t="shared" ca="1" si="118"/>
        <v>0</v>
      </c>
      <c r="V278" s="306">
        <f t="shared" ca="1" si="119"/>
        <v>1.1106347119272588</v>
      </c>
      <c r="W278" s="304">
        <f t="shared" ca="1" si="120"/>
        <v>9.6687515277063181</v>
      </c>
      <c r="Y278" s="314" t="str">
        <f t="shared" ca="1" si="138"/>
        <v/>
      </c>
      <c r="Z278" s="315" t="str">
        <f t="shared" ca="1" si="139"/>
        <v/>
      </c>
      <c r="AA278" s="316" t="str">
        <f t="shared" ca="1" si="140"/>
        <v/>
      </c>
      <c r="AC278" s="310" t="e">
        <f t="shared" ca="1" si="141"/>
        <v>#N/A</v>
      </c>
      <c r="AD278" s="323" t="e">
        <f t="shared" ca="1" si="142"/>
        <v>#N/A</v>
      </c>
      <c r="AE278" s="324" t="e">
        <f t="shared" ca="1" si="121"/>
        <v>#N/A</v>
      </c>
      <c r="AG278" s="306">
        <f t="shared" ca="1" si="143"/>
        <v>6.2478263551032658</v>
      </c>
      <c r="AH278" s="304">
        <f t="shared" ca="1" si="144"/>
        <v>-3.2739996592310878</v>
      </c>
    </row>
    <row r="279" spans="1:34" x14ac:dyDescent="0.2">
      <c r="A279" s="347">
        <f t="shared" ca="1" si="122"/>
        <v>0.1</v>
      </c>
      <c r="B279" s="304">
        <f t="shared" ca="1" si="123"/>
        <v>21.700000000000017</v>
      </c>
      <c r="D279" s="306">
        <f t="shared" ca="1" si="124"/>
        <v>-0.7918169155508592</v>
      </c>
      <c r="E279" s="307">
        <f t="shared" ca="1" si="125"/>
        <v>-6.5654105885979579</v>
      </c>
      <c r="F279" s="304">
        <f t="shared" ca="1" si="126"/>
        <v>6.6129864830216203</v>
      </c>
      <c r="G279" s="306">
        <f t="shared" ca="1" si="127"/>
        <v>15.379273357172655</v>
      </c>
      <c r="H279" s="307">
        <f t="shared" ca="1" si="128"/>
        <v>-63.999895542317887</v>
      </c>
      <c r="I279" s="304">
        <f t="shared" ca="1" si="129"/>
        <v>65.821794858711058</v>
      </c>
      <c r="J279" s="306">
        <f t="shared" ca="1" si="130"/>
        <v>500.15960136196196</v>
      </c>
      <c r="K279" s="307">
        <f t="shared" ca="1" si="131"/>
        <v>972.94083877748994</v>
      </c>
      <c r="L279" s="304">
        <f t="shared" ca="1" si="116"/>
        <v>1093.9714359139375</v>
      </c>
      <c r="M279" s="306">
        <f t="shared" ca="1" si="132"/>
        <v>-1.3349662498430144</v>
      </c>
      <c r="N279" s="304">
        <f t="shared" ca="1" si="133"/>
        <v>-76.487931908411724</v>
      </c>
      <c r="P279" s="310">
        <f t="shared" ca="1" si="134"/>
        <v>23</v>
      </c>
      <c r="Q279" s="304">
        <f t="shared" ca="1" si="135"/>
        <v>0</v>
      </c>
      <c r="R279" s="306">
        <f t="shared" ca="1" si="136"/>
        <v>0</v>
      </c>
      <c r="S279" s="307">
        <f t="shared" ca="1" si="137"/>
        <v>2.8949999999999996</v>
      </c>
      <c r="T279" s="304">
        <f t="shared" ca="1" si="117"/>
        <v>28.399949999999997</v>
      </c>
      <c r="U279" s="311">
        <f t="shared" ca="1" si="118"/>
        <v>0</v>
      </c>
      <c r="V279" s="306">
        <f t="shared" ca="1" si="119"/>
        <v>1.1113437858653783</v>
      </c>
      <c r="W279" s="304">
        <f t="shared" ca="1" si="120"/>
        <v>9.8596326931673577</v>
      </c>
      <c r="Y279" s="314" t="str">
        <f t="shared" ca="1" si="138"/>
        <v/>
      </c>
      <c r="Z279" s="315" t="str">
        <f t="shared" ca="1" si="139"/>
        <v/>
      </c>
      <c r="AA279" s="316" t="str">
        <f t="shared" ca="1" si="140"/>
        <v/>
      </c>
      <c r="AC279" s="310" t="e">
        <f t="shared" ca="1" si="141"/>
        <v>#N/A</v>
      </c>
      <c r="AD279" s="323" t="e">
        <f t="shared" ca="1" si="142"/>
        <v>#N/A</v>
      </c>
      <c r="AE279" s="324" t="e">
        <f t="shared" ca="1" si="121"/>
        <v>#N/A</v>
      </c>
      <c r="AG279" s="306">
        <f t="shared" ca="1" si="143"/>
        <v>6.1904971467973411</v>
      </c>
      <c r="AH279" s="304">
        <f t="shared" ca="1" si="144"/>
        <v>-3.3398105449762761</v>
      </c>
    </row>
    <row r="280" spans="1:34" x14ac:dyDescent="0.2">
      <c r="A280" s="347">
        <f t="shared" ca="1" si="122"/>
        <v>0.1</v>
      </c>
      <c r="B280" s="304">
        <f t="shared" ca="1" si="123"/>
        <v>21.800000000000018</v>
      </c>
      <c r="D280" s="306">
        <f t="shared" ca="1" si="124"/>
        <v>-0.79575296191615297</v>
      </c>
      <c r="E280" s="307">
        <f t="shared" ca="1" si="125"/>
        <v>-6.4985232314066543</v>
      </c>
      <c r="F280" s="304">
        <f t="shared" ca="1" si="126"/>
        <v>6.5470624684304273</v>
      </c>
      <c r="G280" s="306">
        <f t="shared" ca="1" si="127"/>
        <v>15.29969806098104</v>
      </c>
      <c r="H280" s="307">
        <f t="shared" ca="1" si="128"/>
        <v>-64.649747865458551</v>
      </c>
      <c r="I280" s="304">
        <f t="shared" ca="1" si="129"/>
        <v>66.435462366303653</v>
      </c>
      <c r="J280" s="306">
        <f t="shared" ca="1" si="130"/>
        <v>501.69354993286964</v>
      </c>
      <c r="K280" s="307">
        <f t="shared" ca="1" si="131"/>
        <v>966.50835660710118</v>
      </c>
      <c r="L280" s="304">
        <f t="shared" ca="1" si="116"/>
        <v>1088.9604315288982</v>
      </c>
      <c r="M280" s="306">
        <f t="shared" ca="1" si="132"/>
        <v>-1.3384163841589236</v>
      </c>
      <c r="N280" s="304">
        <f t="shared" ca="1" si="133"/>
        <v>-76.685610043466582</v>
      </c>
      <c r="P280" s="310">
        <f t="shared" ca="1" si="134"/>
        <v>23</v>
      </c>
      <c r="Q280" s="304">
        <f t="shared" ca="1" si="135"/>
        <v>0</v>
      </c>
      <c r="R280" s="306">
        <f t="shared" ca="1" si="136"/>
        <v>0</v>
      </c>
      <c r="S280" s="307">
        <f t="shared" ca="1" si="137"/>
        <v>2.8949999999999996</v>
      </c>
      <c r="T280" s="304">
        <f t="shared" ca="1" si="117"/>
        <v>28.399949999999997</v>
      </c>
      <c r="U280" s="311">
        <f t="shared" ca="1" si="118"/>
        <v>0</v>
      </c>
      <c r="V280" s="306">
        <f t="shared" ca="1" si="119"/>
        <v>1.1120605713926042</v>
      </c>
      <c r="W280" s="304">
        <f t="shared" ca="1" si="120"/>
        <v>10.05081400176142</v>
      </c>
      <c r="Y280" s="314" t="str">
        <f t="shared" ca="1" si="138"/>
        <v/>
      </c>
      <c r="Z280" s="315" t="str">
        <f t="shared" ca="1" si="139"/>
        <v/>
      </c>
      <c r="AA280" s="316" t="str">
        <f t="shared" ca="1" si="140"/>
        <v/>
      </c>
      <c r="AC280" s="310" t="e">
        <f t="shared" ca="1" si="141"/>
        <v>#N/A</v>
      </c>
      <c r="AD280" s="323" t="e">
        <f t="shared" ca="1" si="142"/>
        <v>#N/A</v>
      </c>
      <c r="AE280" s="324" t="e">
        <f t="shared" ca="1" si="121"/>
        <v>#N/A</v>
      </c>
      <c r="AG280" s="306">
        <f t="shared" ca="1" si="143"/>
        <v>6.1327210315329337</v>
      </c>
      <c r="AH280" s="304">
        <f t="shared" ca="1" si="144"/>
        <v>-3.4057453171562555</v>
      </c>
    </row>
    <row r="281" spans="1:34" x14ac:dyDescent="0.2">
      <c r="A281" s="347">
        <f t="shared" ca="1" si="122"/>
        <v>0.1</v>
      </c>
      <c r="B281" s="304">
        <f t="shared" ca="1" si="123"/>
        <v>21.90000000000002</v>
      </c>
      <c r="D281" s="306">
        <f t="shared" ca="1" si="124"/>
        <v>-0.79953147696438254</v>
      </c>
      <c r="E281" s="307">
        <f t="shared" ca="1" si="125"/>
        <v>-6.4315340858216521</v>
      </c>
      <c r="F281" s="304">
        <f t="shared" ca="1" si="126"/>
        <v>6.481040138723305</v>
      </c>
      <c r="G281" s="306">
        <f t="shared" ca="1" si="127"/>
        <v>15.219744913284602</v>
      </c>
      <c r="H281" s="307">
        <f t="shared" ca="1" si="128"/>
        <v>-65.292901274040716</v>
      </c>
      <c r="I281" s="304">
        <f t="shared" ca="1" si="129"/>
        <v>67.043296398723413</v>
      </c>
      <c r="J281" s="306">
        <f t="shared" ca="1" si="130"/>
        <v>503.21952208158291</v>
      </c>
      <c r="K281" s="307">
        <f t="shared" ca="1" si="131"/>
        <v>960.01122415012617</v>
      </c>
      <c r="L281" s="304">
        <f t="shared" ca="1" si="116"/>
        <v>1083.9056406801474</v>
      </c>
      <c r="M281" s="306">
        <f t="shared" ca="1" si="132"/>
        <v>-1.341786131721926</v>
      </c>
      <c r="N281" s="304">
        <f t="shared" ca="1" si="133"/>
        <v>-76.878682356851101</v>
      </c>
      <c r="P281" s="310">
        <f t="shared" ca="1" si="134"/>
        <v>23</v>
      </c>
      <c r="Q281" s="304">
        <f t="shared" ca="1" si="135"/>
        <v>0</v>
      </c>
      <c r="R281" s="306">
        <f t="shared" ca="1" si="136"/>
        <v>0</v>
      </c>
      <c r="S281" s="307">
        <f t="shared" ca="1" si="137"/>
        <v>2.8949999999999996</v>
      </c>
      <c r="T281" s="304">
        <f t="shared" ca="1" si="117"/>
        <v>28.399949999999997</v>
      </c>
      <c r="U281" s="311">
        <f t="shared" ca="1" si="118"/>
        <v>0</v>
      </c>
      <c r="V281" s="306">
        <f t="shared" ca="1" si="119"/>
        <v>1.1127850076502916</v>
      </c>
      <c r="W281" s="304">
        <f t="shared" ca="1" si="120"/>
        <v>10.242237791754937</v>
      </c>
      <c r="Y281" s="314" t="str">
        <f t="shared" ca="1" si="138"/>
        <v/>
      </c>
      <c r="Z281" s="315" t="str">
        <f t="shared" ca="1" si="139"/>
        <v/>
      </c>
      <c r="AA281" s="316" t="str">
        <f t="shared" ca="1" si="140"/>
        <v/>
      </c>
      <c r="AC281" s="310" t="e">
        <f t="shared" ca="1" si="141"/>
        <v>#N/A</v>
      </c>
      <c r="AD281" s="323" t="e">
        <f t="shared" ca="1" si="142"/>
        <v>#N/A</v>
      </c>
      <c r="AE281" s="324" t="e">
        <f t="shared" ca="1" si="121"/>
        <v>#N/A</v>
      </c>
      <c r="AG281" s="306">
        <f t="shared" ca="1" si="143"/>
        <v>6.0745338780596274</v>
      </c>
      <c r="AH281" s="304">
        <f t="shared" ca="1" si="144"/>
        <v>-3.4717837657206982</v>
      </c>
    </row>
    <row r="282" spans="1:34" x14ac:dyDescent="0.2">
      <c r="A282" s="347">
        <f t="shared" ca="1" si="122"/>
        <v>0.1</v>
      </c>
      <c r="B282" s="304">
        <f t="shared" ca="1" si="123"/>
        <v>22.000000000000021</v>
      </c>
      <c r="D282" s="306">
        <f t="shared" ca="1" si="124"/>
        <v>-0.80315302689756063</v>
      </c>
      <c r="E282" s="307">
        <f t="shared" ca="1" si="125"/>
        <v>-6.3644631929148288</v>
      </c>
      <c r="F282" s="304">
        <f t="shared" ca="1" si="126"/>
        <v>6.4149393230631837</v>
      </c>
      <c r="G282" s="306">
        <f t="shared" ca="1" si="127"/>
        <v>15.139429610594846</v>
      </c>
      <c r="H282" s="307">
        <f t="shared" ca="1" si="128"/>
        <v>-65.929347593332196</v>
      </c>
      <c r="I282" s="304">
        <f t="shared" ca="1" si="129"/>
        <v>67.645260018840744</v>
      </c>
      <c r="J282" s="306">
        <f t="shared" ca="1" si="130"/>
        <v>504.73748080777688</v>
      </c>
      <c r="K282" s="307">
        <f t="shared" ca="1" si="131"/>
        <v>953.45011170675753</v>
      </c>
      <c r="L282" s="304">
        <f t="shared" ca="1" si="116"/>
        <v>1078.8081572021085</v>
      </c>
      <c r="M282" s="306">
        <f t="shared" ca="1" si="132"/>
        <v>-1.3450783182650312</v>
      </c>
      <c r="N282" s="304">
        <f t="shared" ca="1" si="133"/>
        <v>-77.067310751140795</v>
      </c>
      <c r="P282" s="310">
        <f t="shared" ca="1" si="134"/>
        <v>23</v>
      </c>
      <c r="Q282" s="304">
        <f t="shared" ca="1" si="135"/>
        <v>0</v>
      </c>
      <c r="R282" s="306">
        <f t="shared" ca="1" si="136"/>
        <v>0</v>
      </c>
      <c r="S282" s="307">
        <f t="shared" ca="1" si="137"/>
        <v>2.8949999999999996</v>
      </c>
      <c r="T282" s="304">
        <f t="shared" ca="1" si="117"/>
        <v>28.399949999999997</v>
      </c>
      <c r="U282" s="311">
        <f t="shared" ca="1" si="118"/>
        <v>0</v>
      </c>
      <c r="V282" s="306">
        <f t="shared" ca="1" si="119"/>
        <v>1.1135170336518259</v>
      </c>
      <c r="W282" s="304">
        <f t="shared" ca="1" si="120"/>
        <v>10.433847270785311</v>
      </c>
      <c r="Y282" s="314" t="str">
        <f t="shared" ca="1" si="138"/>
        <v/>
      </c>
      <c r="Z282" s="315" t="str">
        <f t="shared" ca="1" si="139"/>
        <v/>
      </c>
      <c r="AA282" s="316" t="str">
        <f t="shared" ca="1" si="140"/>
        <v/>
      </c>
      <c r="AC282" s="310">
        <f t="shared" ca="1" si="141"/>
        <v>22.000000000000021</v>
      </c>
      <c r="AD282" s="323">
        <f t="shared" ca="1" si="142"/>
        <v>504.73748080777688</v>
      </c>
      <c r="AE282" s="324" t="e">
        <f t="shared" ca="1" si="121"/>
        <v>#N/A</v>
      </c>
      <c r="AG282" s="306">
        <f t="shared" ca="1" si="143"/>
        <v>6.0159703413572068</v>
      </c>
      <c r="AH282" s="304">
        <f t="shared" ca="1" si="144"/>
        <v>-3.5379059729723448</v>
      </c>
    </row>
    <row r="283" spans="1:34" x14ac:dyDescent="0.2">
      <c r="A283" s="347">
        <f t="shared" ca="1" si="122"/>
        <v>0.1</v>
      </c>
      <c r="B283" s="304">
        <f t="shared" ca="1" si="123"/>
        <v>22.100000000000023</v>
      </c>
      <c r="D283" s="306">
        <f t="shared" ca="1" si="124"/>
        <v>-0.80661826115327573</v>
      </c>
      <c r="E283" s="307">
        <f t="shared" ca="1" si="125"/>
        <v>-6.297330296942806</v>
      </c>
      <c r="F283" s="304">
        <f t="shared" ca="1" si="126"/>
        <v>6.3487795589404197</v>
      </c>
      <c r="G283" s="306">
        <f t="shared" ca="1" si="127"/>
        <v>15.058767784479517</v>
      </c>
      <c r="H283" s="307">
        <f t="shared" ca="1" si="128"/>
        <v>-66.559080623026475</v>
      </c>
      <c r="I283" s="304">
        <f t="shared" ca="1" si="129"/>
        <v>68.241319598681685</v>
      </c>
      <c r="J283" s="306">
        <f t="shared" ca="1" si="130"/>
        <v>506.24739067753057</v>
      </c>
      <c r="K283" s="307">
        <f t="shared" ca="1" si="131"/>
        <v>946.82569029593958</v>
      </c>
      <c r="L283" s="304">
        <f t="shared" ca="1" si="116"/>
        <v>1073.6690869966365</v>
      </c>
      <c r="M283" s="306">
        <f t="shared" ca="1" si="132"/>
        <v>-1.3482956399262223</v>
      </c>
      <c r="N283" s="304">
        <f t="shared" ca="1" si="133"/>
        <v>-77.251649703663062</v>
      </c>
      <c r="P283" s="310">
        <f t="shared" ca="1" si="134"/>
        <v>23</v>
      </c>
      <c r="Q283" s="304">
        <f t="shared" ca="1" si="135"/>
        <v>0</v>
      </c>
      <c r="R283" s="306">
        <f t="shared" ca="1" si="136"/>
        <v>0</v>
      </c>
      <c r="S283" s="307">
        <f t="shared" ca="1" si="137"/>
        <v>2.8949999999999996</v>
      </c>
      <c r="T283" s="304">
        <f t="shared" ca="1" si="117"/>
        <v>28.399949999999997</v>
      </c>
      <c r="U283" s="311">
        <f t="shared" ca="1" si="118"/>
        <v>0</v>
      </c>
      <c r="V283" s="306">
        <f t="shared" ca="1" si="119"/>
        <v>1.1142565883001683</v>
      </c>
      <c r="W283" s="304">
        <f t="shared" ca="1" si="120"/>
        <v>10.625586537521588</v>
      </c>
      <c r="Y283" s="314" t="str">
        <f t="shared" ca="1" si="138"/>
        <v/>
      </c>
      <c r="Z283" s="315" t="str">
        <f t="shared" ca="1" si="139"/>
        <v/>
      </c>
      <c r="AA283" s="316" t="str">
        <f t="shared" ca="1" si="140"/>
        <v/>
      </c>
      <c r="AC283" s="310" t="e">
        <f t="shared" ca="1" si="141"/>
        <v>#N/A</v>
      </c>
      <c r="AD283" s="323" t="e">
        <f t="shared" ca="1" si="142"/>
        <v>#N/A</v>
      </c>
      <c r="AE283" s="324" t="e">
        <f t="shared" ca="1" si="121"/>
        <v>#N/A</v>
      </c>
      <c r="AG283" s="306">
        <f t="shared" ca="1" si="143"/>
        <v>5.9570639178203777</v>
      </c>
      <c r="AH283" s="304">
        <f t="shared" ca="1" si="144"/>
        <v>-3.6040923215147882</v>
      </c>
    </row>
    <row r="284" spans="1:34" x14ac:dyDescent="0.2">
      <c r="A284" s="347">
        <f t="shared" ca="1" si="122"/>
        <v>0.1</v>
      </c>
      <c r="B284" s="304">
        <f t="shared" ca="1" si="123"/>
        <v>22.200000000000024</v>
      </c>
      <c r="D284" s="306">
        <f t="shared" ca="1" si="124"/>
        <v>-0.80992790924292757</v>
      </c>
      <c r="E284" s="307">
        <f t="shared" ca="1" si="125"/>
        <v>-6.2301548372569915</v>
      </c>
      <c r="F284" s="304">
        <f t="shared" ca="1" si="126"/>
        <v>6.2825800841984742</v>
      </c>
      <c r="G284" s="306">
        <f t="shared" ca="1" si="127"/>
        <v>14.977774993555224</v>
      </c>
      <c r="H284" s="307">
        <f t="shared" ca="1" si="128"/>
        <v>-67.182096106752169</v>
      </c>
      <c r="I284" s="304">
        <f t="shared" ca="1" si="129"/>
        <v>68.831444711370494</v>
      </c>
      <c r="J284" s="306">
        <f t="shared" ca="1" si="130"/>
        <v>507.74921781643229</v>
      </c>
      <c r="K284" s="307">
        <f t="shared" ca="1" si="131"/>
        <v>940.13863145945061</v>
      </c>
      <c r="L284" s="304">
        <f t="shared" ca="1" si="116"/>
        <v>1068.4895481733301</v>
      </c>
      <c r="M284" s="306">
        <f t="shared" ca="1" si="132"/>
        <v>-1.3514406704020359</v>
      </c>
      <c r="N284" s="304">
        <f t="shared" ca="1" si="133"/>
        <v>-77.431846676367201</v>
      </c>
      <c r="P284" s="310">
        <f t="shared" ca="1" si="134"/>
        <v>23</v>
      </c>
      <c r="Q284" s="304">
        <f t="shared" ca="1" si="135"/>
        <v>0</v>
      </c>
      <c r="R284" s="306">
        <f t="shared" ca="1" si="136"/>
        <v>0</v>
      </c>
      <c r="S284" s="307">
        <f t="shared" ca="1" si="137"/>
        <v>2.8949999999999996</v>
      </c>
      <c r="T284" s="304">
        <f t="shared" ca="1" si="117"/>
        <v>28.399949999999997</v>
      </c>
      <c r="U284" s="311">
        <f t="shared" ca="1" si="118"/>
        <v>0</v>
      </c>
      <c r="V284" s="306">
        <f t="shared" ca="1" si="119"/>
        <v>1.1150036104051755</v>
      </c>
      <c r="W284" s="304">
        <f t="shared" ca="1" si="120"/>
        <v>10.817400601984028</v>
      </c>
      <c r="Y284" s="314" t="str">
        <f t="shared" ca="1" si="138"/>
        <v/>
      </c>
      <c r="Z284" s="315" t="str">
        <f t="shared" ca="1" si="139"/>
        <v/>
      </c>
      <c r="AA284" s="316" t="str">
        <f t="shared" ca="1" si="140"/>
        <v/>
      </c>
      <c r="AC284" s="310" t="e">
        <f t="shared" ca="1" si="141"/>
        <v>#N/A</v>
      </c>
      <c r="AD284" s="323" t="e">
        <f t="shared" ca="1" si="142"/>
        <v>#N/A</v>
      </c>
      <c r="AE284" s="324" t="e">
        <f t="shared" ca="1" si="121"/>
        <v>#N/A</v>
      </c>
      <c r="AG284" s="306">
        <f t="shared" ca="1" si="143"/>
        <v>5.89784699601916</v>
      </c>
      <c r="AH284" s="304">
        <f t="shared" ca="1" si="144"/>
        <v>-3.6703235017345732</v>
      </c>
    </row>
    <row r="285" spans="1:34" x14ac:dyDescent="0.2">
      <c r="A285" s="347">
        <f t="shared" ca="1" si="122"/>
        <v>0.1</v>
      </c>
      <c r="B285" s="304">
        <f t="shared" ca="1" si="123"/>
        <v>22.300000000000026</v>
      </c>
      <c r="D285" s="306">
        <f t="shared" ca="1" si="124"/>
        <v>-0.813082777658789</v>
      </c>
      <c r="E285" s="307">
        <f t="shared" ca="1" si="125"/>
        <v>-6.1629559407240304</v>
      </c>
      <c r="F285" s="304">
        <f t="shared" ca="1" si="126"/>
        <v>6.2163598295651248</v>
      </c>
      <c r="G285" s="306">
        <f t="shared" ca="1" si="127"/>
        <v>14.896466715789344</v>
      </c>
      <c r="H285" s="307">
        <f t="shared" ca="1" si="128"/>
        <v>-67.798391700824567</v>
      </c>
      <c r="I285" s="304">
        <f t="shared" ca="1" si="129"/>
        <v>69.415608027539861</v>
      </c>
      <c r="J285" s="306">
        <f t="shared" ca="1" si="130"/>
        <v>509.24292990189952</v>
      </c>
      <c r="K285" s="307">
        <f t="shared" ca="1" si="131"/>
        <v>933.38960706907176</v>
      </c>
      <c r="L285" s="304">
        <f t="shared" ca="1" si="116"/>
        <v>1063.2706712025999</v>
      </c>
      <c r="M285" s="306">
        <f t="shared" ca="1" si="132"/>
        <v>-1.3545158676455975</v>
      </c>
      <c r="N285" s="304">
        <f t="shared" ca="1" si="133"/>
        <v>-77.608042499593552</v>
      </c>
      <c r="P285" s="310">
        <f t="shared" ca="1" si="134"/>
        <v>23</v>
      </c>
      <c r="Q285" s="304">
        <f t="shared" ca="1" si="135"/>
        <v>0</v>
      </c>
      <c r="R285" s="306">
        <f t="shared" ca="1" si="136"/>
        <v>0</v>
      </c>
      <c r="S285" s="307">
        <f t="shared" ca="1" si="137"/>
        <v>2.8949999999999996</v>
      </c>
      <c r="T285" s="304">
        <f t="shared" ca="1" si="117"/>
        <v>28.399949999999997</v>
      </c>
      <c r="U285" s="311">
        <f t="shared" ca="1" si="118"/>
        <v>0</v>
      </c>
      <c r="V285" s="306">
        <f t="shared" ca="1" si="119"/>
        <v>1.1157580387006707</v>
      </c>
      <c r="W285" s="304">
        <f t="shared" ca="1" si="120"/>
        <v>11.009235404531461</v>
      </c>
      <c r="Y285" s="314" t="str">
        <f t="shared" ca="1" si="138"/>
        <v/>
      </c>
      <c r="Z285" s="315" t="str">
        <f t="shared" ca="1" si="139"/>
        <v/>
      </c>
      <c r="AA285" s="316" t="str">
        <f t="shared" ca="1" si="140"/>
        <v/>
      </c>
      <c r="AC285" s="310" t="e">
        <f t="shared" ca="1" si="141"/>
        <v>#N/A</v>
      </c>
      <c r="AD285" s="323" t="e">
        <f t="shared" ca="1" si="142"/>
        <v>#N/A</v>
      </c>
      <c r="AE285" s="324" t="e">
        <f t="shared" ca="1" si="121"/>
        <v>#N/A</v>
      </c>
      <c r="AG285" s="306">
        <f t="shared" ca="1" si="143"/>
        <v>5.8383509034513672</v>
      </c>
      <c r="AH285" s="304">
        <f t="shared" ca="1" si="144"/>
        <v>-3.7365805188200447</v>
      </c>
    </row>
    <row r="286" spans="1:34" x14ac:dyDescent="0.2">
      <c r="A286" s="347">
        <f t="shared" ca="1" si="122"/>
        <v>0.1</v>
      </c>
      <c r="B286" s="304">
        <f t="shared" ca="1" si="123"/>
        <v>22.400000000000027</v>
      </c>
      <c r="D286" s="306">
        <f t="shared" ca="1" si="124"/>
        <v>-0.81608374684641249</v>
      </c>
      <c r="E286" s="307">
        <f t="shared" ca="1" si="125"/>
        <v>-6.095752414649839</v>
      </c>
      <c r="F286" s="304">
        <f t="shared" ca="1" si="126"/>
        <v>6.1501374116824596</v>
      </c>
      <c r="G286" s="306">
        <f t="shared" ca="1" si="127"/>
        <v>14.814858341104703</v>
      </c>
      <c r="H286" s="307">
        <f t="shared" ca="1" si="128"/>
        <v>-68.407966942289548</v>
      </c>
      <c r="I286" s="304">
        <f t="shared" ca="1" si="129"/>
        <v>69.993785215863127</v>
      </c>
      <c r="J286" s="306">
        <f t="shared" ca="1" si="130"/>
        <v>510.72849615474422</v>
      </c>
      <c r="K286" s="307">
        <f t="shared" ca="1" si="131"/>
        <v>926.57928913691603</v>
      </c>
      <c r="L286" s="304">
        <f t="shared" ca="1" si="116"/>
        <v>1058.0135990817696</v>
      </c>
      <c r="M286" s="306">
        <f t="shared" ca="1" si="132"/>
        <v>-1.3575235801415433</v>
      </c>
      <c r="N286" s="304">
        <f t="shared" ca="1" si="133"/>
        <v>-77.780371731599999</v>
      </c>
      <c r="P286" s="310">
        <f t="shared" ca="1" si="134"/>
        <v>23</v>
      </c>
      <c r="Q286" s="304">
        <f t="shared" ca="1" si="135"/>
        <v>0</v>
      </c>
      <c r="R286" s="306">
        <f t="shared" ca="1" si="136"/>
        <v>0</v>
      </c>
      <c r="S286" s="307">
        <f t="shared" ca="1" si="137"/>
        <v>2.8949999999999996</v>
      </c>
      <c r="T286" s="304">
        <f t="shared" ca="1" si="117"/>
        <v>28.399949999999997</v>
      </c>
      <c r="U286" s="311">
        <f t="shared" ca="1" si="118"/>
        <v>0</v>
      </c>
      <c r="V286" s="306">
        <f t="shared" ca="1" si="119"/>
        <v>1.1165198118612785</v>
      </c>
      <c r="W286" s="304">
        <f t="shared" ca="1" si="120"/>
        <v>11.201037833527478</v>
      </c>
      <c r="Y286" s="314" t="str">
        <f t="shared" ca="1" si="138"/>
        <v/>
      </c>
      <c r="Z286" s="315" t="str">
        <f t="shared" ca="1" si="139"/>
        <v/>
      </c>
      <c r="AA286" s="316" t="str">
        <f t="shared" ca="1" si="140"/>
        <v/>
      </c>
      <c r="AC286" s="310" t="e">
        <f t="shared" ca="1" si="141"/>
        <v>#N/A</v>
      </c>
      <c r="AD286" s="323" t="e">
        <f t="shared" ca="1" si="142"/>
        <v>#N/A</v>
      </c>
      <c r="AE286" s="324" t="e">
        <f t="shared" ca="1" si="121"/>
        <v>#N/A</v>
      </c>
      <c r="AG286" s="306">
        <f t="shared" ca="1" si="143"/>
        <v>5.7786059496639526</v>
      </c>
      <c r="AH286" s="304">
        <f t="shared" ca="1" si="144"/>
        <v>-3.8028446993200218</v>
      </c>
    </row>
    <row r="287" spans="1:34" x14ac:dyDescent="0.2">
      <c r="A287" s="347">
        <f t="shared" ca="1" si="122"/>
        <v>0.1</v>
      </c>
      <c r="B287" s="304">
        <f t="shared" ca="1" si="123"/>
        <v>22.500000000000028</v>
      </c>
      <c r="D287" s="306">
        <f t="shared" ca="1" si="124"/>
        <v>-0.81893176823939873</v>
      </c>
      <c r="E287" s="307">
        <f t="shared" ca="1" si="125"/>
        <v>-6.0285627402000426</v>
      </c>
      <c r="F287" s="304">
        <f t="shared" ca="1" si="126"/>
        <v>6.0839311266285678</v>
      </c>
      <c r="G287" s="306">
        <f t="shared" ca="1" si="127"/>
        <v>14.732965164280763</v>
      </c>
      <c r="H287" s="307">
        <f t="shared" ca="1" si="128"/>
        <v>-69.010823216309547</v>
      </c>
      <c r="I287" s="304">
        <f t="shared" ca="1" si="129"/>
        <v>70.565954847395346</v>
      </c>
      <c r="J287" s="306">
        <f t="shared" ca="1" si="130"/>
        <v>512.20588733001352</v>
      </c>
      <c r="K287" s="307">
        <f t="shared" ca="1" si="131"/>
        <v>919.70834962898607</v>
      </c>
      <c r="L287" s="304">
        <f t="shared" ca="1" si="116"/>
        <v>1052.719487514504</v>
      </c>
      <c r="M287" s="306">
        <f t="shared" ca="1" si="132"/>
        <v>-1.3604660527877517</v>
      </c>
      <c r="N287" s="304">
        <f t="shared" ca="1" si="133"/>
        <v>-77.948962995560436</v>
      </c>
      <c r="P287" s="310">
        <f t="shared" ca="1" si="134"/>
        <v>23</v>
      </c>
      <c r="Q287" s="304">
        <f t="shared" ca="1" si="135"/>
        <v>0</v>
      </c>
      <c r="R287" s="306">
        <f t="shared" ca="1" si="136"/>
        <v>0</v>
      </c>
      <c r="S287" s="307">
        <f t="shared" ca="1" si="137"/>
        <v>2.8949999999999996</v>
      </c>
      <c r="T287" s="304">
        <f t="shared" ca="1" si="117"/>
        <v>28.399949999999997</v>
      </c>
      <c r="U287" s="311">
        <f t="shared" ca="1" si="118"/>
        <v>0</v>
      </c>
      <c r="V287" s="306">
        <f t="shared" ca="1" si="119"/>
        <v>1.1172888685190023</v>
      </c>
      <c r="W287" s="304">
        <f t="shared" ca="1" si="120"/>
        <v>11.392755741698103</v>
      </c>
      <c r="Y287" s="314" t="str">
        <f t="shared" ca="1" si="138"/>
        <v/>
      </c>
      <c r="Z287" s="315" t="str">
        <f t="shared" ca="1" si="139"/>
        <v/>
      </c>
      <c r="AA287" s="316" t="str">
        <f t="shared" ca="1" si="140"/>
        <v/>
      </c>
      <c r="AC287" s="310" t="e">
        <f t="shared" ca="1" si="141"/>
        <v>#N/A</v>
      </c>
      <c r="AD287" s="323" t="e">
        <f t="shared" ca="1" si="142"/>
        <v>#N/A</v>
      </c>
      <c r="AE287" s="324" t="e">
        <f t="shared" ca="1" si="121"/>
        <v>#N/A</v>
      </c>
      <c r="AG287" s="306">
        <f t="shared" ca="1" si="143"/>
        <v>5.7186414660841987</v>
      </c>
      <c r="AH287" s="304">
        <f t="shared" ca="1" si="144"/>
        <v>-3.8690976972461066</v>
      </c>
    </row>
    <row r="288" spans="1:34" x14ac:dyDescent="0.2">
      <c r="A288" s="347">
        <f t="shared" ca="1" si="122"/>
        <v>0.1</v>
      </c>
      <c r="B288" s="304">
        <f t="shared" ca="1" si="123"/>
        <v>22.60000000000003</v>
      </c>
      <c r="D288" s="306">
        <f t="shared" ca="1" si="124"/>
        <v>-0.8216278613539405</v>
      </c>
      <c r="E288" s="307">
        <f t="shared" ca="1" si="125"/>
        <v>-5.9614050663093829</v>
      </c>
      <c r="F288" s="304">
        <f t="shared" ca="1" si="126"/>
        <v>6.017758943923579</v>
      </c>
      <c r="G288" s="306">
        <f t="shared" ca="1" si="127"/>
        <v>14.65080237814537</v>
      </c>
      <c r="H288" s="307">
        <f t="shared" ca="1" si="128"/>
        <v>-69.606963722940492</v>
      </c>
      <c r="I288" s="304">
        <f t="shared" ca="1" si="129"/>
        <v>71.132098303439804</v>
      </c>
      <c r="J288" s="306">
        <f t="shared" ca="1" si="130"/>
        <v>513.67507570713485</v>
      </c>
      <c r="K288" s="307">
        <f t="shared" ca="1" si="131"/>
        <v>912.77746028202353</v>
      </c>
      <c r="L288" s="304">
        <f t="shared" ca="1" si="116"/>
        <v>1047.3895051038232</v>
      </c>
      <c r="M288" s="306">
        <f t="shared" ca="1" si="132"/>
        <v>-1.3633454324115015</v>
      </c>
      <c r="N288" s="304">
        <f t="shared" ca="1" si="133"/>
        <v>-78.113939295617271</v>
      </c>
      <c r="P288" s="310">
        <f t="shared" ca="1" si="134"/>
        <v>23</v>
      </c>
      <c r="Q288" s="304">
        <f t="shared" ca="1" si="135"/>
        <v>0</v>
      </c>
      <c r="R288" s="306">
        <f t="shared" ca="1" si="136"/>
        <v>0</v>
      </c>
      <c r="S288" s="307">
        <f t="shared" ca="1" si="137"/>
        <v>2.8949999999999996</v>
      </c>
      <c r="T288" s="304">
        <f t="shared" ca="1" si="117"/>
        <v>28.399949999999997</v>
      </c>
      <c r="U288" s="311">
        <f t="shared" ca="1" si="118"/>
        <v>0</v>
      </c>
      <c r="V288" s="306">
        <f t="shared" ca="1" si="119"/>
        <v>1.1180651472795426</v>
      </c>
      <c r="W288" s="304">
        <f t="shared" ca="1" si="120"/>
        <v>11.584337961195583</v>
      </c>
      <c r="Y288" s="314" t="str">
        <f t="shared" ca="1" si="138"/>
        <v/>
      </c>
      <c r="Z288" s="315" t="str">
        <f t="shared" ca="1" si="139"/>
        <v/>
      </c>
      <c r="AA288" s="316" t="str">
        <f t="shared" ca="1" si="140"/>
        <v/>
      </c>
      <c r="AC288" s="310" t="e">
        <f t="shared" ca="1" si="141"/>
        <v>#N/A</v>
      </c>
      <c r="AD288" s="323" t="e">
        <f t="shared" ca="1" si="142"/>
        <v>#N/A</v>
      </c>
      <c r="AE288" s="324" t="e">
        <f t="shared" ca="1" si="121"/>
        <v>#N/A</v>
      </c>
      <c r="AG288" s="306">
        <f t="shared" ca="1" si="143"/>
        <v>5.6584858428695552</v>
      </c>
      <c r="AH288" s="304">
        <f t="shared" ca="1" si="144"/>
        <v>-3.935321499723007</v>
      </c>
    </row>
    <row r="289" spans="1:34" x14ac:dyDescent="0.2">
      <c r="A289" s="347">
        <f t="shared" ca="1" si="122"/>
        <v>0.1</v>
      </c>
      <c r="B289" s="304">
        <f t="shared" ca="1" si="123"/>
        <v>22.700000000000031</v>
      </c>
      <c r="D289" s="306">
        <f t="shared" ca="1" si="124"/>
        <v>-0.8241731109409326</v>
      </c>
      <c r="E289" s="307">
        <f t="shared" ca="1" si="125"/>
        <v>-5.8942972040722657</v>
      </c>
      <c r="F289" s="304">
        <f t="shared" ca="1" si="126"/>
        <v>5.9516385010123205</v>
      </c>
      <c r="G289" s="306">
        <f t="shared" ca="1" si="127"/>
        <v>14.568385067051276</v>
      </c>
      <c r="H289" s="307">
        <f t="shared" ca="1" si="128"/>
        <v>-70.196393443347716</v>
      </c>
      <c r="I289" s="304">
        <f t="shared" ca="1" si="129"/>
        <v>71.692199686682457</v>
      </c>
      <c r="J289" s="306">
        <f t="shared" ca="1" si="130"/>
        <v>515.13603507939467</v>
      </c>
      <c r="K289" s="307">
        <f t="shared" ca="1" si="131"/>
        <v>905.78729242370912</v>
      </c>
      <c r="L289" s="304">
        <f t="shared" ca="1" si="116"/>
        <v>1042.0248335589672</v>
      </c>
      <c r="M289" s="306">
        <f t="shared" ca="1" si="132"/>
        <v>-1.3661637729455534</v>
      </c>
      <c r="N289" s="304">
        <f t="shared" ca="1" si="133"/>
        <v>-78.27541831344908</v>
      </c>
      <c r="P289" s="310">
        <f t="shared" ca="1" si="134"/>
        <v>23</v>
      </c>
      <c r="Q289" s="304">
        <f t="shared" ca="1" si="135"/>
        <v>0</v>
      </c>
      <c r="R289" s="306">
        <f t="shared" ca="1" si="136"/>
        <v>0</v>
      </c>
      <c r="S289" s="307">
        <f t="shared" ca="1" si="137"/>
        <v>2.8949999999999996</v>
      </c>
      <c r="T289" s="304">
        <f t="shared" ca="1" si="117"/>
        <v>28.399949999999997</v>
      </c>
      <c r="U289" s="311">
        <f t="shared" ca="1" si="118"/>
        <v>0</v>
      </c>
      <c r="V289" s="306">
        <f t="shared" ca="1" si="119"/>
        <v>1.1188485867383566</v>
      </c>
      <c r="W289" s="304">
        <f t="shared" ca="1" si="120"/>
        <v>11.7757343173843</v>
      </c>
      <c r="Y289" s="314" t="str">
        <f t="shared" ca="1" si="138"/>
        <v/>
      </c>
      <c r="Z289" s="315" t="str">
        <f t="shared" ca="1" si="139"/>
        <v/>
      </c>
      <c r="AA289" s="316" t="str">
        <f t="shared" ca="1" si="140"/>
        <v/>
      </c>
      <c r="AC289" s="310" t="e">
        <f t="shared" ca="1" si="141"/>
        <v>#N/A</v>
      </c>
      <c r="AD289" s="323" t="e">
        <f t="shared" ca="1" si="142"/>
        <v>#N/A</v>
      </c>
      <c r="AE289" s="324" t="e">
        <f t="shared" ca="1" si="121"/>
        <v>#N/A</v>
      </c>
      <c r="AG289" s="306">
        <f t="shared" ca="1" si="143"/>
        <v>5.5981665630557451</v>
      </c>
      <c r="AH289" s="304">
        <f t="shared" ca="1" si="144"/>
        <v>-4.0014984321919123</v>
      </c>
    </row>
    <row r="290" spans="1:34" x14ac:dyDescent="0.2">
      <c r="A290" s="347">
        <f t="shared" ca="1" si="122"/>
        <v>0.1</v>
      </c>
      <c r="B290" s="304">
        <f t="shared" ca="1" si="123"/>
        <v>22.800000000000033</v>
      </c>
      <c r="D290" s="306">
        <f t="shared" ca="1" si="124"/>
        <v>-0.82656866419375263</v>
      </c>
      <c r="E290" s="307">
        <f t="shared" ca="1" si="125"/>
        <v>-5.8272566216063773</v>
      </c>
      <c r="F290" s="304">
        <f t="shared" ca="1" si="126"/>
        <v>5.8855870982156411</v>
      </c>
      <c r="G290" s="306">
        <f t="shared" ca="1" si="127"/>
        <v>14.4857282006319</v>
      </c>
      <c r="H290" s="307">
        <f t="shared" ca="1" si="128"/>
        <v>-70.779119105508357</v>
      </c>
      <c r="I290" s="304">
        <f t="shared" ca="1" si="129"/>
        <v>72.246245735362052</v>
      </c>
      <c r="J290" s="306">
        <f t="shared" ca="1" si="130"/>
        <v>516.58874074277878</v>
      </c>
      <c r="K290" s="307">
        <f t="shared" ca="1" si="131"/>
        <v>898.73851679626637</v>
      </c>
      <c r="L290" s="304">
        <f t="shared" ca="1" si="116"/>
        <v>1036.6266679163539</v>
      </c>
      <c r="M290" s="306">
        <f t="shared" ca="1" si="132"/>
        <v>-1.3689230402877082</v>
      </c>
      <c r="N290" s="304">
        <f t="shared" ca="1" si="133"/>
        <v>-78.433512686702841</v>
      </c>
      <c r="P290" s="310">
        <f t="shared" ca="1" si="134"/>
        <v>23</v>
      </c>
      <c r="Q290" s="304">
        <f t="shared" ca="1" si="135"/>
        <v>0</v>
      </c>
      <c r="R290" s="306">
        <f t="shared" ca="1" si="136"/>
        <v>0</v>
      </c>
      <c r="S290" s="307">
        <f t="shared" ca="1" si="137"/>
        <v>2.8949999999999996</v>
      </c>
      <c r="T290" s="304">
        <f t="shared" ca="1" si="117"/>
        <v>28.399949999999997</v>
      </c>
      <c r="U290" s="311">
        <f t="shared" ca="1" si="118"/>
        <v>0</v>
      </c>
      <c r="V290" s="306">
        <f t="shared" ca="1" si="119"/>
        <v>1.1196391254964415</v>
      </c>
      <c r="W290" s="304">
        <f t="shared" ca="1" si="120"/>
        <v>11.96689564136665</v>
      </c>
      <c r="Y290" s="314" t="str">
        <f t="shared" ca="1" si="138"/>
        <v/>
      </c>
      <c r="Z290" s="315" t="str">
        <f t="shared" ca="1" si="139"/>
        <v/>
      </c>
      <c r="AA290" s="316" t="str">
        <f t="shared" ca="1" si="140"/>
        <v/>
      </c>
      <c r="AC290" s="310" t="e">
        <f t="shared" ca="1" si="141"/>
        <v>#N/A</v>
      </c>
      <c r="AD290" s="323" t="e">
        <f t="shared" ca="1" si="142"/>
        <v>#N/A</v>
      </c>
      <c r="AE290" s="324" t="e">
        <f t="shared" ca="1" si="121"/>
        <v>#N/A</v>
      </c>
      <c r="AG290" s="306">
        <f t="shared" ca="1" si="143"/>
        <v>5.5377102342564939</v>
      </c>
      <c r="AH290" s="304">
        <f t="shared" ca="1" si="144"/>
        <v>-4.0676111631724705</v>
      </c>
    </row>
    <row r="291" spans="1:34" x14ac:dyDescent="0.2">
      <c r="A291" s="347">
        <f t="shared" ca="1" si="122"/>
        <v>0.1</v>
      </c>
      <c r="B291" s="304">
        <f t="shared" ca="1" si="123"/>
        <v>22.900000000000034</v>
      </c>
      <c r="D291" s="306">
        <f t="shared" ca="1" si="124"/>
        <v>-0.82881572801011283</v>
      </c>
      <c r="E291" s="307">
        <f t="shared" ca="1" si="125"/>
        <v>-5.7603004393809236</v>
      </c>
      <c r="F291" s="304">
        <f t="shared" ca="1" si="126"/>
        <v>5.819621694142068</v>
      </c>
      <c r="G291" s="306">
        <f t="shared" ca="1" si="127"/>
        <v>14.40284662783089</v>
      </c>
      <c r="H291" s="307">
        <f t="shared" ca="1" si="128"/>
        <v>-71.355149149446447</v>
      </c>
      <c r="I291" s="304">
        <f t="shared" ca="1" si="129"/>
        <v>72.794225740264366</v>
      </c>
      <c r="J291" s="306">
        <f t="shared" ca="1" si="130"/>
        <v>518.03316948420195</v>
      </c>
      <c r="K291" s="307">
        <f t="shared" ca="1" si="131"/>
        <v>891.63180338351867</v>
      </c>
      <c r="L291" s="304">
        <f t="shared" ca="1" si="116"/>
        <v>1031.1962167748645</v>
      </c>
      <c r="M291" s="306">
        <f t="shared" ca="1" si="132"/>
        <v>-1.3716251168656082</v>
      </c>
      <c r="N291" s="304">
        <f t="shared" ca="1" si="133"/>
        <v>-78.588330270537654</v>
      </c>
      <c r="P291" s="310">
        <f t="shared" ca="1" si="134"/>
        <v>23</v>
      </c>
      <c r="Q291" s="304">
        <f t="shared" ca="1" si="135"/>
        <v>0</v>
      </c>
      <c r="R291" s="306">
        <f t="shared" ca="1" si="136"/>
        <v>0</v>
      </c>
      <c r="S291" s="307">
        <f t="shared" ca="1" si="137"/>
        <v>2.8949999999999996</v>
      </c>
      <c r="T291" s="304">
        <f t="shared" ca="1" si="117"/>
        <v>28.399949999999997</v>
      </c>
      <c r="U291" s="311">
        <f t="shared" ca="1" si="118"/>
        <v>0</v>
      </c>
      <c r="V291" s="306">
        <f t="shared" ca="1" si="119"/>
        <v>1.1204367021758526</v>
      </c>
      <c r="W291" s="304">
        <f t="shared" ca="1" si="120"/>
        <v>12.157773781268041</v>
      </c>
      <c r="Y291" s="314" t="str">
        <f t="shared" ca="1" si="138"/>
        <v/>
      </c>
      <c r="Z291" s="315" t="str">
        <f t="shared" ca="1" si="139"/>
        <v/>
      </c>
      <c r="AA291" s="316" t="str">
        <f t="shared" ca="1" si="140"/>
        <v/>
      </c>
      <c r="AC291" s="310" t="e">
        <f t="shared" ca="1" si="141"/>
        <v>#N/A</v>
      </c>
      <c r="AD291" s="323" t="e">
        <f t="shared" ca="1" si="142"/>
        <v>#N/A</v>
      </c>
      <c r="AE291" s="324" t="e">
        <f t="shared" ca="1" si="121"/>
        <v>#N/A</v>
      </c>
      <c r="AG291" s="306">
        <f t="shared" ca="1" si="143"/>
        <v>5.47714261814449</v>
      </c>
      <c r="AH291" s="304">
        <f t="shared" ca="1" si="144"/>
        <v>-4.1336427085895169</v>
      </c>
    </row>
    <row r="292" spans="1:34" x14ac:dyDescent="0.2">
      <c r="A292" s="347">
        <f t="shared" ca="1" si="122"/>
        <v>0.1</v>
      </c>
      <c r="B292" s="304">
        <f t="shared" ca="1" si="123"/>
        <v>23.000000000000036</v>
      </c>
      <c r="D292" s="306">
        <f t="shared" ca="1" si="124"/>
        <v>-0.83091556630663188</v>
      </c>
      <c r="E292" s="307">
        <f t="shared" ca="1" si="125"/>
        <v>-5.6934454260007792</v>
      </c>
      <c r="F292" s="304">
        <f t="shared" ca="1" si="126"/>
        <v>5.7537589015512163</v>
      </c>
      <c r="G292" s="306">
        <f t="shared" ca="1" si="127"/>
        <v>14.319755071200227</v>
      </c>
      <c r="H292" s="307">
        <f t="shared" ca="1" si="128"/>
        <v>-71.924493692046525</v>
      </c>
      <c r="I292" s="304">
        <f t="shared" ca="1" si="129"/>
        <v>73.336131464349847</v>
      </c>
      <c r="J292" s="306">
        <f t="shared" ca="1" si="130"/>
        <v>519.46929956915346</v>
      </c>
      <c r="K292" s="307">
        <f t="shared" ca="1" si="131"/>
        <v>884.46782124144397</v>
      </c>
      <c r="L292" s="304">
        <f t="shared" ca="1" si="116"/>
        <v>1025.7347025456697</v>
      </c>
      <c r="M292" s="306">
        <f t="shared" ca="1" si="132"/>
        <v>-1.3742718059269052</v>
      </c>
      <c r="N292" s="304">
        <f t="shared" ca="1" si="133"/>
        <v>-78.73997438343342</v>
      </c>
      <c r="P292" s="310">
        <f t="shared" ca="1" si="134"/>
        <v>23</v>
      </c>
      <c r="Q292" s="304">
        <f t="shared" ca="1" si="135"/>
        <v>0</v>
      </c>
      <c r="R292" s="306">
        <f t="shared" ca="1" si="136"/>
        <v>0</v>
      </c>
      <c r="S292" s="307">
        <f t="shared" ca="1" si="137"/>
        <v>2.8949999999999996</v>
      </c>
      <c r="T292" s="304">
        <f t="shared" ca="1" si="117"/>
        <v>28.399949999999997</v>
      </c>
      <c r="U292" s="311">
        <f t="shared" ca="1" si="118"/>
        <v>0</v>
      </c>
      <c r="V292" s="306">
        <f t="shared" ca="1" si="119"/>
        <v>1.1212412554349338</v>
      </c>
      <c r="W292" s="304">
        <f t="shared" ca="1" si="120"/>
        <v>12.34832161230152</v>
      </c>
      <c r="Y292" s="314" t="str">
        <f t="shared" ca="1" si="138"/>
        <v/>
      </c>
      <c r="Z292" s="315" t="str">
        <f t="shared" ca="1" si="139"/>
        <v/>
      </c>
      <c r="AA292" s="316" t="str">
        <f t="shared" ca="1" si="140"/>
        <v/>
      </c>
      <c r="AC292" s="310">
        <f t="shared" ca="1" si="141"/>
        <v>23.000000000000036</v>
      </c>
      <c r="AD292" s="323">
        <f t="shared" ca="1" si="142"/>
        <v>519.46929956915346</v>
      </c>
      <c r="AE292" s="324" t="e">
        <f t="shared" ca="1" si="121"/>
        <v>#N/A</v>
      </c>
      <c r="AG292" s="306">
        <f t="shared" ca="1" si="143"/>
        <v>5.4164886579216143</v>
      </c>
      <c r="AH292" s="304">
        <f t="shared" ca="1" si="144"/>
        <v>-4.1995764356711716</v>
      </c>
    </row>
    <row r="293" spans="1:34" x14ac:dyDescent="0.2">
      <c r="A293" s="347">
        <f t="shared" ca="1" si="122"/>
        <v>0.1</v>
      </c>
      <c r="B293" s="304">
        <f t="shared" ca="1" si="123"/>
        <v>23.100000000000037</v>
      </c>
      <c r="D293" s="306">
        <f t="shared" ca="1" si="124"/>
        <v>-0.83286949738498905</v>
      </c>
      <c r="E293" s="307">
        <f t="shared" ca="1" si="125"/>
        <v>-5.6267079944375249</v>
      </c>
      <c r="F293" s="304">
        <f t="shared" ca="1" si="126"/>
        <v>5.6880149836600715</v>
      </c>
      <c r="G293" s="306">
        <f t="shared" ca="1" si="127"/>
        <v>14.236468121461728</v>
      </c>
      <c r="H293" s="307">
        <f t="shared" ca="1" si="128"/>
        <v>-72.487164491490276</v>
      </c>
      <c r="I293" s="304">
        <f t="shared" ca="1" si="129"/>
        <v>73.871957064841354</v>
      </c>
      <c r="J293" s="306">
        <f t="shared" ca="1" si="130"/>
        <v>520.89711072878652</v>
      </c>
      <c r="K293" s="307">
        <f t="shared" ca="1" si="131"/>
        <v>877.2472383322671</v>
      </c>
      <c r="L293" s="304">
        <f t="shared" ca="1" si="116"/>
        <v>1020.2433617167951</v>
      </c>
      <c r="M293" s="306">
        <f t="shared" ca="1" si="132"/>
        <v>-1.3768648355734141</v>
      </c>
      <c r="N293" s="304">
        <f t="shared" ca="1" si="133"/>
        <v>-78.888544038330679</v>
      </c>
      <c r="P293" s="310">
        <f t="shared" ca="1" si="134"/>
        <v>23</v>
      </c>
      <c r="Q293" s="304">
        <f t="shared" ca="1" si="135"/>
        <v>0</v>
      </c>
      <c r="R293" s="306">
        <f t="shared" ca="1" si="136"/>
        <v>0</v>
      </c>
      <c r="S293" s="307">
        <f t="shared" ca="1" si="137"/>
        <v>2.8949999999999996</v>
      </c>
      <c r="T293" s="304">
        <f t="shared" ca="1" si="117"/>
        <v>28.399949999999997</v>
      </c>
      <c r="U293" s="311">
        <f t="shared" ca="1" si="118"/>
        <v>0</v>
      </c>
      <c r="V293" s="306">
        <f t="shared" ca="1" si="119"/>
        <v>1.1220527239832725</v>
      </c>
      <c r="W293" s="304">
        <f t="shared" ca="1" si="120"/>
        <v>12.53849304563397</v>
      </c>
      <c r="Y293" s="314" t="str">
        <f t="shared" ca="1" si="138"/>
        <v/>
      </c>
      <c r="Z293" s="315" t="str">
        <f t="shared" ca="1" si="139"/>
        <v/>
      </c>
      <c r="AA293" s="316" t="str">
        <f t="shared" ca="1" si="140"/>
        <v/>
      </c>
      <c r="AC293" s="310" t="e">
        <f t="shared" ca="1" si="141"/>
        <v>#N/A</v>
      </c>
      <c r="AD293" s="323" t="e">
        <f t="shared" ca="1" si="142"/>
        <v>#N/A</v>
      </c>
      <c r="AE293" s="324" t="e">
        <f t="shared" ca="1" si="121"/>
        <v>#N/A</v>
      </c>
      <c r="AG293" s="306">
        <f t="shared" ca="1" si="143"/>
        <v>5.3557725039671205</v>
      </c>
      <c r="AH293" s="304">
        <f t="shared" ca="1" si="144"/>
        <v>-4.2653960664253958</v>
      </c>
    </row>
    <row r="294" spans="1:34" x14ac:dyDescent="0.2">
      <c r="A294" s="347">
        <f t="shared" ca="1" si="122"/>
        <v>0.1</v>
      </c>
      <c r="B294" s="304">
        <f t="shared" ca="1" si="123"/>
        <v>23.200000000000038</v>
      </c>
      <c r="D294" s="306">
        <f t="shared" ca="1" si="124"/>
        <v>-0.83467889134871509</v>
      </c>
      <c r="E294" s="307">
        <f t="shared" ca="1" si="125"/>
        <v>-5.560104198698065</v>
      </c>
      <c r="F294" s="304">
        <f t="shared" ca="1" si="126"/>
        <v>5.6224058508829629</v>
      </c>
      <c r="G294" s="306">
        <f t="shared" ca="1" si="127"/>
        <v>14.153000232326857</v>
      </c>
      <c r="H294" s="307">
        <f t="shared" ca="1" si="128"/>
        <v>-73.043174911360083</v>
      </c>
      <c r="I294" s="304">
        <f t="shared" ca="1" si="129"/>
        <v>74.401699017615101</v>
      </c>
      <c r="J294" s="306">
        <f t="shared" ca="1" si="130"/>
        <v>522.31658414647598</v>
      </c>
      <c r="K294" s="307">
        <f t="shared" ca="1" si="131"/>
        <v>869.97072136212455</v>
      </c>
      <c r="L294" s="304">
        <f t="shared" ca="1" si="116"/>
        <v>1014.7234451326027</v>
      </c>
      <c r="M294" s="306">
        <f t="shared" ca="1" si="132"/>
        <v>-1.3794058625564753</v>
      </c>
      <c r="N294" s="304">
        <f t="shared" ca="1" si="133"/>
        <v>-79.034134160088954</v>
      </c>
      <c r="P294" s="310">
        <f t="shared" ca="1" si="134"/>
        <v>23</v>
      </c>
      <c r="Q294" s="304">
        <f t="shared" ca="1" si="135"/>
        <v>0</v>
      </c>
      <c r="R294" s="306">
        <f t="shared" ca="1" si="136"/>
        <v>0</v>
      </c>
      <c r="S294" s="307">
        <f t="shared" ca="1" si="137"/>
        <v>2.8949999999999996</v>
      </c>
      <c r="T294" s="304">
        <f t="shared" ca="1" si="117"/>
        <v>28.399949999999997</v>
      </c>
      <c r="U294" s="311">
        <f t="shared" ca="1" si="118"/>
        <v>0</v>
      </c>
      <c r="V294" s="306">
        <f t="shared" ca="1" si="119"/>
        <v>1.1228710465963656</v>
      </c>
      <c r="W294" s="304">
        <f t="shared" ca="1" si="120"/>
        <v>12.728243036076895</v>
      </c>
      <c r="Y294" s="314" t="str">
        <f t="shared" ca="1" si="138"/>
        <v/>
      </c>
      <c r="Z294" s="315" t="str">
        <f t="shared" ca="1" si="139"/>
        <v/>
      </c>
      <c r="AA294" s="316" t="str">
        <f t="shared" ca="1" si="140"/>
        <v/>
      </c>
      <c r="AC294" s="310" t="e">
        <f t="shared" ca="1" si="141"/>
        <v>#N/A</v>
      </c>
      <c r="AD294" s="323" t="e">
        <f t="shared" ca="1" si="142"/>
        <v>#N/A</v>
      </c>
      <c r="AE294" s="324" t="e">
        <f t="shared" ca="1" si="121"/>
        <v>#N/A</v>
      </c>
      <c r="AG294" s="306">
        <f t="shared" ca="1" si="143"/>
        <v>5.2950175378347337</v>
      </c>
      <c r="AH294" s="304">
        <f t="shared" ca="1" si="144"/>
        <v>-4.3310856807025813</v>
      </c>
    </row>
    <row r="295" spans="1:34" x14ac:dyDescent="0.2">
      <c r="A295" s="347">
        <f t="shared" ca="1" si="122"/>
        <v>0.1</v>
      </c>
      <c r="B295" s="304">
        <f t="shared" ca="1" si="123"/>
        <v>23.30000000000004</v>
      </c>
      <c r="D295" s="306">
        <f t="shared" ca="1" si="124"/>
        <v>-0.83634516756985555</v>
      </c>
      <c r="E295" s="307">
        <f t="shared" ca="1" si="125"/>
        <v>-5.493649730921244</v>
      </c>
      <c r="F295" s="304">
        <f t="shared" ca="1" si="126"/>
        <v>5.5569470579958296</v>
      </c>
      <c r="G295" s="306">
        <f t="shared" ca="1" si="127"/>
        <v>14.069365715569871</v>
      </c>
      <c r="H295" s="307">
        <f t="shared" ca="1" si="128"/>
        <v>-73.592539884452208</v>
      </c>
      <c r="I295" s="304">
        <f t="shared" ca="1" si="129"/>
        <v>74.925356043752913</v>
      </c>
      <c r="J295" s="306">
        <f t="shared" ca="1" si="130"/>
        <v>523.72770244387084</v>
      </c>
      <c r="K295" s="307">
        <f t="shared" ca="1" si="131"/>
        <v>862.63893562233397</v>
      </c>
      <c r="L295" s="304">
        <f t="shared" ca="1" si="116"/>
        <v>1009.1762182883468</v>
      </c>
      <c r="M295" s="306">
        <f t="shared" ca="1" si="132"/>
        <v>-1.3818964758494825</v>
      </c>
      <c r="N295" s="304">
        <f t="shared" ca="1" si="133"/>
        <v>-79.176835790177435</v>
      </c>
      <c r="P295" s="310">
        <f t="shared" ca="1" si="134"/>
        <v>23</v>
      </c>
      <c r="Q295" s="304">
        <f t="shared" ca="1" si="135"/>
        <v>0</v>
      </c>
      <c r="R295" s="306">
        <f t="shared" ca="1" si="136"/>
        <v>0</v>
      </c>
      <c r="S295" s="307">
        <f t="shared" ca="1" si="137"/>
        <v>2.8949999999999996</v>
      </c>
      <c r="T295" s="304">
        <f t="shared" ca="1" si="117"/>
        <v>28.399949999999997</v>
      </c>
      <c r="U295" s="311">
        <f t="shared" ca="1" si="118"/>
        <v>0</v>
      </c>
      <c r="V295" s="306">
        <f t="shared" ca="1" si="119"/>
        <v>1.1236961621299961</v>
      </c>
      <c r="W295" s="304">
        <f t="shared" ca="1" si="120"/>
        <v>12.917527588625962</v>
      </c>
      <c r="Y295" s="314" t="str">
        <f t="shared" ca="1" si="138"/>
        <v/>
      </c>
      <c r="Z295" s="315" t="str">
        <f t="shared" ca="1" si="139"/>
        <v/>
      </c>
      <c r="AA295" s="316" t="str">
        <f t="shared" ca="1" si="140"/>
        <v/>
      </c>
      <c r="AC295" s="310" t="e">
        <f t="shared" ca="1" si="141"/>
        <v>#N/A</v>
      </c>
      <c r="AD295" s="323" t="e">
        <f t="shared" ca="1" si="142"/>
        <v>#N/A</v>
      </c>
      <c r="AE295" s="324" t="e">
        <f t="shared" ca="1" si="121"/>
        <v>#N/A</v>
      </c>
      <c r="AG295" s="306">
        <f t="shared" ca="1" si="143"/>
        <v>5.234246394753745</v>
      </c>
      <c r="AH295" s="304">
        <f t="shared" ca="1" si="144"/>
        <v>-4.3966297188521235</v>
      </c>
    </row>
    <row r="296" spans="1:34" x14ac:dyDescent="0.2">
      <c r="A296" s="347">
        <f t="shared" ca="1" si="122"/>
        <v>0.1</v>
      </c>
      <c r="B296" s="304">
        <f t="shared" ca="1" si="123"/>
        <v>23.400000000000041</v>
      </c>
      <c r="D296" s="306">
        <f t="shared" ca="1" si="124"/>
        <v>-0.8378697922048628</v>
      </c>
      <c r="E296" s="307">
        <f t="shared" ca="1" si="125"/>
        <v>-5.4273599188926562</v>
      </c>
      <c r="F296" s="304">
        <f t="shared" ca="1" si="126"/>
        <v>5.4916538017151009</v>
      </c>
      <c r="G296" s="306">
        <f t="shared" ca="1" si="127"/>
        <v>13.985578736349385</v>
      </c>
      <c r="H296" s="307">
        <f t="shared" ca="1" si="128"/>
        <v>-74.135275876341467</v>
      </c>
      <c r="I296" s="304">
        <f t="shared" ca="1" si="129"/>
        <v>75.442929038127133</v>
      </c>
      <c r="J296" s="306">
        <f t="shared" ca="1" si="130"/>
        <v>525.1304496664668</v>
      </c>
      <c r="K296" s="307">
        <f t="shared" ca="1" si="131"/>
        <v>855.25254483429433</v>
      </c>
      <c r="L296" s="304">
        <f t="shared" ca="1" si="116"/>
        <v>1003.6029616399317</v>
      </c>
      <c r="M296" s="306">
        <f t="shared" ca="1" si="132"/>
        <v>-1.3843382000123516</v>
      </c>
      <c r="N296" s="304">
        <f t="shared" ca="1" si="133"/>
        <v>-79.316736279444953</v>
      </c>
      <c r="P296" s="310">
        <f t="shared" ca="1" si="134"/>
        <v>23</v>
      </c>
      <c r="Q296" s="304">
        <f t="shared" ca="1" si="135"/>
        <v>0</v>
      </c>
      <c r="R296" s="306">
        <f t="shared" ca="1" si="136"/>
        <v>0</v>
      </c>
      <c r="S296" s="307">
        <f t="shared" ca="1" si="137"/>
        <v>2.8949999999999996</v>
      </c>
      <c r="T296" s="304">
        <f t="shared" ca="1" si="117"/>
        <v>28.399949999999997</v>
      </c>
      <c r="U296" s="311">
        <f t="shared" ca="1" si="118"/>
        <v>0</v>
      </c>
      <c r="V296" s="306">
        <f t="shared" ca="1" si="119"/>
        <v>1.1245280095343164</v>
      </c>
      <c r="W296" s="304">
        <f t="shared" ca="1" si="120"/>
        <v>13.106303763874509</v>
      </c>
      <c r="Y296" s="314" t="str">
        <f t="shared" ca="1" si="138"/>
        <v/>
      </c>
      <c r="Z296" s="315" t="str">
        <f t="shared" ca="1" si="139"/>
        <v/>
      </c>
      <c r="AA296" s="316" t="str">
        <f t="shared" ca="1" si="140"/>
        <v/>
      </c>
      <c r="AC296" s="310" t="e">
        <f t="shared" ca="1" si="141"/>
        <v>#N/A</v>
      </c>
      <c r="AD296" s="323" t="e">
        <f t="shared" ca="1" si="142"/>
        <v>#N/A</v>
      </c>
      <c r="AE296" s="324" t="e">
        <f t="shared" ca="1" si="121"/>
        <v>#N/A</v>
      </c>
      <c r="AG296" s="306">
        <f t="shared" ca="1" si="143"/>
        <v>5.1734809847746517</v>
      </c>
      <c r="AH296" s="304">
        <f t="shared" ca="1" si="144"/>
        <v>-4.4620129839813343</v>
      </c>
    </row>
    <row r="297" spans="1:34" x14ac:dyDescent="0.2">
      <c r="A297" s="347">
        <f t="shared" ca="1" si="122"/>
        <v>0.1</v>
      </c>
      <c r="B297" s="304">
        <f t="shared" ca="1" si="123"/>
        <v>23.500000000000043</v>
      </c>
      <c r="D297" s="306">
        <f t="shared" ca="1" si="124"/>
        <v>-0.83925427575920353</v>
      </c>
      <c r="E297" s="307">
        <f t="shared" ca="1" si="125"/>
        <v>-5.3612497239675623</v>
      </c>
      <c r="F297" s="304">
        <f t="shared" ca="1" si="126"/>
        <v>5.4265409186812885</v>
      </c>
      <c r="G297" s="306">
        <f t="shared" ca="1" si="127"/>
        <v>13.901653308773465</v>
      </c>
      <c r="H297" s="307">
        <f t="shared" ca="1" si="128"/>
        <v>-74.67140084873823</v>
      </c>
      <c r="I297" s="304">
        <f t="shared" ca="1" si="129"/>
        <v>75.954420999901487</v>
      </c>
      <c r="J297" s="306">
        <f t="shared" ca="1" si="130"/>
        <v>526.52481126872294</v>
      </c>
      <c r="K297" s="307">
        <f t="shared" ca="1" si="131"/>
        <v>847.81221099804031</v>
      </c>
      <c r="L297" s="304">
        <f t="shared" ca="1" si="116"/>
        <v>998.00497092897785</v>
      </c>
      <c r="M297" s="306">
        <f t="shared" ca="1" si="132"/>
        <v>-1.3867324983616269</v>
      </c>
      <c r="N297" s="304">
        <f t="shared" ca="1" si="133"/>
        <v>-79.453919469753572</v>
      </c>
      <c r="P297" s="310">
        <f t="shared" ca="1" si="134"/>
        <v>23</v>
      </c>
      <c r="Q297" s="304">
        <f t="shared" ca="1" si="135"/>
        <v>0</v>
      </c>
      <c r="R297" s="306">
        <f t="shared" ca="1" si="136"/>
        <v>0</v>
      </c>
      <c r="S297" s="307">
        <f t="shared" ca="1" si="137"/>
        <v>2.8949999999999996</v>
      </c>
      <c r="T297" s="304">
        <f t="shared" ca="1" si="117"/>
        <v>28.399949999999997</v>
      </c>
      <c r="U297" s="311">
        <f t="shared" ca="1" si="118"/>
        <v>0</v>
      </c>
      <c r="V297" s="306">
        <f t="shared" ca="1" si="119"/>
        <v>1.1253665278676377</v>
      </c>
      <c r="W297" s="304">
        <f t="shared" ca="1" si="120"/>
        <v>13.294529682327108</v>
      </c>
      <c r="Y297" s="314" t="str">
        <f t="shared" ca="1" si="138"/>
        <v/>
      </c>
      <c r="Z297" s="315" t="str">
        <f t="shared" ca="1" si="139"/>
        <v/>
      </c>
      <c r="AA297" s="316" t="str">
        <f t="shared" ca="1" si="140"/>
        <v/>
      </c>
      <c r="AC297" s="310" t="e">
        <f t="shared" ca="1" si="141"/>
        <v>#N/A</v>
      </c>
      <c r="AD297" s="323" t="e">
        <f t="shared" ca="1" si="142"/>
        <v>#N/A</v>
      </c>
      <c r="AE297" s="324" t="e">
        <f t="shared" ca="1" si="121"/>
        <v>#N/A</v>
      </c>
      <c r="AG297" s="306">
        <f t="shared" ca="1" si="143"/>
        <v>5.1127425126868058</v>
      </c>
      <c r="AH297" s="304">
        <f t="shared" ca="1" si="144"/>
        <v>-4.5272206438253928</v>
      </c>
    </row>
    <row r="298" spans="1:34" x14ac:dyDescent="0.2">
      <c r="A298" s="347">
        <f t="shared" ca="1" si="122"/>
        <v>0.1</v>
      </c>
      <c r="B298" s="304">
        <f t="shared" ca="1" si="123"/>
        <v>23.600000000000044</v>
      </c>
      <c r="D298" s="306">
        <f t="shared" ca="1" si="124"/>
        <v>-0.84050017070028127</v>
      </c>
      <c r="E298" s="307">
        <f t="shared" ca="1" si="125"/>
        <v>-5.2953337393916753</v>
      </c>
      <c r="F298" s="304">
        <f t="shared" ca="1" si="126"/>
        <v>5.3616228838372271</v>
      </c>
      <c r="G298" s="306">
        <f t="shared" ca="1" si="127"/>
        <v>13.817603291703437</v>
      </c>
      <c r="H298" s="307">
        <f t="shared" ca="1" si="128"/>
        <v>-75.200934222677404</v>
      </c>
      <c r="I298" s="304">
        <f t="shared" ca="1" si="129"/>
        <v>76.459836964842836</v>
      </c>
      <c r="J298" s="306">
        <f t="shared" ca="1" si="130"/>
        <v>527.91077409874674</v>
      </c>
      <c r="K298" s="307">
        <f t="shared" ca="1" si="131"/>
        <v>840.31859424446952</v>
      </c>
      <c r="L298" s="304">
        <f t="shared" ca="1" si="116"/>
        <v>992.38355752326902</v>
      </c>
      <c r="M298" s="306">
        <f t="shared" ca="1" si="132"/>
        <v>-1.3890807759589268</v>
      </c>
      <c r="N298" s="304">
        <f t="shared" ca="1" si="133"/>
        <v>-79.588465865203972</v>
      </c>
      <c r="P298" s="310">
        <f t="shared" ca="1" si="134"/>
        <v>23</v>
      </c>
      <c r="Q298" s="304">
        <f t="shared" ca="1" si="135"/>
        <v>0</v>
      </c>
      <c r="R298" s="306">
        <f t="shared" ca="1" si="136"/>
        <v>0</v>
      </c>
      <c r="S298" s="307">
        <f t="shared" ca="1" si="137"/>
        <v>2.8949999999999996</v>
      </c>
      <c r="T298" s="304">
        <f t="shared" ca="1" si="117"/>
        <v>28.399949999999997</v>
      </c>
      <c r="U298" s="311">
        <f t="shared" ca="1" si="118"/>
        <v>0</v>
      </c>
      <c r="V298" s="306">
        <f t="shared" ca="1" si="119"/>
        <v>1.126211656309922</v>
      </c>
      <c r="W298" s="304">
        <f t="shared" ca="1" si="120"/>
        <v>13.482164527640242</v>
      </c>
      <c r="Y298" s="314" t="str">
        <f t="shared" ca="1" si="138"/>
        <v/>
      </c>
      <c r="Z298" s="315" t="str">
        <f t="shared" ca="1" si="139"/>
        <v/>
      </c>
      <c r="AA298" s="316" t="str">
        <f t="shared" ca="1" si="140"/>
        <v/>
      </c>
      <c r="AC298" s="310" t="e">
        <f t="shared" ca="1" si="141"/>
        <v>#N/A</v>
      </c>
      <c r="AD298" s="323" t="e">
        <f t="shared" ca="1" si="142"/>
        <v>#N/A</v>
      </c>
      <c r="AE298" s="324" t="e">
        <f t="shared" ca="1" si="121"/>
        <v>#N/A</v>
      </c>
      <c r="AG298" s="306">
        <f t="shared" ca="1" si="143"/>
        <v>5.0520514968236165</v>
      </c>
      <c r="AH298" s="304">
        <f t="shared" ca="1" si="144"/>
        <v>-4.5922382322373432</v>
      </c>
    </row>
    <row r="299" spans="1:34" x14ac:dyDescent="0.2">
      <c r="A299" s="347">
        <f t="shared" ca="1" si="122"/>
        <v>0.1</v>
      </c>
      <c r="B299" s="304">
        <f t="shared" ca="1" si="123"/>
        <v>23.700000000000045</v>
      </c>
      <c r="D299" s="306">
        <f t="shared" ca="1" si="124"/>
        <v>-0.84160906911834721</v>
      </c>
      <c r="E299" s="307">
        <f t="shared" ca="1" si="125"/>
        <v>-5.229626189009279</v>
      </c>
      <c r="F299" s="304">
        <f t="shared" ca="1" si="126"/>
        <v>5.2969138091905901</v>
      </c>
      <c r="G299" s="306">
        <f t="shared" ca="1" si="127"/>
        <v>13.733442384791601</v>
      </c>
      <c r="H299" s="307">
        <f t="shared" ca="1" si="128"/>
        <v>-75.723896841578338</v>
      </c>
      <c r="I299" s="304">
        <f t="shared" ca="1" si="129"/>
        <v>76.959183939347923</v>
      </c>
      <c r="J299" s="306">
        <f t="shared" ca="1" si="130"/>
        <v>529.28832638257154</v>
      </c>
      <c r="K299" s="307">
        <f t="shared" ca="1" si="131"/>
        <v>832.77235269125674</v>
      </c>
      <c r="L299" s="304">
        <f t="shared" ca="1" si="116"/>
        <v>986.74004877262098</v>
      </c>
      <c r="M299" s="306">
        <f t="shared" ca="1" si="132"/>
        <v>-1.3913843824295122</v>
      </c>
      <c r="N299" s="304">
        <f t="shared" ca="1" si="133"/>
        <v>-79.720452793627544</v>
      </c>
      <c r="P299" s="310">
        <f t="shared" ca="1" si="134"/>
        <v>23</v>
      </c>
      <c r="Q299" s="304">
        <f t="shared" ca="1" si="135"/>
        <v>0</v>
      </c>
      <c r="R299" s="306">
        <f t="shared" ca="1" si="136"/>
        <v>0</v>
      </c>
      <c r="S299" s="307">
        <f t="shared" ca="1" si="137"/>
        <v>2.8949999999999996</v>
      </c>
      <c r="T299" s="304">
        <f t="shared" ca="1" si="117"/>
        <v>28.399949999999997</v>
      </c>
      <c r="U299" s="311">
        <f t="shared" ca="1" si="118"/>
        <v>0</v>
      </c>
      <c r="V299" s="306">
        <f t="shared" ca="1" si="119"/>
        <v>1.1270633341759719</v>
      </c>
      <c r="W299" s="304">
        <f t="shared" ca="1" si="120"/>
        <v>13.669168548817728</v>
      </c>
      <c r="Y299" s="314" t="str">
        <f t="shared" ca="1" si="138"/>
        <v/>
      </c>
      <c r="Z299" s="315" t="str">
        <f t="shared" ca="1" si="139"/>
        <v/>
      </c>
      <c r="AA299" s="316" t="str">
        <f t="shared" ca="1" si="140"/>
        <v/>
      </c>
      <c r="AC299" s="310" t="e">
        <f t="shared" ca="1" si="141"/>
        <v>#N/A</v>
      </c>
      <c r="AD299" s="323" t="e">
        <f t="shared" ca="1" si="142"/>
        <v>#N/A</v>
      </c>
      <c r="AE299" s="324" t="e">
        <f t="shared" ca="1" si="121"/>
        <v>#N/A</v>
      </c>
      <c r="AG299" s="306">
        <f t="shared" ca="1" si="143"/>
        <v>4.9914277868599859</v>
      </c>
      <c r="AH299" s="304">
        <f t="shared" ca="1" si="144"/>
        <v>-4.657051650307511</v>
      </c>
    </row>
    <row r="300" spans="1:34" x14ac:dyDescent="0.2">
      <c r="A300" s="347">
        <f t="shared" ca="1" si="122"/>
        <v>0.1</v>
      </c>
      <c r="B300" s="304">
        <f t="shared" ca="1" si="123"/>
        <v>23.800000000000047</v>
      </c>
      <c r="D300" s="306">
        <f t="shared" ca="1" si="124"/>
        <v>-0.8425826004351431</v>
      </c>
      <c r="E300" s="307">
        <f t="shared" ca="1" si="125"/>
        <v>-5.1641409263481037</v>
      </c>
      <c r="F300" s="304">
        <f t="shared" ca="1" si="126"/>
        <v>5.2324274429503079</v>
      </c>
      <c r="G300" s="306">
        <f t="shared" ca="1" si="127"/>
        <v>13.649184124748087</v>
      </c>
      <c r="H300" s="307">
        <f t="shared" ca="1" si="128"/>
        <v>-76.240310934213142</v>
      </c>
      <c r="I300" s="304">
        <f t="shared" ca="1" si="129"/>
        <v>77.452470836099067</v>
      </c>
      <c r="J300" s="306">
        <f t="shared" ca="1" si="130"/>
        <v>530.65745770804847</v>
      </c>
      <c r="K300" s="307">
        <f t="shared" ca="1" si="131"/>
        <v>825.1741423024672</v>
      </c>
      <c r="L300" s="304">
        <f t="shared" ca="1" si="116"/>
        <v>981.0757883801748</v>
      </c>
      <c r="M300" s="306">
        <f t="shared" ca="1" si="132"/>
        <v>-1.3936446146219157</v>
      </c>
      <c r="N300" s="304">
        <f t="shared" ca="1" si="133"/>
        <v>-79.849954558971859</v>
      </c>
      <c r="P300" s="310">
        <f t="shared" ca="1" si="134"/>
        <v>23</v>
      </c>
      <c r="Q300" s="304">
        <f t="shared" ca="1" si="135"/>
        <v>0</v>
      </c>
      <c r="R300" s="306">
        <f t="shared" ca="1" si="136"/>
        <v>0</v>
      </c>
      <c r="S300" s="307">
        <f t="shared" ca="1" si="137"/>
        <v>2.8949999999999996</v>
      </c>
      <c r="T300" s="304">
        <f t="shared" ca="1" si="117"/>
        <v>28.399949999999997</v>
      </c>
      <c r="U300" s="311">
        <f t="shared" ca="1" si="118"/>
        <v>0</v>
      </c>
      <c r="V300" s="306">
        <f t="shared" ca="1" si="119"/>
        <v>1.1279215009283219</v>
      </c>
      <c r="W300" s="304">
        <f t="shared" ca="1" si="120"/>
        <v>13.855503061389426</v>
      </c>
      <c r="Y300" s="314" t="str">
        <f t="shared" ca="1" si="138"/>
        <v/>
      </c>
      <c r="Z300" s="315" t="str">
        <f t="shared" ca="1" si="139"/>
        <v/>
      </c>
      <c r="AA300" s="316" t="str">
        <f t="shared" ca="1" si="140"/>
        <v/>
      </c>
      <c r="AC300" s="310" t="e">
        <f t="shared" ca="1" si="141"/>
        <v>#N/A</v>
      </c>
      <c r="AD300" s="323" t="e">
        <f t="shared" ca="1" si="142"/>
        <v>#N/A</v>
      </c>
      <c r="AE300" s="324" t="e">
        <f t="shared" ca="1" si="121"/>
        <v>#N/A</v>
      </c>
      <c r="AG300" s="306">
        <f t="shared" ca="1" si="143"/>
        <v>4.930890580696925</v>
      </c>
      <c r="AH300" s="304">
        <f t="shared" ca="1" si="144"/>
        <v>-4.7216471671218407</v>
      </c>
    </row>
    <row r="301" spans="1:34" x14ac:dyDescent="0.2">
      <c r="A301" s="347">
        <f t="shared" ca="1" si="122"/>
        <v>0.1</v>
      </c>
      <c r="B301" s="304">
        <f t="shared" ca="1" si="123"/>
        <v>23.900000000000048</v>
      </c>
      <c r="D301" s="306">
        <f t="shared" ca="1" si="124"/>
        <v>-0.84342242916010091</v>
      </c>
      <c r="E301" s="307">
        <f t="shared" ca="1" si="125"/>
        <v>-5.0988914340700733</v>
      </c>
      <c r="F301" s="304">
        <f t="shared" ca="1" si="126"/>
        <v>5.1681771690261833</v>
      </c>
      <c r="G301" s="306">
        <f t="shared" ca="1" si="127"/>
        <v>13.564841881832077</v>
      </c>
      <c r="H301" s="307">
        <f t="shared" ca="1" si="128"/>
        <v>-76.75020007762015</v>
      </c>
      <c r="I301" s="304">
        <f t="shared" ca="1" si="129"/>
        <v>77.939708411270246</v>
      </c>
      <c r="J301" s="306">
        <f t="shared" ca="1" si="130"/>
        <v>532.01815900837744</v>
      </c>
      <c r="K301" s="307">
        <f t="shared" ca="1" si="131"/>
        <v>817.52461675187556</v>
      </c>
      <c r="L301" s="304">
        <f t="shared" ca="1" si="116"/>
        <v>975.39213678907834</v>
      </c>
      <c r="M301" s="306">
        <f t="shared" ca="1" si="132"/>
        <v>-1.3958627191187891</v>
      </c>
      <c r="N301" s="304">
        <f t="shared" ca="1" si="133"/>
        <v>-79.977042585161698</v>
      </c>
      <c r="P301" s="310">
        <f t="shared" ca="1" si="134"/>
        <v>23</v>
      </c>
      <c r="Q301" s="304">
        <f t="shared" ca="1" si="135"/>
        <v>0</v>
      </c>
      <c r="R301" s="306">
        <f t="shared" ca="1" si="136"/>
        <v>0</v>
      </c>
      <c r="S301" s="307">
        <f t="shared" ca="1" si="137"/>
        <v>2.8949999999999996</v>
      </c>
      <c r="T301" s="304">
        <f t="shared" ca="1" si="117"/>
        <v>28.399949999999997</v>
      </c>
      <c r="U301" s="311">
        <f t="shared" ca="1" si="118"/>
        <v>0</v>
      </c>
      <c r="V301" s="306">
        <f t="shared" ca="1" si="119"/>
        <v>1.1287860961898262</v>
      </c>
      <c r="W301" s="304">
        <f t="shared" ca="1" si="120"/>
        <v>14.041130447602223</v>
      </c>
      <c r="Y301" s="314" t="str">
        <f t="shared" ca="1" si="138"/>
        <v/>
      </c>
      <c r="Z301" s="315" t="str">
        <f t="shared" ca="1" si="139"/>
        <v/>
      </c>
      <c r="AA301" s="316" t="str">
        <f t="shared" ca="1" si="140"/>
        <v/>
      </c>
      <c r="AC301" s="310" t="e">
        <f t="shared" ca="1" si="141"/>
        <v>#N/A</v>
      </c>
      <c r="AD301" s="323" t="e">
        <f t="shared" ca="1" si="142"/>
        <v>#N/A</v>
      </c>
      <c r="AE301" s="324" t="e">
        <f t="shared" ca="1" si="121"/>
        <v>#N/A</v>
      </c>
      <c r="AG301" s="306">
        <f t="shared" ca="1" si="143"/>
        <v>4.8704584405192515</v>
      </c>
      <c r="AH301" s="304">
        <f t="shared" ca="1" si="144"/>
        <v>-4.7860114201690598</v>
      </c>
    </row>
    <row r="302" spans="1:34" x14ac:dyDescent="0.2">
      <c r="A302" s="347">
        <f t="shared" ca="1" si="122"/>
        <v>0.1</v>
      </c>
      <c r="B302" s="304">
        <f t="shared" ca="1" si="123"/>
        <v>24.00000000000005</v>
      </c>
      <c r="D302" s="306">
        <f t="shared" ca="1" si="124"/>
        <v>-0.84413025269393893</v>
      </c>
      <c r="E302" s="307">
        <f t="shared" ca="1" si="125"/>
        <v>-5.0338908237770275</v>
      </c>
      <c r="F302" s="304">
        <f t="shared" ca="1" si="126"/>
        <v>5.1041760068810023</v>
      </c>
      <c r="G302" s="306">
        <f t="shared" ca="1" si="127"/>
        <v>13.480428856562684</v>
      </c>
      <c r="H302" s="307">
        <f t="shared" ca="1" si="128"/>
        <v>-77.253589159997858</v>
      </c>
      <c r="I302" s="304">
        <f t="shared" ca="1" si="129"/>
        <v>78.420909203213057</v>
      </c>
      <c r="J302" s="306">
        <f t="shared" ca="1" si="130"/>
        <v>533.37042254529717</v>
      </c>
      <c r="K302" s="307">
        <f t="shared" ca="1" si="131"/>
        <v>809.82442728999467</v>
      </c>
      <c r="L302" s="304">
        <f t="shared" ca="1" si="116"/>
        <v>969.69047158447256</v>
      </c>
      <c r="M302" s="306">
        <f t="shared" ca="1" si="132"/>
        <v>-1.3980398946084112</v>
      </c>
      <c r="N302" s="304">
        <f t="shared" ca="1" si="133"/>
        <v>-80.101785551976377</v>
      </c>
      <c r="P302" s="310">
        <f t="shared" ca="1" si="134"/>
        <v>23</v>
      </c>
      <c r="Q302" s="304">
        <f t="shared" ca="1" si="135"/>
        <v>0</v>
      </c>
      <c r="R302" s="306">
        <f t="shared" ca="1" si="136"/>
        <v>0</v>
      </c>
      <c r="S302" s="307">
        <f t="shared" ca="1" si="137"/>
        <v>2.8949999999999996</v>
      </c>
      <c r="T302" s="304">
        <f t="shared" ca="1" si="117"/>
        <v>28.399949999999997</v>
      </c>
      <c r="U302" s="311">
        <f t="shared" ca="1" si="118"/>
        <v>0</v>
      </c>
      <c r="V302" s="306">
        <f t="shared" ca="1" si="119"/>
        <v>1.1296570597559403</v>
      </c>
      <c r="W302" s="304">
        <f t="shared" ca="1" si="120"/>
        <v>14.226014155652843</v>
      </c>
      <c r="Y302" s="314" t="str">
        <f t="shared" ca="1" si="138"/>
        <v/>
      </c>
      <c r="Z302" s="315" t="str">
        <f t="shared" ca="1" si="139"/>
        <v/>
      </c>
      <c r="AA302" s="316" t="str">
        <f t="shared" ca="1" si="140"/>
        <v/>
      </c>
      <c r="AC302" s="310">
        <f t="shared" ca="1" si="141"/>
        <v>24.00000000000005</v>
      </c>
      <c r="AD302" s="323">
        <f t="shared" ca="1" si="142"/>
        <v>533.37042254529717</v>
      </c>
      <c r="AE302" s="324" t="e">
        <f t="shared" ca="1" si="121"/>
        <v>#N/A</v>
      </c>
      <c r="AG302" s="306">
        <f t="shared" ca="1" si="143"/>
        <v>4.8101493081042515</v>
      </c>
      <c r="AH302" s="304">
        <f t="shared" ca="1" si="144"/>
        <v>-4.8501314154066408</v>
      </c>
    </row>
    <row r="303" spans="1:34" x14ac:dyDescent="0.2">
      <c r="A303" s="347">
        <f t="shared" ca="1" si="122"/>
        <v>0.1</v>
      </c>
      <c r="B303" s="304">
        <f t="shared" ca="1" si="123"/>
        <v>24.100000000000051</v>
      </c>
      <c r="D303" s="306">
        <f t="shared" ca="1" si="124"/>
        <v>-0.84470779917954841</v>
      </c>
      <c r="E303" s="307">
        <f t="shared" ca="1" si="125"/>
        <v>-4.9691518361603277</v>
      </c>
      <c r="F303" s="304">
        <f t="shared" ca="1" si="126"/>
        <v>5.0404366117242576</v>
      </c>
      <c r="G303" s="306">
        <f t="shared" ca="1" si="127"/>
        <v>13.395958076644728</v>
      </c>
      <c r="H303" s="307">
        <f t="shared" ca="1" si="128"/>
        <v>-77.750504343613898</v>
      </c>
      <c r="I303" s="304">
        <f t="shared" ca="1" si="129"/>
        <v>78.89608747255815</v>
      </c>
      <c r="J303" s="306">
        <f t="shared" ca="1" si="130"/>
        <v>534.7142418919575</v>
      </c>
      <c r="K303" s="307">
        <f t="shared" ca="1" si="131"/>
        <v>802.07422261481406</v>
      </c>
      <c r="L303" s="304">
        <f t="shared" ca="1" si="116"/>
        <v>963.97218791065188</v>
      </c>
      <c r="M303" s="306">
        <f t="shared" ca="1" si="132"/>
        <v>-1.4001772941256267</v>
      </c>
      <c r="N303" s="304">
        <f t="shared" ca="1" si="133"/>
        <v>-80.224249523446133</v>
      </c>
      <c r="P303" s="310">
        <f t="shared" ca="1" si="134"/>
        <v>23</v>
      </c>
      <c r="Q303" s="304">
        <f t="shared" ca="1" si="135"/>
        <v>0</v>
      </c>
      <c r="R303" s="306">
        <f t="shared" ca="1" si="136"/>
        <v>0</v>
      </c>
      <c r="S303" s="307">
        <f t="shared" ca="1" si="137"/>
        <v>2.8949999999999996</v>
      </c>
      <c r="T303" s="304">
        <f t="shared" ca="1" si="117"/>
        <v>28.399949999999997</v>
      </c>
      <c r="U303" s="311">
        <f t="shared" ca="1" si="118"/>
        <v>0</v>
      </c>
      <c r="V303" s="306">
        <f t="shared" ca="1" si="119"/>
        <v>1.1305343316067025</v>
      </c>
      <c r="W303" s="304">
        <f t="shared" ca="1" si="120"/>
        <v>14.410118697992536</v>
      </c>
      <c r="Y303" s="314" t="str">
        <f t="shared" ca="1" si="138"/>
        <v/>
      </c>
      <c r="Z303" s="315" t="str">
        <f t="shared" ca="1" si="139"/>
        <v/>
      </c>
      <c r="AA303" s="316" t="str">
        <f t="shared" ca="1" si="140"/>
        <v/>
      </c>
      <c r="AC303" s="310" t="e">
        <f t="shared" ca="1" si="141"/>
        <v>#N/A</v>
      </c>
      <c r="AD303" s="323" t="e">
        <f t="shared" ca="1" si="142"/>
        <v>#N/A</v>
      </c>
      <c r="AE303" s="324" t="e">
        <f t="shared" ca="1" si="121"/>
        <v>#N/A</v>
      </c>
      <c r="AG303" s="306">
        <f t="shared" ca="1" si="143"/>
        <v>4.7499805194517366</v>
      </c>
      <c r="AH303" s="304">
        <f t="shared" ca="1" si="144"/>
        <v>-4.9139945269958014</v>
      </c>
    </row>
    <row r="304" spans="1:34" x14ac:dyDescent="0.2">
      <c r="A304" s="347">
        <f t="shared" ca="1" si="122"/>
        <v>0.1</v>
      </c>
      <c r="B304" s="304">
        <f t="shared" ca="1" si="123"/>
        <v>24.200000000000053</v>
      </c>
      <c r="D304" s="306">
        <f t="shared" ca="1" si="124"/>
        <v>-0.84515682540009351</v>
      </c>
      <c r="E304" s="307">
        <f t="shared" ca="1" si="125"/>
        <v>-4.9046868414831959</v>
      </c>
      <c r="F304" s="304">
        <f t="shared" ca="1" si="126"/>
        <v>4.9769712750365329</v>
      </c>
      <c r="G304" s="306">
        <f t="shared" ca="1" si="127"/>
        <v>13.311442394104718</v>
      </c>
      <c r="H304" s="307">
        <f t="shared" ca="1" si="128"/>
        <v>-78.240973027762223</v>
      </c>
      <c r="I304" s="304">
        <f t="shared" ca="1" si="129"/>
        <v>79.365259143674351</v>
      </c>
      <c r="J304" s="306">
        <f t="shared" ca="1" si="130"/>
        <v>536.04961191549501</v>
      </c>
      <c r="K304" s="307">
        <f t="shared" ca="1" si="131"/>
        <v>794.27464874624525</v>
      </c>
      <c r="L304" s="304">
        <f t="shared" ca="1" si="116"/>
        <v>958.23869890321384</v>
      </c>
      <c r="M304" s="306">
        <f t="shared" ca="1" si="132"/>
        <v>-1.4022760271703827</v>
      </c>
      <c r="N304" s="304">
        <f t="shared" ca="1" si="133"/>
        <v>-80.344498069235286</v>
      </c>
      <c r="P304" s="310">
        <f t="shared" ca="1" si="134"/>
        <v>23</v>
      </c>
      <c r="Q304" s="304">
        <f t="shared" ca="1" si="135"/>
        <v>0</v>
      </c>
      <c r="R304" s="306">
        <f t="shared" ca="1" si="136"/>
        <v>0</v>
      </c>
      <c r="S304" s="307">
        <f t="shared" ca="1" si="137"/>
        <v>2.8949999999999996</v>
      </c>
      <c r="T304" s="304">
        <f t="shared" ca="1" si="117"/>
        <v>28.399949999999997</v>
      </c>
      <c r="U304" s="311">
        <f t="shared" ca="1" si="118"/>
        <v>0</v>
      </c>
      <c r="V304" s="306">
        <f t="shared" ca="1" si="119"/>
        <v>1.1314178519184062</v>
      </c>
      <c r="W304" s="304">
        <f t="shared" ca="1" si="120"/>
        <v>14.593409648733997</v>
      </c>
      <c r="Y304" s="314" t="str">
        <f t="shared" ca="1" si="138"/>
        <v/>
      </c>
      <c r="Z304" s="315" t="str">
        <f t="shared" ca="1" si="139"/>
        <v/>
      </c>
      <c r="AA304" s="316" t="str">
        <f t="shared" ca="1" si="140"/>
        <v/>
      </c>
      <c r="AC304" s="310" t="e">
        <f t="shared" ca="1" si="141"/>
        <v>#N/A</v>
      </c>
      <c r="AD304" s="323" t="e">
        <f t="shared" ca="1" si="142"/>
        <v>#N/A</v>
      </c>
      <c r="AE304" s="324" t="e">
        <f t="shared" ca="1" si="121"/>
        <v>#N/A</v>
      </c>
      <c r="AG304" s="306">
        <f t="shared" ca="1" si="143"/>
        <v>4.6899688187992448</v>
      </c>
      <c r="AH304" s="304">
        <f t="shared" ca="1" si="144"/>
        <v>-4.9775884967159021</v>
      </c>
    </row>
    <row r="305" spans="1:34" x14ac:dyDescent="0.2">
      <c r="A305" s="347">
        <f t="shared" ca="1" si="122"/>
        <v>0.1</v>
      </c>
      <c r="B305" s="304">
        <f t="shared" ca="1" si="123"/>
        <v>24.300000000000054</v>
      </c>
      <c r="D305" s="306">
        <f t="shared" ca="1" si="124"/>
        <v>-0.84547911472424964</v>
      </c>
      <c r="E305" s="307">
        <f t="shared" ca="1" si="125"/>
        <v>-4.8405078403845367</v>
      </c>
      <c r="F305" s="304">
        <f t="shared" ca="1" si="126"/>
        <v>4.9137919254135163</v>
      </c>
      <c r="G305" s="306">
        <f t="shared" ca="1" si="127"/>
        <v>13.226894482632293</v>
      </c>
      <c r="H305" s="307">
        <f t="shared" ca="1" si="128"/>
        <v>-78.725023811800682</v>
      </c>
      <c r="I305" s="304">
        <f t="shared" ca="1" si="129"/>
        <v>79.828441747432805</v>
      </c>
      <c r="J305" s="306">
        <f t="shared" ca="1" si="130"/>
        <v>537.3765287593319</v>
      </c>
      <c r="K305" s="307">
        <f t="shared" ca="1" si="131"/>
        <v>786.42634890426712</v>
      </c>
      <c r="L305" s="304">
        <f t="shared" ca="1" si="116"/>
        <v>952.49143613595038</v>
      </c>
      <c r="M305" s="306">
        <f t="shared" ca="1" si="132"/>
        <v>-1.4043371617114524</v>
      </c>
      <c r="N305" s="304">
        <f t="shared" ca="1" si="133"/>
        <v>-80.462592379447216</v>
      </c>
      <c r="P305" s="310">
        <f t="shared" ca="1" si="134"/>
        <v>23</v>
      </c>
      <c r="Q305" s="304">
        <f t="shared" ca="1" si="135"/>
        <v>0</v>
      </c>
      <c r="R305" s="306">
        <f t="shared" ca="1" si="136"/>
        <v>0</v>
      </c>
      <c r="S305" s="307">
        <f t="shared" ca="1" si="137"/>
        <v>2.8949999999999996</v>
      </c>
      <c r="T305" s="304">
        <f t="shared" ca="1" si="117"/>
        <v>28.399949999999997</v>
      </c>
      <c r="U305" s="311">
        <f t="shared" ca="1" si="118"/>
        <v>0</v>
      </c>
      <c r="V305" s="306">
        <f t="shared" ca="1" si="119"/>
        <v>1.1323075610749695</v>
      </c>
      <c r="W305" s="304">
        <f t="shared" ca="1" si="120"/>
        <v>14.775853640191279</v>
      </c>
      <c r="Y305" s="314" t="str">
        <f t="shared" ca="1" si="138"/>
        <v/>
      </c>
      <c r="Z305" s="315" t="str">
        <f t="shared" ca="1" si="139"/>
        <v/>
      </c>
      <c r="AA305" s="316" t="str">
        <f t="shared" ca="1" si="140"/>
        <v/>
      </c>
      <c r="AC305" s="310" t="e">
        <f t="shared" ca="1" si="141"/>
        <v>#N/A</v>
      </c>
      <c r="AD305" s="323" t="e">
        <f t="shared" ca="1" si="142"/>
        <v>#N/A</v>
      </c>
      <c r="AE305" s="324" t="e">
        <f t="shared" ca="1" si="121"/>
        <v>#N/A</v>
      </c>
      <c r="AG305" s="306">
        <f t="shared" ca="1" si="143"/>
        <v>4.6301303720800151</v>
      </c>
      <c r="AH305" s="304">
        <f t="shared" ca="1" si="144"/>
        <v>-5.0409014330687389</v>
      </c>
    </row>
    <row r="306" spans="1:34" x14ac:dyDescent="0.2">
      <c r="A306" s="347">
        <f t="shared" ca="1" si="122"/>
        <v>0.1</v>
      </c>
      <c r="B306" s="304">
        <f t="shared" ca="1" si="123"/>
        <v>24.400000000000055</v>
      </c>
      <c r="D306" s="306">
        <f t="shared" ca="1" si="124"/>
        <v>-0.84567647509853927</v>
      </c>
      <c r="E306" s="307">
        <f t="shared" ca="1" si="125"/>
        <v>-4.776626464992952</v>
      </c>
      <c r="F306" s="304">
        <f t="shared" ca="1" si="126"/>
        <v>4.8509101297185619</v>
      </c>
      <c r="G306" s="306">
        <f t="shared" ca="1" si="127"/>
        <v>13.142326835122439</v>
      </c>
      <c r="H306" s="307">
        <f t="shared" ca="1" si="128"/>
        <v>-79.202686458299979</v>
      </c>
      <c r="I306" s="304">
        <f t="shared" ca="1" si="129"/>
        <v>80.285654365228623</v>
      </c>
      <c r="J306" s="306">
        <f t="shared" ca="1" si="130"/>
        <v>538.69498982521964</v>
      </c>
      <c r="K306" s="307">
        <f t="shared" ca="1" si="131"/>
        <v>778.52996339076208</v>
      </c>
      <c r="L306" s="304">
        <f t="shared" ca="1" si="116"/>
        <v>946.73185008217342</v>
      </c>
      <c r="M306" s="306">
        <f t="shared" ca="1" si="132"/>
        <v>-1.406361726082425</v>
      </c>
      <c r="N306" s="304">
        <f t="shared" ca="1" si="133"/>
        <v>-80.578591373256501</v>
      </c>
      <c r="P306" s="310">
        <f t="shared" ca="1" si="134"/>
        <v>23</v>
      </c>
      <c r="Q306" s="304">
        <f t="shared" ca="1" si="135"/>
        <v>0</v>
      </c>
      <c r="R306" s="306">
        <f t="shared" ca="1" si="136"/>
        <v>0</v>
      </c>
      <c r="S306" s="307">
        <f t="shared" ca="1" si="137"/>
        <v>2.8949999999999996</v>
      </c>
      <c r="T306" s="304">
        <f t="shared" ca="1" si="117"/>
        <v>28.399949999999997</v>
      </c>
      <c r="U306" s="311">
        <f t="shared" ca="1" si="118"/>
        <v>0</v>
      </c>
      <c r="V306" s="306">
        <f t="shared" ca="1" si="119"/>
        <v>1.133203399678997</v>
      </c>
      <c r="W306" s="304">
        <f t="shared" ca="1" si="120"/>
        <v>14.957418358583533</v>
      </c>
      <c r="Y306" s="314" t="str">
        <f t="shared" ca="1" si="138"/>
        <v/>
      </c>
      <c r="Z306" s="315" t="str">
        <f t="shared" ca="1" si="139"/>
        <v/>
      </c>
      <c r="AA306" s="316" t="str">
        <f t="shared" ca="1" si="140"/>
        <v/>
      </c>
      <c r="AC306" s="310" t="e">
        <f t="shared" ca="1" si="141"/>
        <v>#N/A</v>
      </c>
      <c r="AD306" s="323" t="e">
        <f t="shared" ca="1" si="142"/>
        <v>#N/A</v>
      </c>
      <c r="AE306" s="324" t="e">
        <f t="shared" ca="1" si="121"/>
        <v>#N/A</v>
      </c>
      <c r="AG306" s="306">
        <f t="shared" ca="1" si="143"/>
        <v>4.5704807798757763</v>
      </c>
      <c r="AH306" s="304">
        <f t="shared" ca="1" si="144"/>
        <v>-5.1039218100833441</v>
      </c>
    </row>
    <row r="307" spans="1:34" x14ac:dyDescent="0.2">
      <c r="A307" s="347">
        <f t="shared" ca="1" si="122"/>
        <v>0.1</v>
      </c>
      <c r="B307" s="304">
        <f t="shared" ca="1" si="123"/>
        <v>24.500000000000057</v>
      </c>
      <c r="D307" s="306">
        <f t="shared" ca="1" si="124"/>
        <v>-0.84575073708668924</v>
      </c>
      <c r="E307" s="307">
        <f t="shared" ca="1" si="125"/>
        <v>-4.7130539803396205</v>
      </c>
      <c r="F307" s="304">
        <f t="shared" ca="1" si="126"/>
        <v>4.7883370945326957</v>
      </c>
      <c r="G307" s="306">
        <f t="shared" ca="1" si="127"/>
        <v>13.057751761413771</v>
      </c>
      <c r="H307" s="307">
        <f t="shared" ca="1" si="128"/>
        <v>-79.673991856333942</v>
      </c>
      <c r="I307" s="304">
        <f t="shared" ca="1" si="129"/>
        <v>80.736917574216761</v>
      </c>
      <c r="J307" s="306">
        <f t="shared" ca="1" si="130"/>
        <v>540.00499375504648</v>
      </c>
      <c r="K307" s="307">
        <f t="shared" ca="1" si="131"/>
        <v>770.58612947503036</v>
      </c>
      <c r="L307" s="304">
        <f t="shared" ca="1" si="116"/>
        <v>940.96141059009221</v>
      </c>
      <c r="M307" s="306">
        <f t="shared" ca="1" si="132"/>
        <v>-1.4083507107765421</v>
      </c>
      <c r="N307" s="304">
        <f t="shared" ca="1" si="133"/>
        <v>-80.692551801745523</v>
      </c>
      <c r="P307" s="310">
        <f t="shared" ca="1" si="134"/>
        <v>23</v>
      </c>
      <c r="Q307" s="304">
        <f t="shared" ca="1" si="135"/>
        <v>0</v>
      </c>
      <c r="R307" s="306">
        <f t="shared" ca="1" si="136"/>
        <v>0</v>
      </c>
      <c r="S307" s="307">
        <f t="shared" ca="1" si="137"/>
        <v>2.8949999999999996</v>
      </c>
      <c r="T307" s="304">
        <f t="shared" ca="1" si="117"/>
        <v>28.399949999999997</v>
      </c>
      <c r="U307" s="311">
        <f t="shared" ca="1" si="118"/>
        <v>0</v>
      </c>
      <c r="V307" s="306">
        <f t="shared" ca="1" si="119"/>
        <v>1.1341053085625397</v>
      </c>
      <c r="W307" s="304">
        <f t="shared" ca="1" si="120"/>
        <v>15.1380725389338</v>
      </c>
      <c r="Y307" s="314" t="str">
        <f t="shared" ca="1" si="138"/>
        <v/>
      </c>
      <c r="Z307" s="315" t="str">
        <f t="shared" ca="1" si="139"/>
        <v/>
      </c>
      <c r="AA307" s="316" t="str">
        <f t="shared" ca="1" si="140"/>
        <v/>
      </c>
      <c r="AC307" s="310" t="e">
        <f t="shared" ca="1" si="141"/>
        <v>#N/A</v>
      </c>
      <c r="AD307" s="323" t="e">
        <f t="shared" ca="1" si="142"/>
        <v>#N/A</v>
      </c>
      <c r="AE307" s="324" t="e">
        <f t="shared" ca="1" si="121"/>
        <v>#N/A</v>
      </c>
      <c r="AG307" s="306">
        <f t="shared" ca="1" si="143"/>
        <v>4.511035089911374</v>
      </c>
      <c r="AH307" s="304">
        <f t="shared" ca="1" si="144"/>
        <v>-5.166638465831964</v>
      </c>
    </row>
    <row r="308" spans="1:34" x14ac:dyDescent="0.2">
      <c r="A308" s="347">
        <f t="shared" ca="1" si="122"/>
        <v>0.1</v>
      </c>
      <c r="B308" s="304">
        <f t="shared" ca="1" si="123"/>
        <v>24.600000000000058</v>
      </c>
      <c r="D308" s="306">
        <f t="shared" ca="1" si="124"/>
        <v>-0.84570375195598724</v>
      </c>
      <c r="E308" s="307">
        <f t="shared" ca="1" si="125"/>
        <v>-4.6498012860586746</v>
      </c>
      <c r="F308" s="304">
        <f t="shared" ca="1" si="126"/>
        <v>4.7260836678909248</v>
      </c>
      <c r="G308" s="306">
        <f t="shared" ca="1" si="127"/>
        <v>12.973181386218172</v>
      </c>
      <c r="H308" s="307">
        <f t="shared" ca="1" si="128"/>
        <v>-80.138971984939815</v>
      </c>
      <c r="I308" s="304">
        <f t="shared" ca="1" si="129"/>
        <v>81.182253393723229</v>
      </c>
      <c r="J308" s="306">
        <f t="shared" ca="1" si="130"/>
        <v>541.30654041242803</v>
      </c>
      <c r="K308" s="307">
        <f t="shared" ca="1" si="131"/>
        <v>762.59548128296672</v>
      </c>
      <c r="L308" s="304">
        <f t="shared" ca="1" si="116"/>
        <v>935.18160737178277</v>
      </c>
      <c r="M308" s="306">
        <f t="shared" ca="1" si="132"/>
        <v>-1.410305070146523</v>
      </c>
      <c r="N308" s="304">
        <f t="shared" ca="1" si="133"/>
        <v>-80.804528345297271</v>
      </c>
      <c r="P308" s="310">
        <f t="shared" ca="1" si="134"/>
        <v>23</v>
      </c>
      <c r="Q308" s="304">
        <f t="shared" ca="1" si="135"/>
        <v>0</v>
      </c>
      <c r="R308" s="306">
        <f t="shared" ca="1" si="136"/>
        <v>0</v>
      </c>
      <c r="S308" s="307">
        <f t="shared" ca="1" si="137"/>
        <v>2.8949999999999996</v>
      </c>
      <c r="T308" s="304">
        <f t="shared" ca="1" si="117"/>
        <v>28.399949999999997</v>
      </c>
      <c r="U308" s="311">
        <f t="shared" ca="1" si="118"/>
        <v>0</v>
      </c>
      <c r="V308" s="306">
        <f t="shared" ca="1" si="119"/>
        <v>1.1350132287975483</v>
      </c>
      <c r="W308" s="304">
        <f t="shared" ca="1" si="120"/>
        <v>15.31778595919396</v>
      </c>
      <c r="Y308" s="314" t="str">
        <f t="shared" ca="1" si="138"/>
        <v/>
      </c>
      <c r="Z308" s="315" t="str">
        <f t="shared" ca="1" si="139"/>
        <v/>
      </c>
      <c r="AA308" s="316" t="str">
        <f t="shared" ca="1" si="140"/>
        <v/>
      </c>
      <c r="AC308" s="310" t="e">
        <f t="shared" ca="1" si="141"/>
        <v>#N/A</v>
      </c>
      <c r="AD308" s="323" t="e">
        <f t="shared" ca="1" si="142"/>
        <v>#N/A</v>
      </c>
      <c r="AE308" s="324" t="e">
        <f t="shared" ca="1" si="121"/>
        <v>#N/A</v>
      </c>
      <c r="AG308" s="306">
        <f t="shared" ca="1" si="143"/>
        <v>4.4518078091335811</v>
      </c>
      <c r="AH308" s="304">
        <f t="shared" ca="1" si="144"/>
        <v>-5.2290406006679797</v>
      </c>
    </row>
    <row r="309" spans="1:34" x14ac:dyDescent="0.2">
      <c r="A309" s="347">
        <f t="shared" ca="1" si="122"/>
        <v>0.1</v>
      </c>
      <c r="B309" s="304">
        <f t="shared" ca="1" si="123"/>
        <v>24.70000000000006</v>
      </c>
      <c r="D309" s="306">
        <f t="shared" ca="1" si="124"/>
        <v>-0.8455373898105546</v>
      </c>
      <c r="E309" s="307">
        <f t="shared" ca="1" si="125"/>
        <v>-4.5868789183637473</v>
      </c>
      <c r="F309" s="304">
        <f t="shared" ca="1" si="126"/>
        <v>4.6641603412937496</v>
      </c>
      <c r="G309" s="306">
        <f t="shared" ca="1" si="127"/>
        <v>12.888627647237117</v>
      </c>
      <c r="H309" s="307">
        <f t="shared" ca="1" si="128"/>
        <v>-80.597659876776191</v>
      </c>
      <c r="I309" s="304">
        <f t="shared" ca="1" si="129"/>
        <v>81.621685232795969</v>
      </c>
      <c r="J309" s="306">
        <f t="shared" ca="1" si="130"/>
        <v>542.59963086410085</v>
      </c>
      <c r="K309" s="307">
        <f t="shared" ca="1" si="131"/>
        <v>754.55864968988089</v>
      </c>
      <c r="L309" s="304">
        <f t="shared" ca="1" si="116"/>
        <v>929.39395050520682</v>
      </c>
      <c r="M309" s="306">
        <f t="shared" ca="1" si="132"/>
        <v>-1.4122257240151059</v>
      </c>
      <c r="N309" s="304">
        <f t="shared" ca="1" si="133"/>
        <v>-80.914573705872556</v>
      </c>
      <c r="P309" s="310">
        <f t="shared" ca="1" si="134"/>
        <v>23</v>
      </c>
      <c r="Q309" s="304">
        <f t="shared" ca="1" si="135"/>
        <v>0</v>
      </c>
      <c r="R309" s="306">
        <f t="shared" ca="1" si="136"/>
        <v>0</v>
      </c>
      <c r="S309" s="307">
        <f t="shared" ca="1" si="137"/>
        <v>2.8949999999999996</v>
      </c>
      <c r="T309" s="304">
        <f t="shared" ca="1" si="117"/>
        <v>28.399949999999997</v>
      </c>
      <c r="U309" s="311">
        <f t="shared" ca="1" si="118"/>
        <v>0</v>
      </c>
      <c r="V309" s="306">
        <f t="shared" ca="1" si="119"/>
        <v>1.1359271017060231</v>
      </c>
      <c r="W309" s="304">
        <f t="shared" ca="1" si="120"/>
        <v>15.496529433627119</v>
      </c>
      <c r="Y309" s="314" t="str">
        <f t="shared" ca="1" si="138"/>
        <v/>
      </c>
      <c r="Z309" s="315" t="str">
        <f t="shared" ca="1" si="139"/>
        <v/>
      </c>
      <c r="AA309" s="316" t="str">
        <f t="shared" ca="1" si="140"/>
        <v/>
      </c>
      <c r="AC309" s="310" t="e">
        <f t="shared" ca="1" si="141"/>
        <v>#N/A</v>
      </c>
      <c r="AD309" s="323" t="e">
        <f t="shared" ca="1" si="142"/>
        <v>#N/A</v>
      </c>
      <c r="AE309" s="324" t="e">
        <f t="shared" ca="1" si="121"/>
        <v>#N/A</v>
      </c>
      <c r="AG309" s="306">
        <f t="shared" ca="1" si="143"/>
        <v>4.3928129154123035</v>
      </c>
      <c r="AH309" s="304">
        <f t="shared" ca="1" si="144"/>
        <v>-5.2911177751965326</v>
      </c>
    </row>
    <row r="310" spans="1:34" x14ac:dyDescent="0.2">
      <c r="A310" s="347">
        <f t="shared" ca="1" si="122"/>
        <v>0.1</v>
      </c>
      <c r="B310" s="304">
        <f t="shared" ca="1" si="123"/>
        <v>24.800000000000061</v>
      </c>
      <c r="D310" s="306">
        <f t="shared" ca="1" si="124"/>
        <v>-0.84525353777146228</v>
      </c>
      <c r="E310" s="307">
        <f t="shared" ca="1" si="125"/>
        <v>-4.5242970522893549</v>
      </c>
      <c r="F310" s="304">
        <f t="shared" ca="1" si="126"/>
        <v>4.6025772519827761</v>
      </c>
      <c r="G310" s="306">
        <f t="shared" ca="1" si="127"/>
        <v>12.804102293459971</v>
      </c>
      <c r="H310" s="307">
        <f t="shared" ca="1" si="128"/>
        <v>-81.050089582005128</v>
      </c>
      <c r="I310" s="304">
        <f t="shared" ca="1" si="129"/>
        <v>82.05523783886342</v>
      </c>
      <c r="J310" s="306">
        <f t="shared" ca="1" si="130"/>
        <v>543.8842673611357</v>
      </c>
      <c r="K310" s="307">
        <f t="shared" ca="1" si="131"/>
        <v>746.47626221694179</v>
      </c>
      <c r="L310" s="304">
        <f t="shared" ca="1" si="116"/>
        <v>923.59997094864389</v>
      </c>
      <c r="M310" s="306">
        <f t="shared" ca="1" si="132"/>
        <v>-1.4141135592016392</v>
      </c>
      <c r="N310" s="304">
        <f t="shared" ca="1" si="133"/>
        <v>-81.022738694477198</v>
      </c>
      <c r="P310" s="310">
        <f t="shared" ca="1" si="134"/>
        <v>23</v>
      </c>
      <c r="Q310" s="304">
        <f t="shared" ca="1" si="135"/>
        <v>0</v>
      </c>
      <c r="R310" s="306">
        <f t="shared" ca="1" si="136"/>
        <v>0</v>
      </c>
      <c r="S310" s="307">
        <f t="shared" ca="1" si="137"/>
        <v>2.8949999999999996</v>
      </c>
      <c r="T310" s="304">
        <f t="shared" ca="1" si="117"/>
        <v>28.399949999999997</v>
      </c>
      <c r="U310" s="311">
        <f t="shared" ca="1" si="118"/>
        <v>0</v>
      </c>
      <c r="V310" s="306">
        <f t="shared" ca="1" si="119"/>
        <v>1.1368468688698623</v>
      </c>
      <c r="W310" s="304">
        <f t="shared" ca="1" si="120"/>
        <v>15.67427480547874</v>
      </c>
      <c r="Y310" s="314" t="str">
        <f t="shared" ca="1" si="138"/>
        <v/>
      </c>
      <c r="Z310" s="315" t="str">
        <f t="shared" ca="1" si="139"/>
        <v/>
      </c>
      <c r="AA310" s="316" t="str">
        <f t="shared" ca="1" si="140"/>
        <v/>
      </c>
      <c r="AC310" s="310" t="e">
        <f t="shared" ca="1" si="141"/>
        <v>#N/A</v>
      </c>
      <c r="AD310" s="323" t="e">
        <f t="shared" ca="1" si="142"/>
        <v>#N/A</v>
      </c>
      <c r="AE310" s="324" t="e">
        <f t="shared" ca="1" si="121"/>
        <v>#N/A</v>
      </c>
      <c r="AG310" s="306">
        <f t="shared" ca="1" si="143"/>
        <v>4.3340638688985607</v>
      </c>
      <c r="AH310" s="304">
        <f t="shared" ca="1" si="144"/>
        <v>-5.352859907988643</v>
      </c>
    </row>
    <row r="311" spans="1:34" x14ac:dyDescent="0.2">
      <c r="A311" s="347">
        <f t="shared" ca="1" si="122"/>
        <v>0.1</v>
      </c>
      <c r="B311" s="304">
        <f t="shared" ca="1" si="123"/>
        <v>24.900000000000063</v>
      </c>
      <c r="D311" s="306">
        <f t="shared" ca="1" si="124"/>
        <v>-0.84485409820363044</v>
      </c>
      <c r="E311" s="307">
        <f t="shared" ca="1" si="125"/>
        <v>-4.4620655041857908</v>
      </c>
      <c r="F311" s="304">
        <f t="shared" ca="1" si="126"/>
        <v>4.5413441854693497</v>
      </c>
      <c r="G311" s="306">
        <f t="shared" ca="1" si="127"/>
        <v>12.719616883639608</v>
      </c>
      <c r="H311" s="307">
        <f t="shared" ca="1" si="128"/>
        <v>-81.496296132423709</v>
      </c>
      <c r="I311" s="304">
        <f t="shared" ca="1" si="129"/>
        <v>82.482937247471185</v>
      </c>
      <c r="J311" s="306">
        <f t="shared" ca="1" si="130"/>
        <v>545.16045331999067</v>
      </c>
      <c r="K311" s="307">
        <f t="shared" ca="1" si="131"/>
        <v>738.34894293122034</v>
      </c>
      <c r="L311" s="304">
        <f t="shared" ca="1" si="116"/>
        <v>917.80122106679949</v>
      </c>
      <c r="M311" s="306">
        <f t="shared" ca="1" si="132"/>
        <v>-1.4159694309697133</v>
      </c>
      <c r="N311" s="304">
        <f t="shared" ca="1" si="133"/>
        <v>-81.129072314105329</v>
      </c>
      <c r="P311" s="310">
        <f t="shared" ca="1" si="134"/>
        <v>23</v>
      </c>
      <c r="Q311" s="304">
        <f t="shared" ca="1" si="135"/>
        <v>0</v>
      </c>
      <c r="R311" s="306">
        <f t="shared" ca="1" si="136"/>
        <v>0</v>
      </c>
      <c r="S311" s="307">
        <f t="shared" ca="1" si="137"/>
        <v>2.8949999999999996</v>
      </c>
      <c r="T311" s="304">
        <f t="shared" ca="1" si="117"/>
        <v>28.399949999999997</v>
      </c>
      <c r="U311" s="311">
        <f t="shared" ca="1" si="118"/>
        <v>0</v>
      </c>
      <c r="V311" s="306">
        <f t="shared" ca="1" si="119"/>
        <v>1.137772472140407</v>
      </c>
      <c r="W311" s="304">
        <f t="shared" ca="1" si="120"/>
        <v>15.850994938967551</v>
      </c>
      <c r="Y311" s="314" t="str">
        <f t="shared" ca="1" si="138"/>
        <v/>
      </c>
      <c r="Z311" s="315" t="str">
        <f t="shared" ca="1" si="139"/>
        <v/>
      </c>
      <c r="AA311" s="316" t="str">
        <f t="shared" ca="1" si="140"/>
        <v/>
      </c>
      <c r="AC311" s="310" t="e">
        <f t="shared" ca="1" si="141"/>
        <v>#N/A</v>
      </c>
      <c r="AD311" s="323" t="e">
        <f t="shared" ca="1" si="142"/>
        <v>#N/A</v>
      </c>
      <c r="AE311" s="324" t="e">
        <f t="shared" ca="1" si="121"/>
        <v>#N/A</v>
      </c>
      <c r="AG311" s="306">
        <f t="shared" ca="1" si="143"/>
        <v>4.2755736230700636</v>
      </c>
      <c r="AH311" s="304">
        <f t="shared" ca="1" si="144"/>
        <v>-5.4142572730496523</v>
      </c>
    </row>
    <row r="312" spans="1:34" x14ac:dyDescent="0.2">
      <c r="A312" s="347">
        <f t="shared" ca="1" si="122"/>
        <v>0.1</v>
      </c>
      <c r="B312" s="304">
        <f t="shared" ca="1" si="123"/>
        <v>25.000000000000064</v>
      </c>
      <c r="D312" s="306">
        <f t="shared" ca="1" si="124"/>
        <v>-0.8443409869893661</v>
      </c>
      <c r="E312" s="307">
        <f t="shared" ca="1" si="125"/>
        <v>-4.4001937344563515</v>
      </c>
      <c r="F312" s="304">
        <f t="shared" ca="1" si="126"/>
        <v>4.4804705783052645</v>
      </c>
      <c r="G312" s="306">
        <f t="shared" ca="1" si="127"/>
        <v>12.635182784940671</v>
      </c>
      <c r="H312" s="307">
        <f t="shared" ca="1" si="128"/>
        <v>-81.936315505869345</v>
      </c>
      <c r="I312" s="304">
        <f t="shared" ca="1" si="129"/>
        <v>82.904810733070406</v>
      </c>
      <c r="J312" s="306">
        <f t="shared" ca="1" si="130"/>
        <v>546.42819330341968</v>
      </c>
      <c r="K312" s="307">
        <f t="shared" ca="1" si="131"/>
        <v>730.17731234930568</v>
      </c>
      <c r="L312" s="304">
        <f t="shared" ca="1" si="116"/>
        <v>911.99927516774642</v>
      </c>
      <c r="M312" s="306">
        <f t="shared" ca="1" si="132"/>
        <v>-1.4177941644004832</v>
      </c>
      <c r="N312" s="304">
        <f t="shared" ca="1" si="133"/>
        <v>-81.233621838424881</v>
      </c>
      <c r="P312" s="310">
        <f t="shared" ca="1" si="134"/>
        <v>23</v>
      </c>
      <c r="Q312" s="304">
        <f t="shared" ca="1" si="135"/>
        <v>0</v>
      </c>
      <c r="R312" s="306">
        <f t="shared" ca="1" si="136"/>
        <v>0</v>
      </c>
      <c r="S312" s="307">
        <f t="shared" ca="1" si="137"/>
        <v>2.8949999999999996</v>
      </c>
      <c r="T312" s="304">
        <f t="shared" ca="1" si="117"/>
        <v>28.399949999999997</v>
      </c>
      <c r="U312" s="311">
        <f t="shared" ca="1" si="118"/>
        <v>0</v>
      </c>
      <c r="V312" s="306">
        <f t="shared" ca="1" si="119"/>
        <v>1.1387038536476919</v>
      </c>
      <c r="W312" s="304">
        <f t="shared" ca="1" si="120"/>
        <v>16.026663710627414</v>
      </c>
      <c r="Y312" s="314" t="str">
        <f t="shared" ca="1" si="138"/>
        <v/>
      </c>
      <c r="Z312" s="315" t="str">
        <f t="shared" ca="1" si="139"/>
        <v/>
      </c>
      <c r="AA312" s="316" t="str">
        <f t="shared" ca="1" si="140"/>
        <v/>
      </c>
      <c r="AC312" s="310">
        <f t="shared" ca="1" si="141"/>
        <v>25.000000000000064</v>
      </c>
      <c r="AD312" s="323">
        <f t="shared" ca="1" si="142"/>
        <v>546.42819330341968</v>
      </c>
      <c r="AE312" s="324" t="e">
        <f t="shared" ca="1" si="121"/>
        <v>#N/A</v>
      </c>
      <c r="AG312" s="306">
        <f t="shared" ca="1" si="143"/>
        <v>4.2173546354921578</v>
      </c>
      <c r="AH312" s="304">
        <f t="shared" ca="1" si="144"/>
        <v>-5.4753004970526957</v>
      </c>
    </row>
    <row r="313" spans="1:34" x14ac:dyDescent="0.2">
      <c r="A313" s="347">
        <f t="shared" ca="1" si="122"/>
        <v>0.1</v>
      </c>
      <c r="B313" s="304">
        <f t="shared" ca="1" si="123"/>
        <v>25.100000000000065</v>
      </c>
      <c r="D313" s="306">
        <f t="shared" ca="1" si="124"/>
        <v>-0.84371613184845418</v>
      </c>
      <c r="E313" s="307">
        <f t="shared" ca="1" si="125"/>
        <v>-4.3386908505256603</v>
      </c>
      <c r="F313" s="304">
        <f t="shared" ca="1" si="126"/>
        <v>4.4199655210845696</v>
      </c>
      <c r="G313" s="306">
        <f t="shared" ca="1" si="127"/>
        <v>12.550811171755825</v>
      </c>
      <c r="H313" s="307">
        <f t="shared" ca="1" si="128"/>
        <v>-82.370184590921909</v>
      </c>
      <c r="I313" s="304">
        <f t="shared" ca="1" si="129"/>
        <v>83.320886760833389</v>
      </c>
      <c r="J313" s="306">
        <f t="shared" ca="1" si="130"/>
        <v>547.68749300125455</v>
      </c>
      <c r="K313" s="307">
        <f t="shared" ca="1" si="131"/>
        <v>721.96198734446614</v>
      </c>
      <c r="L313" s="304">
        <f t="shared" ca="1" si="116"/>
        <v>906.19573004973404</v>
      </c>
      <c r="M313" s="306">
        <f t="shared" ca="1" si="132"/>
        <v>-1.4195885556960339</v>
      </c>
      <c r="N313" s="304">
        <f t="shared" ca="1" si="133"/>
        <v>-81.336432886454944</v>
      </c>
      <c r="P313" s="310">
        <f t="shared" ca="1" si="134"/>
        <v>23</v>
      </c>
      <c r="Q313" s="304">
        <f t="shared" ca="1" si="135"/>
        <v>0</v>
      </c>
      <c r="R313" s="306">
        <f t="shared" ca="1" si="136"/>
        <v>0</v>
      </c>
      <c r="S313" s="307">
        <f t="shared" ca="1" si="137"/>
        <v>2.8949999999999996</v>
      </c>
      <c r="T313" s="304">
        <f t="shared" ca="1" si="117"/>
        <v>28.399949999999997</v>
      </c>
      <c r="U313" s="311">
        <f t="shared" ca="1" si="118"/>
        <v>0</v>
      </c>
      <c r="V313" s="306">
        <f t="shared" ca="1" si="119"/>
        <v>1.1396409558093872</v>
      </c>
      <c r="W313" s="304">
        <f t="shared" ca="1" si="120"/>
        <v>16.201256000030831</v>
      </c>
      <c r="Y313" s="314" t="str">
        <f t="shared" ca="1" si="138"/>
        <v/>
      </c>
      <c r="Z313" s="315" t="str">
        <f t="shared" ca="1" si="139"/>
        <v/>
      </c>
      <c r="AA313" s="316" t="str">
        <f t="shared" ca="1" si="140"/>
        <v/>
      </c>
      <c r="AC313" s="310" t="e">
        <f t="shared" ca="1" si="141"/>
        <v>#N/A</v>
      </c>
      <c r="AD313" s="323" t="e">
        <f t="shared" ca="1" si="142"/>
        <v>#N/A</v>
      </c>
      <c r="AE313" s="324" t="e">
        <f t="shared" ca="1" si="121"/>
        <v>#N/A</v>
      </c>
      <c r="AG313" s="306">
        <f t="shared" ca="1" si="143"/>
        <v>4.1594188783189292</v>
      </c>
      <c r="AH313" s="304">
        <f t="shared" ca="1" si="144"/>
        <v>-5.5359805563479849</v>
      </c>
    </row>
    <row r="314" spans="1:34" x14ac:dyDescent="0.2">
      <c r="A314" s="347">
        <f t="shared" ca="1" si="122"/>
        <v>0.1</v>
      </c>
      <c r="B314" s="304">
        <f t="shared" ca="1" si="123"/>
        <v>25.200000000000067</v>
      </c>
      <c r="D314" s="306">
        <f t="shared" ca="1" si="124"/>
        <v>-0.8429814707046116</v>
      </c>
      <c r="E314" s="307">
        <f t="shared" ca="1" si="125"/>
        <v>-4.277565610028077</v>
      </c>
      <c r="F314" s="304">
        <f t="shared" ca="1" si="126"/>
        <v>4.3598377616657009</v>
      </c>
      <c r="G314" s="306">
        <f t="shared" ca="1" si="127"/>
        <v>12.466513024685364</v>
      </c>
      <c r="H314" s="307">
        <f t="shared" ca="1" si="128"/>
        <v>-82.797941151924718</v>
      </c>
      <c r="I314" s="304">
        <f t="shared" ca="1" si="129"/>
        <v>83.73119493947425</v>
      </c>
      <c r="J314" s="306">
        <f t="shared" ca="1" si="130"/>
        <v>548.93835921107666</v>
      </c>
      <c r="K314" s="307">
        <f t="shared" ca="1" si="131"/>
        <v>713.70358105732385</v>
      </c>
      <c r="L314" s="304">
        <f t="shared" ca="1" si="116"/>
        <v>900.39220555677684</v>
      </c>
      <c r="M314" s="306">
        <f t="shared" ca="1" si="132"/>
        <v>-1.4213533734168473</v>
      </c>
      <c r="N314" s="304">
        <f t="shared" ca="1" si="133"/>
        <v>-81.437549493467444</v>
      </c>
      <c r="P314" s="310">
        <f t="shared" ca="1" si="134"/>
        <v>23</v>
      </c>
      <c r="Q314" s="304">
        <f t="shared" ca="1" si="135"/>
        <v>0</v>
      </c>
      <c r="R314" s="306">
        <f t="shared" ca="1" si="136"/>
        <v>0</v>
      </c>
      <c r="S314" s="307">
        <f t="shared" ca="1" si="137"/>
        <v>2.8949999999999996</v>
      </c>
      <c r="T314" s="304">
        <f t="shared" ca="1" si="117"/>
        <v>28.399949999999997</v>
      </c>
      <c r="U314" s="311">
        <f t="shared" ca="1" si="118"/>
        <v>0</v>
      </c>
      <c r="V314" s="306">
        <f t="shared" ca="1" si="119"/>
        <v>1.1405837213394561</v>
      </c>
      <c r="W314" s="304">
        <f t="shared" ca="1" si="120"/>
        <v>16.374747679924926</v>
      </c>
      <c r="Y314" s="314" t="str">
        <f t="shared" ca="1" si="138"/>
        <v/>
      </c>
      <c r="Z314" s="315" t="str">
        <f t="shared" ca="1" si="139"/>
        <v/>
      </c>
      <c r="AA314" s="316" t="str">
        <f t="shared" ca="1" si="140"/>
        <v/>
      </c>
      <c r="AC314" s="310" t="e">
        <f t="shared" ca="1" si="141"/>
        <v>#N/A</v>
      </c>
      <c r="AD314" s="323" t="e">
        <f t="shared" ca="1" si="142"/>
        <v>#N/A</v>
      </c>
      <c r="AE314" s="324" t="e">
        <f t="shared" ca="1" si="121"/>
        <v>#N/A</v>
      </c>
      <c r="AG314" s="306">
        <f t="shared" ca="1" si="143"/>
        <v>4.1017778485567238</v>
      </c>
      <c r="AH314" s="304">
        <f t="shared" ca="1" si="144"/>
        <v>-5.5962887737584914</v>
      </c>
    </row>
    <row r="315" spans="1:34" x14ac:dyDescent="0.2">
      <c r="A315" s="347">
        <f t="shared" ca="1" si="122"/>
        <v>0.1</v>
      </c>
      <c r="B315" s="304">
        <f t="shared" ca="1" si="123"/>
        <v>25.300000000000068</v>
      </c>
      <c r="D315" s="306">
        <f t="shared" ca="1" si="124"/>
        <v>-0.84213895009817719</v>
      </c>
      <c r="E315" s="307">
        <f t="shared" ca="1" si="125"/>
        <v>-4.2168264242051468</v>
      </c>
      <c r="F315" s="304">
        <f t="shared" ca="1" si="126"/>
        <v>4.3000957086031502</v>
      </c>
      <c r="G315" s="306">
        <f t="shared" ca="1" si="127"/>
        <v>12.382299129675546</v>
      </c>
      <c r="H315" s="307">
        <f t="shared" ca="1" si="128"/>
        <v>-83.219623794345239</v>
      </c>
      <c r="I315" s="304">
        <f t="shared" ca="1" si="129"/>
        <v>84.135765975054369</v>
      </c>
      <c r="J315" s="306">
        <f t="shared" ca="1" si="130"/>
        <v>550.18079981879475</v>
      </c>
      <c r="K315" s="307">
        <f t="shared" ca="1" si="131"/>
        <v>705.4027028100104</v>
      </c>
      <c r="L315" s="304">
        <f t="shared" ca="1" si="116"/>
        <v>894.5903451417953</v>
      </c>
      <c r="M315" s="306">
        <f t="shared" ca="1" si="132"/>
        <v>-1.4230893596571794</v>
      </c>
      <c r="N315" s="304">
        <f t="shared" ca="1" si="133"/>
        <v>-81.537014178331262</v>
      </c>
      <c r="P315" s="310">
        <f t="shared" ca="1" si="134"/>
        <v>23</v>
      </c>
      <c r="Q315" s="304">
        <f t="shared" ca="1" si="135"/>
        <v>0</v>
      </c>
      <c r="R315" s="306">
        <f t="shared" ca="1" si="136"/>
        <v>0</v>
      </c>
      <c r="S315" s="307">
        <f t="shared" ca="1" si="137"/>
        <v>2.8949999999999996</v>
      </c>
      <c r="T315" s="304">
        <f t="shared" ca="1" si="117"/>
        <v>28.399949999999997</v>
      </c>
      <c r="U315" s="311">
        <f t="shared" ca="1" si="118"/>
        <v>0</v>
      </c>
      <c r="V315" s="306">
        <f t="shared" ca="1" si="119"/>
        <v>1.1415320932565114</v>
      </c>
      <c r="W315" s="304">
        <f t="shared" ca="1" si="120"/>
        <v>16.547115605810117</v>
      </c>
      <c r="Y315" s="314" t="str">
        <f t="shared" ca="1" si="138"/>
        <v/>
      </c>
      <c r="Z315" s="315" t="str">
        <f t="shared" ca="1" si="139"/>
        <v/>
      </c>
      <c r="AA315" s="316" t="str">
        <f t="shared" ca="1" si="140"/>
        <v/>
      </c>
      <c r="AC315" s="310" t="e">
        <f t="shared" ca="1" si="141"/>
        <v>#N/A</v>
      </c>
      <c r="AD315" s="323" t="e">
        <f t="shared" ca="1" si="142"/>
        <v>#N/A</v>
      </c>
      <c r="AE315" s="324" t="e">
        <f t="shared" ca="1" si="121"/>
        <v>#N/A</v>
      </c>
      <c r="AG315" s="306">
        <f t="shared" ca="1" si="143"/>
        <v>4.0444425781098428</v>
      </c>
      <c r="AH315" s="304">
        <f t="shared" ca="1" si="144"/>
        <v>-5.6562168151726873</v>
      </c>
    </row>
    <row r="316" spans="1:34" x14ac:dyDescent="0.2">
      <c r="A316" s="347">
        <f t="shared" ca="1" si="122"/>
        <v>0.1</v>
      </c>
      <c r="B316" s="304">
        <f t="shared" ca="1" si="123"/>
        <v>25.40000000000007</v>
      </c>
      <c r="D316" s="306">
        <f t="shared" ca="1" si="124"/>
        <v>-0.84119052364478653</v>
      </c>
      <c r="E316" s="307">
        <f t="shared" ca="1" si="125"/>
        <v>-4.1564813615012657</v>
      </c>
      <c r="F316" s="304">
        <f t="shared" ca="1" si="126"/>
        <v>4.24074743477812</v>
      </c>
      <c r="G316" s="306">
        <f t="shared" ca="1" si="127"/>
        <v>12.298180077311068</v>
      </c>
      <c r="H316" s="307">
        <f t="shared" ca="1" si="128"/>
        <v>-83.635271930495364</v>
      </c>
      <c r="I316" s="304">
        <f t="shared" ca="1" si="129"/>
        <v>84.53463162575369</v>
      </c>
      <c r="J316" s="306">
        <f t="shared" ca="1" si="130"/>
        <v>551.41482377914406</v>
      </c>
      <c r="K316" s="307">
        <f t="shared" ca="1" si="131"/>
        <v>697.05995802376833</v>
      </c>
      <c r="L316" s="304">
        <f t="shared" ca="1" si="116"/>
        <v>888.79181643593131</v>
      </c>
      <c r="M316" s="306">
        <f t="shared" ca="1" si="132"/>
        <v>-1.4247972311618964</v>
      </c>
      <c r="N316" s="304">
        <f t="shared" ca="1" si="133"/>
        <v>-81.634868007502206</v>
      </c>
      <c r="P316" s="310">
        <f t="shared" ca="1" si="134"/>
        <v>23</v>
      </c>
      <c r="Q316" s="304">
        <f t="shared" ca="1" si="135"/>
        <v>0</v>
      </c>
      <c r="R316" s="306">
        <f t="shared" ca="1" si="136"/>
        <v>0</v>
      </c>
      <c r="S316" s="307">
        <f t="shared" ca="1" si="137"/>
        <v>2.8949999999999996</v>
      </c>
      <c r="T316" s="304">
        <f t="shared" ca="1" si="117"/>
        <v>28.399949999999997</v>
      </c>
      <c r="U316" s="311">
        <f t="shared" ca="1" si="118"/>
        <v>0</v>
      </c>
      <c r="V316" s="306">
        <f t="shared" ca="1" si="119"/>
        <v>1.1424860148918805</v>
      </c>
      <c r="W316" s="304">
        <f t="shared" ca="1" si="120"/>
        <v>16.718337604991518</v>
      </c>
      <c r="Y316" s="314" t="str">
        <f t="shared" ca="1" si="138"/>
        <v/>
      </c>
      <c r="Z316" s="315" t="str">
        <f t="shared" ca="1" si="139"/>
        <v/>
      </c>
      <c r="AA316" s="316" t="str">
        <f t="shared" ca="1" si="140"/>
        <v/>
      </c>
      <c r="AC316" s="310" t="e">
        <f t="shared" ca="1" si="141"/>
        <v>#N/A</v>
      </c>
      <c r="AD316" s="323" t="e">
        <f t="shared" ca="1" si="142"/>
        <v>#N/A</v>
      </c>
      <c r="AE316" s="324" t="e">
        <f t="shared" ca="1" si="121"/>
        <v>#N/A</v>
      </c>
      <c r="AG316" s="306">
        <f t="shared" ca="1" si="143"/>
        <v>3.9874236436261103</v>
      </c>
      <c r="AH316" s="304">
        <f t="shared" ca="1" si="144"/>
        <v>-5.7157566859447737</v>
      </c>
    </row>
    <row r="317" spans="1:34" x14ac:dyDescent="0.2">
      <c r="A317" s="347">
        <f t="shared" ca="1" si="122"/>
        <v>0.1</v>
      </c>
      <c r="B317" s="304">
        <f t="shared" ca="1" si="123"/>
        <v>25.500000000000071</v>
      </c>
      <c r="D317" s="306">
        <f t="shared" ca="1" si="124"/>
        <v>-0.84013815053984353</v>
      </c>
      <c r="E317" s="307">
        <f t="shared" ca="1" si="125"/>
        <v>-4.0965381513468309</v>
      </c>
      <c r="F317" s="304">
        <f t="shared" ca="1" si="126"/>
        <v>4.181800681217676</v>
      </c>
      <c r="G317" s="306">
        <f t="shared" ca="1" si="127"/>
        <v>12.214166262257084</v>
      </c>
      <c r="H317" s="307">
        <f t="shared" ca="1" si="128"/>
        <v>-84.044925745630053</v>
      </c>
      <c r="I317" s="304">
        <f t="shared" ca="1" si="129"/>
        <v>84.927824657591046</v>
      </c>
      <c r="J317" s="306">
        <f t="shared" ca="1" si="130"/>
        <v>552.64044109612246</v>
      </c>
      <c r="K317" s="307">
        <f t="shared" ca="1" si="131"/>
        <v>688.67594813996209</v>
      </c>
      <c r="L317" s="304">
        <f t="shared" ca="1" si="116"/>
        <v>882.99831182250432</v>
      </c>
      <c r="M317" s="306">
        <f t="shared" ca="1" si="132"/>
        <v>-1.4264776803881003</v>
      </c>
      <c r="N317" s="304">
        <f t="shared" ca="1" si="133"/>
        <v>-81.731150655849717</v>
      </c>
      <c r="P317" s="310">
        <f t="shared" ca="1" si="134"/>
        <v>23</v>
      </c>
      <c r="Q317" s="304">
        <f t="shared" ca="1" si="135"/>
        <v>0</v>
      </c>
      <c r="R317" s="306">
        <f t="shared" ca="1" si="136"/>
        <v>0</v>
      </c>
      <c r="S317" s="307">
        <f t="shared" ca="1" si="137"/>
        <v>2.8949999999999996</v>
      </c>
      <c r="T317" s="304">
        <f t="shared" ca="1" si="117"/>
        <v>28.399949999999997</v>
      </c>
      <c r="U317" s="311">
        <f t="shared" ca="1" si="118"/>
        <v>0</v>
      </c>
      <c r="V317" s="306">
        <f t="shared" ca="1" si="119"/>
        <v>1.1434454298973833</v>
      </c>
      <c r="W317" s="304">
        <f t="shared" ca="1" si="120"/>
        <v>16.888392465132906</v>
      </c>
      <c r="Y317" s="314" t="str">
        <f t="shared" ca="1" si="138"/>
        <v/>
      </c>
      <c r="Z317" s="315" t="str">
        <f t="shared" ca="1" si="139"/>
        <v/>
      </c>
      <c r="AA317" s="316" t="str">
        <f t="shared" ca="1" si="140"/>
        <v/>
      </c>
      <c r="AC317" s="310" t="e">
        <f t="shared" ca="1" si="141"/>
        <v>#N/A</v>
      </c>
      <c r="AD317" s="323" t="e">
        <f t="shared" ca="1" si="142"/>
        <v>#N/A</v>
      </c>
      <c r="AE317" s="324" t="e">
        <f t="shared" ca="1" si="121"/>
        <v>#N/A</v>
      </c>
      <c r="AG317" s="306">
        <f t="shared" ca="1" si="143"/>
        <v>3.9307311761580097</v>
      </c>
      <c r="AH317" s="304">
        <f t="shared" ca="1" si="144"/>
        <v>-5.7749007271127875</v>
      </c>
    </row>
    <row r="318" spans="1:34" x14ac:dyDescent="0.2">
      <c r="A318" s="347">
        <f t="shared" ca="1" si="122"/>
        <v>0.1</v>
      </c>
      <c r="B318" s="304">
        <f t="shared" ca="1" si="123"/>
        <v>25.600000000000072</v>
      </c>
      <c r="D318" s="306">
        <f t="shared" ca="1" si="124"/>
        <v>-0.83898379410852231</v>
      </c>
      <c r="E318" s="307">
        <f t="shared" ca="1" si="125"/>
        <v>-4.0370041881182344</v>
      </c>
      <c r="F318" s="304">
        <f t="shared" ca="1" si="126"/>
        <v>4.1232628610920372</v>
      </c>
      <c r="G318" s="306">
        <f t="shared" ca="1" si="127"/>
        <v>12.130267882846232</v>
      </c>
      <c r="H318" s="307">
        <f t="shared" ca="1" si="128"/>
        <v>-84.448626164441876</v>
      </c>
      <c r="I318" s="304">
        <f t="shared" ca="1" si="129"/>
        <v>85.315378801077046</v>
      </c>
      <c r="J318" s="306">
        <f t="shared" ca="1" si="130"/>
        <v>553.85766280337759</v>
      </c>
      <c r="K318" s="307">
        <f t="shared" ca="1" si="131"/>
        <v>680.25127054445852</v>
      </c>
      <c r="L318" s="304">
        <f t="shared" ca="1" si="116"/>
        <v>877.21154901390241</v>
      </c>
      <c r="M318" s="306">
        <f t="shared" ca="1" si="132"/>
        <v>-1.4281313765146642</v>
      </c>
      <c r="N318" s="304">
        <f t="shared" ca="1" si="133"/>
        <v>-81.825900464498957</v>
      </c>
      <c r="P318" s="310">
        <f t="shared" ca="1" si="134"/>
        <v>23</v>
      </c>
      <c r="Q318" s="304">
        <f t="shared" ca="1" si="135"/>
        <v>0</v>
      </c>
      <c r="R318" s="306">
        <f t="shared" ca="1" si="136"/>
        <v>0</v>
      </c>
      <c r="S318" s="307">
        <f t="shared" ca="1" si="137"/>
        <v>2.8949999999999996</v>
      </c>
      <c r="T318" s="304">
        <f t="shared" ca="1" si="117"/>
        <v>28.399949999999997</v>
      </c>
      <c r="U318" s="311">
        <f t="shared" ca="1" si="118"/>
        <v>0</v>
      </c>
      <c r="V318" s="306">
        <f t="shared" ca="1" si="119"/>
        <v>1.144410282252821</v>
      </c>
      <c r="W318" s="304">
        <f t="shared" ca="1" si="120"/>
        <v>17.057259922342304</v>
      </c>
      <c r="Y318" s="314" t="str">
        <f t="shared" ca="1" si="138"/>
        <v/>
      </c>
      <c r="Z318" s="315" t="str">
        <f t="shared" ca="1" si="139"/>
        <v/>
      </c>
      <c r="AA318" s="316" t="str">
        <f t="shared" ca="1" si="140"/>
        <v/>
      </c>
      <c r="AC318" s="310" t="e">
        <f t="shared" ca="1" si="141"/>
        <v>#N/A</v>
      </c>
      <c r="AD318" s="323" t="e">
        <f t="shared" ca="1" si="142"/>
        <v>#N/A</v>
      </c>
      <c r="AE318" s="324" t="e">
        <f t="shared" ca="1" si="121"/>
        <v>#N/A</v>
      </c>
      <c r="AG318" s="306">
        <f t="shared" ca="1" si="143"/>
        <v>3.8743748706532219</v>
      </c>
      <c r="AH318" s="304">
        <f t="shared" ca="1" si="144"/>
        <v>-5.8336416114448735</v>
      </c>
    </row>
    <row r="319" spans="1:34" x14ac:dyDescent="0.2">
      <c r="A319" s="347">
        <f t="shared" ca="1" si="122"/>
        <v>0.1</v>
      </c>
      <c r="B319" s="304">
        <f t="shared" ca="1" si="123"/>
        <v>25.700000000000074</v>
      </c>
      <c r="D319" s="306">
        <f t="shared" ca="1" si="124"/>
        <v>-0.8377294204009933</v>
      </c>
      <c r="E319" s="307">
        <f t="shared" ca="1" si="125"/>
        <v>-3.9778865352643384</v>
      </c>
      <c r="F319" s="304">
        <f t="shared" ca="1" si="126"/>
        <v>4.0651410638799126</v>
      </c>
      <c r="G319" s="306">
        <f t="shared" ca="1" si="127"/>
        <v>12.046494940806133</v>
      </c>
      <c r="H319" s="307">
        <f t="shared" ca="1" si="128"/>
        <v>-84.846414817968309</v>
      </c>
      <c r="I319" s="304">
        <f t="shared" ca="1" si="129"/>
        <v>85.697328708785435</v>
      </c>
      <c r="J319" s="306">
        <f t="shared" ca="1" si="130"/>
        <v>555.06650094456018</v>
      </c>
      <c r="K319" s="307">
        <f t="shared" ca="1" si="131"/>
        <v>671.78651849533799</v>
      </c>
      <c r="L319" s="304">
        <f t="shared" ca="1" si="116"/>
        <v>871.43327162951755</v>
      </c>
      <c r="M319" s="306">
        <f t="shared" ca="1" si="132"/>
        <v>-1.4297589664025907</v>
      </c>
      <c r="N319" s="304">
        <f t="shared" ca="1" si="133"/>
        <v>-81.91915449585531</v>
      </c>
      <c r="P319" s="310">
        <f t="shared" ca="1" si="134"/>
        <v>23</v>
      </c>
      <c r="Q319" s="304">
        <f t="shared" ca="1" si="135"/>
        <v>0</v>
      </c>
      <c r="R319" s="306">
        <f t="shared" ca="1" si="136"/>
        <v>0</v>
      </c>
      <c r="S319" s="307">
        <f t="shared" ca="1" si="137"/>
        <v>2.8949999999999996</v>
      </c>
      <c r="T319" s="304">
        <f t="shared" ca="1" si="117"/>
        <v>28.399949999999997</v>
      </c>
      <c r="U319" s="311">
        <f t="shared" ca="1" si="118"/>
        <v>0</v>
      </c>
      <c r="V319" s="306">
        <f t="shared" ca="1" si="119"/>
        <v>1.1453805162731832</v>
      </c>
      <c r="W319" s="304">
        <f t="shared" ca="1" si="120"/>
        <v>17.224920648818333</v>
      </c>
      <c r="Y319" s="314" t="str">
        <f t="shared" ca="1" si="138"/>
        <v/>
      </c>
      <c r="Z319" s="315" t="str">
        <f t="shared" ca="1" si="139"/>
        <v/>
      </c>
      <c r="AA319" s="316" t="str">
        <f t="shared" ca="1" si="140"/>
        <v/>
      </c>
      <c r="AC319" s="310" t="e">
        <f t="shared" ca="1" si="141"/>
        <v>#N/A</v>
      </c>
      <c r="AD319" s="323" t="e">
        <f t="shared" ca="1" si="142"/>
        <v>#N/A</v>
      </c>
      <c r="AE319" s="324" t="e">
        <f t="shared" ca="1" si="121"/>
        <v>#N/A</v>
      </c>
      <c r="AG319" s="306">
        <f t="shared" ca="1" si="143"/>
        <v>3.8183639952869433</v>
      </c>
      <c r="AH319" s="304">
        <f t="shared" ca="1" si="144"/>
        <v>-5.8919723393237673</v>
      </c>
    </row>
    <row r="320" spans="1:34" x14ac:dyDescent="0.2">
      <c r="A320" s="347">
        <f t="shared" ca="1" si="122"/>
        <v>0.1</v>
      </c>
      <c r="B320" s="304">
        <f t="shared" ca="1" si="123"/>
        <v>25.800000000000075</v>
      </c>
      <c r="D320" s="306">
        <f t="shared" ca="1" si="124"/>
        <v>-0.83637699683259925</v>
      </c>
      <c r="E320" s="307">
        <f t="shared" ca="1" si="125"/>
        <v>-3.9191919295890587</v>
      </c>
      <c r="F320" s="304">
        <f t="shared" ca="1" si="126"/>
        <v>4.0074420596917832</v>
      </c>
      <c r="G320" s="306">
        <f t="shared" ca="1" si="127"/>
        <v>11.962857241122872</v>
      </c>
      <c r="H320" s="307">
        <f t="shared" ca="1" si="128"/>
        <v>-85.238334010927218</v>
      </c>
      <c r="I320" s="304">
        <f t="shared" ca="1" si="129"/>
        <v>86.073709913828381</v>
      </c>
      <c r="J320" s="306">
        <f t="shared" ca="1" si="130"/>
        <v>556.26696855365662</v>
      </c>
      <c r="K320" s="307">
        <f t="shared" ca="1" si="131"/>
        <v>663.28228105389326</v>
      </c>
      <c r="L320" s="304">
        <f t="shared" ca="1" si="116"/>
        <v>865.66524977264191</v>
      </c>
      <c r="M320" s="306">
        <f t="shared" ca="1" si="132"/>
        <v>-1.4313610755089361</v>
      </c>
      <c r="N320" s="304">
        <f t="shared" ca="1" si="133"/>
        <v>-82.010948585968379</v>
      </c>
      <c r="P320" s="310">
        <f t="shared" ca="1" si="134"/>
        <v>23</v>
      </c>
      <c r="Q320" s="304">
        <f t="shared" ca="1" si="135"/>
        <v>0</v>
      </c>
      <c r="R320" s="306">
        <f t="shared" ca="1" si="136"/>
        <v>0</v>
      </c>
      <c r="S320" s="307">
        <f t="shared" ca="1" si="137"/>
        <v>2.8949999999999996</v>
      </c>
      <c r="T320" s="304">
        <f t="shared" ca="1" si="117"/>
        <v>28.399949999999997</v>
      </c>
      <c r="U320" s="311">
        <f t="shared" ca="1" si="118"/>
        <v>0</v>
      </c>
      <c r="V320" s="306">
        <f t="shared" ca="1" si="119"/>
        <v>1.1463560766155709</v>
      </c>
      <c r="W320" s="304">
        <f t="shared" ca="1" si="120"/>
        <v>17.391356240085422</v>
      </c>
      <c r="Y320" s="314" t="str">
        <f t="shared" ca="1" si="138"/>
        <v/>
      </c>
      <c r="Z320" s="315" t="str">
        <f t="shared" ca="1" si="139"/>
        <v/>
      </c>
      <c r="AA320" s="316" t="str">
        <f t="shared" ca="1" si="140"/>
        <v/>
      </c>
      <c r="AC320" s="310" t="e">
        <f t="shared" ca="1" si="141"/>
        <v>#N/A</v>
      </c>
      <c r="AD320" s="323" t="e">
        <f t="shared" ca="1" si="142"/>
        <v>#N/A</v>
      </c>
      <c r="AE320" s="324" t="e">
        <f t="shared" ca="1" si="121"/>
        <v>#N/A</v>
      </c>
      <c r="AG320" s="306">
        <f t="shared" ca="1" si="143"/>
        <v>3.7627074006466605</v>
      </c>
      <c r="AH320" s="304">
        <f t="shared" ca="1" si="144"/>
        <v>-5.9498862344795631</v>
      </c>
    </row>
    <row r="321" spans="1:34" x14ac:dyDescent="0.2">
      <c r="A321" s="347">
        <f t="shared" ca="1" si="122"/>
        <v>0.1</v>
      </c>
      <c r="B321" s="304">
        <f t="shared" ca="1" si="123"/>
        <v>25.900000000000077</v>
      </c>
      <c r="D321" s="306">
        <f t="shared" ca="1" si="124"/>
        <v>-0.83492849086860343</v>
      </c>
      <c r="E321" s="307">
        <f t="shared" ca="1" si="125"/>
        <v>-3.8609267856800642</v>
      </c>
      <c r="F321" s="304">
        <f t="shared" ca="1" si="126"/>
        <v>3.9501723037414349</v>
      </c>
      <c r="G321" s="306">
        <f t="shared" ca="1" si="127"/>
        <v>11.879364392036011</v>
      </c>
      <c r="H321" s="307">
        <f t="shared" ca="1" si="128"/>
        <v>-85.624426689495223</v>
      </c>
      <c r="I321" s="304">
        <f t="shared" ca="1" si="129"/>
        <v>86.444558789223478</v>
      </c>
      <c r="J321" s="306">
        <f t="shared" ca="1" si="130"/>
        <v>557.45907963531454</v>
      </c>
      <c r="K321" s="307">
        <f t="shared" ca="1" si="131"/>
        <v>654.73914301887214</v>
      </c>
      <c r="L321" s="304">
        <f t="shared" ca="1" si="116"/>
        <v>859.90928060402928</v>
      </c>
      <c r="M321" s="306">
        <f t="shared" ca="1" si="132"/>
        <v>-1.4329383087568641</v>
      </c>
      <c r="N321" s="304">
        <f t="shared" ca="1" si="133"/>
        <v>-82.101317394382363</v>
      </c>
      <c r="P321" s="310">
        <f t="shared" ca="1" si="134"/>
        <v>23</v>
      </c>
      <c r="Q321" s="304">
        <f t="shared" ca="1" si="135"/>
        <v>0</v>
      </c>
      <c r="R321" s="306">
        <f t="shared" ca="1" si="136"/>
        <v>0</v>
      </c>
      <c r="S321" s="307">
        <f t="shared" ca="1" si="137"/>
        <v>2.8949999999999996</v>
      </c>
      <c r="T321" s="304">
        <f t="shared" ca="1" si="117"/>
        <v>28.399949999999997</v>
      </c>
      <c r="U321" s="311">
        <f t="shared" ca="1" si="118"/>
        <v>0</v>
      </c>
      <c r="V321" s="306">
        <f t="shared" ca="1" si="119"/>
        <v>1.1473369082858442</v>
      </c>
      <c r="W321" s="304">
        <f t="shared" ca="1" si="120"/>
        <v>17.556549201846032</v>
      </c>
      <c r="Y321" s="314" t="str">
        <f t="shared" ca="1" si="138"/>
        <v/>
      </c>
      <c r="Z321" s="315" t="str">
        <f t="shared" ca="1" si="139"/>
        <v/>
      </c>
      <c r="AA321" s="316" t="str">
        <f t="shared" ca="1" si="140"/>
        <v/>
      </c>
      <c r="AC321" s="310" t="e">
        <f t="shared" ca="1" si="141"/>
        <v>#N/A</v>
      </c>
      <c r="AD321" s="323" t="e">
        <f t="shared" ca="1" si="142"/>
        <v>#N/A</v>
      </c>
      <c r="AE321" s="324" t="e">
        <f t="shared" ca="1" si="121"/>
        <v>#N/A</v>
      </c>
      <c r="AG321" s="306">
        <f t="shared" ca="1" si="143"/>
        <v>3.7074135287789902</v>
      </c>
      <c r="AH321" s="304">
        <f t="shared" ca="1" si="144"/>
        <v>-6.0073769395804577</v>
      </c>
    </row>
    <row r="322" spans="1:34" x14ac:dyDescent="0.2">
      <c r="A322" s="347">
        <f t="shared" ca="1" si="122"/>
        <v>0.1</v>
      </c>
      <c r="B322" s="304">
        <f t="shared" ca="1" si="123"/>
        <v>26.000000000000078</v>
      </c>
      <c r="D322" s="306">
        <f t="shared" ca="1" si="124"/>
        <v>-0.83338586875315235</v>
      </c>
      <c r="E322" s="307">
        <f t="shared" ca="1" si="125"/>
        <v>-3.8030972004735855</v>
      </c>
      <c r="F322" s="304">
        <f t="shared" ca="1" si="126"/>
        <v>3.8933379409559952</v>
      </c>
      <c r="G322" s="306">
        <f t="shared" ca="1" si="127"/>
        <v>11.796025805160696</v>
      </c>
      <c r="H322" s="307">
        <f t="shared" ca="1" si="128"/>
        <v>-86.004736409542588</v>
      </c>
      <c r="I322" s="304">
        <f t="shared" ca="1" si="129"/>
        <v>86.809912508139973</v>
      </c>
      <c r="J322" s="306">
        <f t="shared" ca="1" si="130"/>
        <v>558.64284914517441</v>
      </c>
      <c r="K322" s="307">
        <f t="shared" ca="1" si="131"/>
        <v>646.15768486392028</v>
      </c>
      <c r="L322" s="304">
        <f t="shared" ca="1" si="116"/>
        <v>854.16718890960647</v>
      </c>
      <c r="M322" s="306">
        <f t="shared" ca="1" si="132"/>
        <v>-1.4344912513642352</v>
      </c>
      <c r="N322" s="304">
        <f t="shared" ca="1" si="133"/>
        <v>-82.190294451610768</v>
      </c>
      <c r="P322" s="310">
        <f t="shared" ca="1" si="134"/>
        <v>23</v>
      </c>
      <c r="Q322" s="304">
        <f t="shared" ca="1" si="135"/>
        <v>0</v>
      </c>
      <c r="R322" s="306">
        <f t="shared" ca="1" si="136"/>
        <v>0</v>
      </c>
      <c r="S322" s="307">
        <f t="shared" ca="1" si="137"/>
        <v>2.8949999999999996</v>
      </c>
      <c r="T322" s="304">
        <f t="shared" ca="1" si="117"/>
        <v>28.399949999999997</v>
      </c>
      <c r="U322" s="311">
        <f t="shared" ca="1" si="118"/>
        <v>0</v>
      </c>
      <c r="V322" s="306">
        <f t="shared" ca="1" si="119"/>
        <v>1.148322956644994</v>
      </c>
      <c r="W322" s="304">
        <f t="shared" ca="1" si="120"/>
        <v>17.720482936477204</v>
      </c>
      <c r="Y322" s="314" t="str">
        <f t="shared" ca="1" si="138"/>
        <v/>
      </c>
      <c r="Z322" s="315" t="str">
        <f t="shared" ca="1" si="139"/>
        <v/>
      </c>
      <c r="AA322" s="316" t="str">
        <f t="shared" ca="1" si="140"/>
        <v/>
      </c>
      <c r="AC322" s="310">
        <f t="shared" ca="1" si="141"/>
        <v>26.000000000000078</v>
      </c>
      <c r="AD322" s="323">
        <f t="shared" ca="1" si="142"/>
        <v>558.64284914517441</v>
      </c>
      <c r="AE322" s="324" t="e">
        <f t="shared" ca="1" si="121"/>
        <v>#N/A</v>
      </c>
      <c r="AG322" s="306">
        <f t="shared" ca="1" si="143"/>
        <v>3.6524904221067525</v>
      </c>
      <c r="AH322" s="304">
        <f t="shared" ca="1" si="144"/>
        <v>-6.0644384116912038</v>
      </c>
    </row>
    <row r="323" spans="1:34" x14ac:dyDescent="0.2">
      <c r="A323" s="347">
        <f t="shared" ca="1" si="122"/>
        <v>0.1</v>
      </c>
      <c r="B323" s="304">
        <f t="shared" ca="1" si="123"/>
        <v>26.10000000000008</v>
      </c>
      <c r="D323" s="306">
        <f t="shared" ca="1" si="124"/>
        <v>-0.83175109428206995</v>
      </c>
      <c r="E323" s="307">
        <f t="shared" ca="1" si="125"/>
        <v>-3.7457089579456486</v>
      </c>
      <c r="F323" s="304">
        <f t="shared" ca="1" si="126"/>
        <v>3.8369448107151212</v>
      </c>
      <c r="G323" s="306">
        <f t="shared" ca="1" si="127"/>
        <v>11.712850695732488</v>
      </c>
      <c r="H323" s="307">
        <f t="shared" ca="1" si="128"/>
        <v>-86.37930730533715</v>
      </c>
      <c r="I323" s="304">
        <f t="shared" ca="1" si="129"/>
        <v>87.169809005012695</v>
      </c>
      <c r="J323" s="306">
        <f t="shared" ca="1" si="130"/>
        <v>559.81829297021909</v>
      </c>
      <c r="K323" s="307">
        <f t="shared" ca="1" si="131"/>
        <v>637.53848267817625</v>
      </c>
      <c r="L323" s="304">
        <f t="shared" ca="1" si="116"/>
        <v>848.44082765958478</v>
      </c>
      <c r="M323" s="306">
        <f t="shared" ca="1" si="132"/>
        <v>-1.4360204696329941</v>
      </c>
      <c r="N323" s="304">
        <f t="shared" ca="1" si="133"/>
        <v>-82.277912204364966</v>
      </c>
      <c r="P323" s="310">
        <f t="shared" ca="1" si="134"/>
        <v>23</v>
      </c>
      <c r="Q323" s="304">
        <f t="shared" ca="1" si="135"/>
        <v>0</v>
      </c>
      <c r="R323" s="306">
        <f t="shared" ca="1" si="136"/>
        <v>0</v>
      </c>
      <c r="S323" s="307">
        <f t="shared" ca="1" si="137"/>
        <v>2.8949999999999996</v>
      </c>
      <c r="T323" s="304">
        <f t="shared" ca="1" si="117"/>
        <v>28.399949999999997</v>
      </c>
      <c r="U323" s="311">
        <f t="shared" ca="1" si="118"/>
        <v>0</v>
      </c>
      <c r="V323" s="306">
        <f t="shared" ca="1" si="119"/>
        <v>1.1493141674152394</v>
      </c>
      <c r="W323" s="304">
        <f t="shared" ca="1" si="120"/>
        <v>17.883141729198087</v>
      </c>
      <c r="Y323" s="314" t="str">
        <f t="shared" ca="1" si="138"/>
        <v/>
      </c>
      <c r="Z323" s="315" t="str">
        <f t="shared" ca="1" si="139"/>
        <v/>
      </c>
      <c r="AA323" s="316" t="str">
        <f t="shared" ca="1" si="140"/>
        <v/>
      </c>
      <c r="AC323" s="310" t="e">
        <f t="shared" ca="1" si="141"/>
        <v>#N/A</v>
      </c>
      <c r="AD323" s="323" t="e">
        <f t="shared" ca="1" si="142"/>
        <v>#N/A</v>
      </c>
      <c r="AE323" s="324" t="e">
        <f t="shared" ca="1" si="121"/>
        <v>#N/A</v>
      </c>
      <c r="AG323" s="306">
        <f t="shared" ca="1" si="143"/>
        <v>3.5979457322234802</v>
      </c>
      <c r="AH323" s="304">
        <f t="shared" ca="1" si="144"/>
        <v>-6.1210649176087069</v>
      </c>
    </row>
    <row r="324" spans="1:34" x14ac:dyDescent="0.2">
      <c r="A324" s="347">
        <f t="shared" ca="1" si="122"/>
        <v>0.1</v>
      </c>
      <c r="B324" s="304">
        <f t="shared" ca="1" si="123"/>
        <v>26.200000000000081</v>
      </c>
      <c r="D324" s="306">
        <f t="shared" ca="1" si="124"/>
        <v>-0.83002612761902173</v>
      </c>
      <c r="E324" s="307">
        <f t="shared" ca="1" si="125"/>
        <v>-3.688767533920255</v>
      </c>
      <c r="F324" s="304">
        <f t="shared" ca="1" si="126"/>
        <v>3.7809984517101234</v>
      </c>
      <c r="G324" s="306">
        <f t="shared" ca="1" si="127"/>
        <v>11.629848082970586</v>
      </c>
      <c r="H324" s="307">
        <f t="shared" ca="1" si="128"/>
        <v>-86.74818405872918</v>
      </c>
      <c r="I324" s="304">
        <f t="shared" ca="1" si="129"/>
        <v>87.524286937513125</v>
      </c>
      <c r="J324" s="306">
        <f t="shared" ca="1" si="130"/>
        <v>560.98542790915428</v>
      </c>
      <c r="K324" s="307">
        <f t="shared" ca="1" si="131"/>
        <v>628.88210810997293</v>
      </c>
      <c r="L324" s="304">
        <f t="shared" ref="L324:L387" ca="1" si="145">SQRT(pos_x^2+pos_z^2)</f>
        <v>842.73207855596706</v>
      </c>
      <c r="M324" s="306">
        <f t="shared" ca="1" si="132"/>
        <v>-1.4375265117014757</v>
      </c>
      <c r="N324" s="304">
        <f t="shared" ca="1" si="133"/>
        <v>-82.364202058658108</v>
      </c>
      <c r="P324" s="310">
        <f t="shared" ca="1" si="134"/>
        <v>23</v>
      </c>
      <c r="Q324" s="304">
        <f t="shared" ca="1" si="135"/>
        <v>0</v>
      </c>
      <c r="R324" s="306">
        <f t="shared" ca="1" si="136"/>
        <v>0</v>
      </c>
      <c r="S324" s="307">
        <f t="shared" ca="1" si="137"/>
        <v>2.8949999999999996</v>
      </c>
      <c r="T324" s="304">
        <f t="shared" ref="T324:T387" ca="1" si="146">m*g</f>
        <v>28.399949999999997</v>
      </c>
      <c r="U324" s="311">
        <f t="shared" ref="U324:U387" ca="1" si="147">IF(pos_xz&lt;L_rampe,Poids*COS(Beta),0)</f>
        <v>0</v>
      </c>
      <c r="V324" s="306">
        <f t="shared" ref="V324:V387" ca="1" si="148">Rho_moyen*(20000-Alt_rampe-pos_z)/(20000+Alt_rampe+pos_z)</f>
        <v>1.1503104866858633</v>
      </c>
      <c r="W324" s="304">
        <f t="shared" ref="W324:W387" ca="1" si="149">1/2*Rho*Sref*Cx*vit_xz^2</f>
        <v>18.044510733935105</v>
      </c>
      <c r="Y324" s="314" t="str">
        <f t="shared" ca="1" si="138"/>
        <v/>
      </c>
      <c r="Z324" s="315" t="str">
        <f t="shared" ca="1" si="139"/>
        <v/>
      </c>
      <c r="AA324" s="316" t="str">
        <f t="shared" ca="1" si="140"/>
        <v/>
      </c>
      <c r="AC324" s="310" t="e">
        <f t="shared" ca="1" si="141"/>
        <v>#N/A</v>
      </c>
      <c r="AD324" s="323" t="e">
        <f t="shared" ca="1" si="142"/>
        <v>#N/A</v>
      </c>
      <c r="AE324" s="324" t="e">
        <f t="shared" ref="AE324:AE387" ca="1" si="150">IF(t&lt;T_para, pos_z, NA())</f>
        <v>#N/A</v>
      </c>
      <c r="AG324" s="306">
        <f t="shared" ca="1" si="143"/>
        <v>3.5437867285716518</v>
      </c>
      <c r="AH324" s="304">
        <f t="shared" ca="1" si="144"/>
        <v>-6.1772510290839691</v>
      </c>
    </row>
    <row r="325" spans="1:34" x14ac:dyDescent="0.2">
      <c r="A325" s="347">
        <f t="shared" ref="A325:A388" ca="1" si="151">IF(B324+0.01&lt;=T_ini+ROUNDUP(Temps_fin_propu,0), 0.01, IF(K324&gt;0, 0.1, 0.0001))</f>
        <v>0.1</v>
      </c>
      <c r="B325" s="304">
        <f t="shared" ref="B325:B388" ca="1" si="152">B324+pas</f>
        <v>26.300000000000082</v>
      </c>
      <c r="D325" s="306">
        <f t="shared" ref="D325:D388" ca="1" si="153">IF(AND(L324&lt;L_rampe,Poussee&lt;Poids*SIN(M324)),0,(-W324+Poussee)/m*COS(M324)-U324/m*SIN(M324))</f>
        <v>-0.82821292415462799</v>
      </c>
      <c r="E325" s="307">
        <f t="shared" ref="E325:E388" ca="1" si="154">IF(AND(L324&lt;L_rampe,Poussee&lt;Poids*SIN(M324)),0,(-W324+Poussee)/m*SIN(M324)+U324/m*COS(M324)-Poids/m)</f>
        <v>-3.6322781009850891</v>
      </c>
      <c r="F325" s="304">
        <f t="shared" ref="F325:F388" ca="1" si="155">SQRT(acc_x^2+acc_z^2)</f>
        <v>3.7255041069139363</v>
      </c>
      <c r="G325" s="306">
        <f t="shared" ref="G325:G388" ca="1" si="156">G324+acc_x*pas</f>
        <v>11.547026790555122</v>
      </c>
      <c r="H325" s="307">
        <f t="shared" ref="H325:H388" ca="1" si="157">H324+acc_z*pas</f>
        <v>-87.111411868827687</v>
      </c>
      <c r="I325" s="304">
        <f t="shared" ref="I325:I388" ca="1" si="158">SQRT(vit_x^2+vit_z^2)</f>
        <v>87.873385649366725</v>
      </c>
      <c r="J325" s="306">
        <f t="shared" ref="J325:J388" ca="1" si="159">J324+0.5*(vit_x+G324)*pas*(K324&gt;=0)</f>
        <v>562.14427165283053</v>
      </c>
      <c r="K325" s="307">
        <f t="shared" ref="K325:K388" ca="1" si="160">K324+0.5*(vit_z+H324)*pas</f>
        <v>620.18912831359512</v>
      </c>
      <c r="L325" s="304">
        <f t="shared" ca="1" si="145"/>
        <v>837.0428525651887</v>
      </c>
      <c r="M325" s="306">
        <f t="shared" ref="M325:M388" ca="1" si="161">IF(AND(L324&gt;L_rampe,G325&gt;0),ATAN2(G325,H325),$M$4)</f>
        <v>-1.4390099082616208</v>
      </c>
      <c r="N325" s="304">
        <f t="shared" ref="N325:N388" ca="1" si="162">DEGREES(Beta)</f>
        <v>-82.44919442089865</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2.8949999999999996</v>
      </c>
      <c r="T325" s="304">
        <f t="shared" ca="1" si="146"/>
        <v>28.399949999999997</v>
      </c>
      <c r="U325" s="311">
        <f t="shared" ca="1" si="147"/>
        <v>0</v>
      </c>
      <c r="V325" s="306">
        <f t="shared" ca="1" si="148"/>
        <v>1.1513118609187765</v>
      </c>
      <c r="W325" s="304">
        <f t="shared" ca="1" si="149"/>
        <v>18.204575958909953</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t="e">
        <f t="shared" ca="1" si="150"/>
        <v>#N/A</v>
      </c>
      <c r="AG325" s="306">
        <f t="shared" ref="AG325:AG388" ca="1" si="172">IF(AND(L324&lt;L_rampe,Poussee&lt;Poids*SIN(M324)),0,(-W324+Poussee)/m-Poids*SIN(M324)/m)</f>
        <v>3.4900203070098135</v>
      </c>
      <c r="AH325" s="304">
        <f t="shared" ref="AH325:AH388" ca="1" si="173">IF(AND(L324&lt;L_rampe,Poussee&lt;Poids*SIN(M324)), g*SIN(M324), (-W324+Poussee)/m)</f>
        <v>-6.2329916179395886</v>
      </c>
    </row>
    <row r="326" spans="1:34" x14ac:dyDescent="0.2">
      <c r="A326" s="347">
        <f t="shared" ca="1" si="151"/>
        <v>0.1</v>
      </c>
      <c r="B326" s="304">
        <f t="shared" ca="1" si="152"/>
        <v>26.400000000000084</v>
      </c>
      <c r="D326" s="306">
        <f t="shared" ca="1" si="153"/>
        <v>-0.82631343340802133</v>
      </c>
      <c r="E326" s="307">
        <f t="shared" ca="1" si="154"/>
        <v>-3.5762455335057943</v>
      </c>
      <c r="F326" s="304">
        <f t="shared" ca="1" si="155"/>
        <v>3.6704667286532779</v>
      </c>
      <c r="G326" s="306">
        <f t="shared" ca="1" si="156"/>
        <v>11.46439544721432</v>
      </c>
      <c r="H326" s="307">
        <f t="shared" ca="1" si="157"/>
        <v>-87.469036422178263</v>
      </c>
      <c r="I326" s="304">
        <f t="shared" ca="1" si="158"/>
        <v>88.217145134006998</v>
      </c>
      <c r="J326" s="306">
        <f t="shared" ca="1" si="159"/>
        <v>563.29484276471896</v>
      </c>
      <c r="K326" s="307">
        <f t="shared" ca="1" si="160"/>
        <v>611.46010589904483</v>
      </c>
      <c r="L326" s="304">
        <f t="shared" ca="1" si="145"/>
        <v>831.3750904323515</v>
      </c>
      <c r="M326" s="306">
        <f t="shared" ca="1" si="161"/>
        <v>-1.4404711732429771</v>
      </c>
      <c r="N326" s="304">
        <f t="shared" ca="1" si="162"/>
        <v>-82.532918737080621</v>
      </c>
      <c r="P326" s="310">
        <f t="shared" ca="1" si="163"/>
        <v>23</v>
      </c>
      <c r="Q326" s="304">
        <f t="shared" ca="1" si="164"/>
        <v>0</v>
      </c>
      <c r="R326" s="306">
        <f t="shared" ca="1" si="165"/>
        <v>0</v>
      </c>
      <c r="S326" s="307">
        <f t="shared" ca="1" si="166"/>
        <v>2.8949999999999996</v>
      </c>
      <c r="T326" s="304">
        <f t="shared" ca="1" si="146"/>
        <v>28.399949999999997</v>
      </c>
      <c r="U326" s="311">
        <f t="shared" ca="1" si="147"/>
        <v>0</v>
      </c>
      <c r="V326" s="306">
        <f t="shared" ca="1" si="148"/>
        <v>1.1523182369538243</v>
      </c>
      <c r="W326" s="304">
        <f t="shared" ca="1" si="149"/>
        <v>18.363324251975929</v>
      </c>
      <c r="Y326" s="314" t="str">
        <f t="shared" ca="1" si="167"/>
        <v/>
      </c>
      <c r="Z326" s="315" t="str">
        <f t="shared" ca="1" si="168"/>
        <v/>
      </c>
      <c r="AA326" s="316" t="str">
        <f t="shared" ca="1" si="169"/>
        <v/>
      </c>
      <c r="AC326" s="310" t="e">
        <f t="shared" ca="1" si="170"/>
        <v>#N/A</v>
      </c>
      <c r="AD326" s="323" t="e">
        <f t="shared" ca="1" si="171"/>
        <v>#N/A</v>
      </c>
      <c r="AE326" s="324" t="e">
        <f t="shared" ca="1" si="150"/>
        <v>#N/A</v>
      </c>
      <c r="AG326" s="306">
        <f t="shared" ca="1" si="172"/>
        <v>3.4366529982732841</v>
      </c>
      <c r="AH326" s="304">
        <f t="shared" ca="1" si="173"/>
        <v>-6.2882818510915213</v>
      </c>
    </row>
    <row r="327" spans="1:34" x14ac:dyDescent="0.2">
      <c r="A327" s="347">
        <f t="shared" ca="1" si="151"/>
        <v>0.1</v>
      </c>
      <c r="B327" s="304">
        <f t="shared" ca="1" si="152"/>
        <v>26.500000000000085</v>
      </c>
      <c r="D327" s="306">
        <f t="shared" ca="1" si="153"/>
        <v>-0.82432959797035765</v>
      </c>
      <c r="E327" s="307">
        <f t="shared" ca="1" si="154"/>
        <v>-3.5206744127298197</v>
      </c>
      <c r="F327" s="304">
        <f t="shared" ca="1" si="155"/>
        <v>3.6158909837743218</v>
      </c>
      <c r="G327" s="306">
        <f t="shared" ca="1" si="156"/>
        <v>11.381962487417285</v>
      </c>
      <c r="H327" s="307">
        <f t="shared" ca="1" si="157"/>
        <v>-87.821103863451242</v>
      </c>
      <c r="I327" s="304">
        <f t="shared" ca="1" si="158"/>
        <v>88.555605999056127</v>
      </c>
      <c r="J327" s="306">
        <f t="shared" ca="1" si="159"/>
        <v>564.43716066145055</v>
      </c>
      <c r="K327" s="307">
        <f t="shared" ca="1" si="160"/>
        <v>602.6955988847634</v>
      </c>
      <c r="L327" s="304">
        <f t="shared" ca="1" si="145"/>
        <v>825.73076317321727</v>
      </c>
      <c r="M327" s="306">
        <f t="shared" ca="1" si="161"/>
        <v>-1.4419108044652438</v>
      </c>
      <c r="N327" s="304">
        <f t="shared" ca="1" si="162"/>
        <v>-82.615403530171761</v>
      </c>
      <c r="P327" s="310">
        <f t="shared" ca="1" si="163"/>
        <v>23</v>
      </c>
      <c r="Q327" s="304">
        <f t="shared" ca="1" si="164"/>
        <v>0</v>
      </c>
      <c r="R327" s="306">
        <f t="shared" ca="1" si="165"/>
        <v>0</v>
      </c>
      <c r="S327" s="307">
        <f t="shared" ca="1" si="166"/>
        <v>2.8949999999999996</v>
      </c>
      <c r="T327" s="304">
        <f t="shared" ca="1" si="146"/>
        <v>28.399949999999997</v>
      </c>
      <c r="U327" s="311">
        <f t="shared" ca="1" si="147"/>
        <v>0</v>
      </c>
      <c r="V327" s="306">
        <f t="shared" ca="1" si="148"/>
        <v>1.1533295620138371</v>
      </c>
      <c r="W327" s="304">
        <f t="shared" ca="1" si="149"/>
        <v>18.520743285726745</v>
      </c>
      <c r="Y327" s="314" t="str">
        <f t="shared" ca="1" si="167"/>
        <v/>
      </c>
      <c r="Z327" s="315" t="str">
        <f t="shared" ca="1" si="168"/>
        <v/>
      </c>
      <c r="AA327" s="316" t="str">
        <f t="shared" ca="1" si="169"/>
        <v/>
      </c>
      <c r="AC327" s="310" t="e">
        <f t="shared" ca="1" si="170"/>
        <v>#N/A</v>
      </c>
      <c r="AD327" s="323" t="e">
        <f t="shared" ca="1" si="171"/>
        <v>#N/A</v>
      </c>
      <c r="AE327" s="324" t="e">
        <f t="shared" ca="1" si="150"/>
        <v>#N/A</v>
      </c>
      <c r="AG327" s="306">
        <f t="shared" ca="1" si="172"/>
        <v>3.383690976332117</v>
      </c>
      <c r="AH327" s="304">
        <f t="shared" ca="1" si="173"/>
        <v>-6.3431171854839139</v>
      </c>
    </row>
    <row r="328" spans="1:34" x14ac:dyDescent="0.2">
      <c r="A328" s="347">
        <f t="shared" ca="1" si="151"/>
        <v>0.1</v>
      </c>
      <c r="B328" s="304">
        <f t="shared" ca="1" si="152"/>
        <v>26.600000000000087</v>
      </c>
      <c r="D328" s="306">
        <f t="shared" ca="1" si="153"/>
        <v>-0.8222633524897448</v>
      </c>
      <c r="E328" s="307">
        <f t="shared" ca="1" si="154"/>
        <v>-3.4655690319712713</v>
      </c>
      <c r="F328" s="304">
        <f t="shared" ca="1" si="155"/>
        <v>3.5617812588936406</v>
      </c>
      <c r="G328" s="306">
        <f t="shared" ca="1" si="156"/>
        <v>11.299736152168311</v>
      </c>
      <c r="H328" s="307">
        <f t="shared" ca="1" si="157"/>
        <v>-88.167660766648368</v>
      </c>
      <c r="I328" s="304">
        <f t="shared" ca="1" si="158"/>
        <v>88.888809431623088</v>
      </c>
      <c r="J328" s="306">
        <f t="shared" ca="1" si="159"/>
        <v>565.57124559342981</v>
      </c>
      <c r="K328" s="307">
        <f t="shared" ca="1" si="160"/>
        <v>593.89616065325845</v>
      </c>
      <c r="L328" s="304">
        <f t="shared" ca="1" si="145"/>
        <v>820.11187253982894</v>
      </c>
      <c r="M328" s="306">
        <f t="shared" ca="1" si="161"/>
        <v>-1.4433292842610168</v>
      </c>
      <c r="N328" s="304">
        <f t="shared" ca="1" si="162"/>
        <v>-82.696676435794146</v>
      </c>
      <c r="P328" s="310">
        <f t="shared" ca="1" si="163"/>
        <v>23</v>
      </c>
      <c r="Q328" s="304">
        <f t="shared" ca="1" si="164"/>
        <v>0</v>
      </c>
      <c r="R328" s="306">
        <f t="shared" ca="1" si="165"/>
        <v>0</v>
      </c>
      <c r="S328" s="307">
        <f t="shared" ca="1" si="166"/>
        <v>2.8949999999999996</v>
      </c>
      <c r="T328" s="304">
        <f t="shared" ca="1" si="146"/>
        <v>28.399949999999997</v>
      </c>
      <c r="U328" s="311">
        <f t="shared" ca="1" si="147"/>
        <v>0</v>
      </c>
      <c r="V328" s="306">
        <f t="shared" ca="1" si="148"/>
        <v>1.1543457837094229</v>
      </c>
      <c r="W328" s="304">
        <f t="shared" ca="1" si="149"/>
        <v>18.676821542401708</v>
      </c>
      <c r="Y328" s="314" t="str">
        <f t="shared" ca="1" si="167"/>
        <v/>
      </c>
      <c r="Z328" s="315" t="str">
        <f t="shared" ca="1" si="168"/>
        <v/>
      </c>
      <c r="AA328" s="316" t="str">
        <f t="shared" ca="1" si="169"/>
        <v/>
      </c>
      <c r="AC328" s="310" t="e">
        <f t="shared" ca="1" si="170"/>
        <v>#N/A</v>
      </c>
      <c r="AD328" s="323" t="e">
        <f t="shared" ca="1" si="171"/>
        <v>#N/A</v>
      </c>
      <c r="AE328" s="324" t="e">
        <f t="shared" ca="1" si="150"/>
        <v>#N/A</v>
      </c>
      <c r="AG328" s="306">
        <f t="shared" ca="1" si="172"/>
        <v>3.3311400666496178</v>
      </c>
      <c r="AH328" s="304">
        <f t="shared" ca="1" si="173"/>
        <v>-6.3974933629453359</v>
      </c>
    </row>
    <row r="329" spans="1:34" x14ac:dyDescent="0.2">
      <c r="A329" s="347">
        <f t="shared" ca="1" si="151"/>
        <v>0.1</v>
      </c>
      <c r="B329" s="304">
        <f t="shared" ca="1" si="152"/>
        <v>26.700000000000088</v>
      </c>
      <c r="D329" s="306">
        <f t="shared" ca="1" si="153"/>
        <v>-0.82011662269703023</v>
      </c>
      <c r="E329" s="307">
        <f t="shared" ca="1" si="154"/>
        <v>-3.4109334018683324</v>
      </c>
      <c r="F329" s="304">
        <f t="shared" ca="1" si="155"/>
        <v>3.5081416657263227</v>
      </c>
      <c r="G329" s="306">
        <f t="shared" ca="1" si="156"/>
        <v>11.217724489898607</v>
      </c>
      <c r="H329" s="307">
        <f t="shared" ca="1" si="157"/>
        <v>-88.508754106835198</v>
      </c>
      <c r="I329" s="304">
        <f t="shared" ca="1" si="158"/>
        <v>89.216797164410067</v>
      </c>
      <c r="J329" s="306">
        <f t="shared" ca="1" si="159"/>
        <v>566.69711862553311</v>
      </c>
      <c r="K329" s="307">
        <f t="shared" ca="1" si="160"/>
        <v>585.06233990958424</v>
      </c>
      <c r="L329" s="304">
        <f t="shared" ca="1" si="145"/>
        <v>814.52045145530838</v>
      </c>
      <c r="M329" s="306">
        <f t="shared" ca="1" si="161"/>
        <v>-1.4447270800702932</v>
      </c>
      <c r="N329" s="304">
        <f t="shared" ca="1" si="162"/>
        <v>-82.776764236286752</v>
      </c>
      <c r="P329" s="310">
        <f t="shared" ca="1" si="163"/>
        <v>23</v>
      </c>
      <c r="Q329" s="304">
        <f t="shared" ca="1" si="164"/>
        <v>0</v>
      </c>
      <c r="R329" s="306">
        <f t="shared" ca="1" si="165"/>
        <v>0</v>
      </c>
      <c r="S329" s="307">
        <f t="shared" ca="1" si="166"/>
        <v>2.8949999999999996</v>
      </c>
      <c r="T329" s="304">
        <f t="shared" ca="1" si="146"/>
        <v>28.399949999999997</v>
      </c>
      <c r="U329" s="311">
        <f t="shared" ca="1" si="147"/>
        <v>0</v>
      </c>
      <c r="V329" s="306">
        <f t="shared" ca="1" si="148"/>
        <v>1.1553668500435166</v>
      </c>
      <c r="W329" s="304">
        <f t="shared" ca="1" si="149"/>
        <v>18.831548298610478</v>
      </c>
      <c r="Y329" s="314" t="str">
        <f t="shared" ca="1" si="167"/>
        <v/>
      </c>
      <c r="Z329" s="315" t="str">
        <f t="shared" ca="1" si="168"/>
        <v/>
      </c>
      <c r="AA329" s="316" t="str">
        <f t="shared" ca="1" si="169"/>
        <v/>
      </c>
      <c r="AC329" s="310" t="e">
        <f t="shared" ca="1" si="170"/>
        <v>#N/A</v>
      </c>
      <c r="AD329" s="323" t="e">
        <f t="shared" ca="1" si="171"/>
        <v>#N/A</v>
      </c>
      <c r="AE329" s="324" t="e">
        <f t="shared" ca="1" si="150"/>
        <v>#N/A</v>
      </c>
      <c r="AG329" s="306">
        <f t="shared" ca="1" si="172"/>
        <v>3.2790057543439302</v>
      </c>
      <c r="AH329" s="304">
        <f t="shared" ca="1" si="173"/>
        <v>-6.4514064049746844</v>
      </c>
    </row>
    <row r="330" spans="1:34" x14ac:dyDescent="0.2">
      <c r="A330" s="347">
        <f t="shared" ca="1" si="151"/>
        <v>0.1</v>
      </c>
      <c r="B330" s="304">
        <f t="shared" ca="1" si="152"/>
        <v>26.80000000000009</v>
      </c>
      <c r="D330" s="306">
        <f t="shared" ca="1" si="153"/>
        <v>-0.81789132447187873</v>
      </c>
      <c r="E330" s="307">
        <f t="shared" ca="1" si="154"/>
        <v>-3.3567712557050395</v>
      </c>
      <c r="F330" s="304">
        <f t="shared" ca="1" si="155"/>
        <v>3.4549760464833836</v>
      </c>
      <c r="G330" s="306">
        <f t="shared" ca="1" si="156"/>
        <v>11.135935357451419</v>
      </c>
      <c r="H330" s="307">
        <f t="shared" ca="1" si="157"/>
        <v>-88.844431232405697</v>
      </c>
      <c r="I330" s="304">
        <f t="shared" ca="1" si="158"/>
        <v>89.539611442617954</v>
      </c>
      <c r="J330" s="306">
        <f t="shared" ca="1" si="159"/>
        <v>567.81480161790057</v>
      </c>
      <c r="K330" s="307">
        <f t="shared" ca="1" si="160"/>
        <v>576.19468064262219</v>
      </c>
      <c r="L330" s="304">
        <f t="shared" ca="1" si="145"/>
        <v>808.95856441305398</v>
      </c>
      <c r="M330" s="306">
        <f t="shared" ca="1" si="161"/>
        <v>-1.4461046450081998</v>
      </c>
      <c r="N330" s="304">
        <f t="shared" ca="1" si="162"/>
        <v>-82.855692893233993</v>
      </c>
      <c r="P330" s="310">
        <f t="shared" ca="1" si="163"/>
        <v>23</v>
      </c>
      <c r="Q330" s="304">
        <f t="shared" ca="1" si="164"/>
        <v>0</v>
      </c>
      <c r="R330" s="306">
        <f t="shared" ca="1" si="165"/>
        <v>0</v>
      </c>
      <c r="S330" s="307">
        <f t="shared" ca="1" si="166"/>
        <v>2.8949999999999996</v>
      </c>
      <c r="T330" s="304">
        <f t="shared" ca="1" si="146"/>
        <v>28.399949999999997</v>
      </c>
      <c r="U330" s="311">
        <f t="shared" ca="1" si="147"/>
        <v>0</v>
      </c>
      <c r="V330" s="306">
        <f t="shared" ca="1" si="148"/>
        <v>1.1563927094156785</v>
      </c>
      <c r="W330" s="304">
        <f t="shared" ca="1" si="149"/>
        <v>18.984913609899767</v>
      </c>
      <c r="Y330" s="314" t="str">
        <f t="shared" ca="1" si="167"/>
        <v/>
      </c>
      <c r="Z330" s="315" t="str">
        <f t="shared" ca="1" si="168"/>
        <v/>
      </c>
      <c r="AA330" s="316" t="str">
        <f t="shared" ca="1" si="169"/>
        <v/>
      </c>
      <c r="AC330" s="310" t="e">
        <f t="shared" ca="1" si="170"/>
        <v>#N/A</v>
      </c>
      <c r="AD330" s="323" t="e">
        <f t="shared" ca="1" si="171"/>
        <v>#N/A</v>
      </c>
      <c r="AE330" s="324" t="e">
        <f t="shared" ca="1" si="150"/>
        <v>#N/A</v>
      </c>
      <c r="AG330" s="306">
        <f t="shared" ca="1" si="172"/>
        <v>3.2272931922548898</v>
      </c>
      <c r="AH330" s="304">
        <f t="shared" ca="1" si="173"/>
        <v>-6.5048526074647599</v>
      </c>
    </row>
    <row r="331" spans="1:34" x14ac:dyDescent="0.2">
      <c r="A331" s="347">
        <f t="shared" ca="1" si="151"/>
        <v>0.1</v>
      </c>
      <c r="B331" s="304">
        <f t="shared" ca="1" si="152"/>
        <v>26.900000000000091</v>
      </c>
      <c r="D331" s="306">
        <f t="shared" ca="1" si="153"/>
        <v>-0.81558936294854023</v>
      </c>
      <c r="E331" s="307">
        <f t="shared" ca="1" si="154"/>
        <v>-3.3030860547895191</v>
      </c>
      <c r="F331" s="304">
        <f t="shared" ca="1" si="155"/>
        <v>3.4022879793309375</v>
      </c>
      <c r="G331" s="306">
        <f t="shared" ca="1" si="156"/>
        <v>11.054376421156565</v>
      </c>
      <c r="H331" s="307">
        <f t="shared" ca="1" si="157"/>
        <v>-89.174739837884644</v>
      </c>
      <c r="I331" s="304">
        <f t="shared" ca="1" si="158"/>
        <v>89.857294991642348</v>
      </c>
      <c r="J331" s="306">
        <f t="shared" ca="1" si="159"/>
        <v>568.92431720683101</v>
      </c>
      <c r="K331" s="307">
        <f t="shared" ca="1" si="160"/>
        <v>567.29372208910763</v>
      </c>
      <c r="L331" s="304">
        <f t="shared" ca="1" si="145"/>
        <v>803.4283078352247</v>
      </c>
      <c r="M331" s="306">
        <f t="shared" ca="1" si="161"/>
        <v>-1.447462418407329</v>
      </c>
      <c r="N331" s="304">
        <f t="shared" ca="1" si="162"/>
        <v>-82.933487578539243</v>
      </c>
      <c r="P331" s="310">
        <f t="shared" ca="1" si="163"/>
        <v>23</v>
      </c>
      <c r="Q331" s="304">
        <f t="shared" ca="1" si="164"/>
        <v>0</v>
      </c>
      <c r="R331" s="306">
        <f t="shared" ca="1" si="165"/>
        <v>0</v>
      </c>
      <c r="S331" s="307">
        <f t="shared" ca="1" si="166"/>
        <v>2.8949999999999996</v>
      </c>
      <c r="T331" s="304">
        <f t="shared" ca="1" si="146"/>
        <v>28.399949999999997</v>
      </c>
      <c r="U331" s="311">
        <f t="shared" ca="1" si="147"/>
        <v>0</v>
      </c>
      <c r="V331" s="306">
        <f t="shared" ca="1" si="148"/>
        <v>1.1574233106261518</v>
      </c>
      <c r="W331" s="304">
        <f t="shared" ca="1" si="149"/>
        <v>19.136908295183844</v>
      </c>
      <c r="Y331" s="314" t="str">
        <f t="shared" ca="1" si="167"/>
        <v/>
      </c>
      <c r="Z331" s="315" t="str">
        <f t="shared" ca="1" si="168"/>
        <v/>
      </c>
      <c r="AA331" s="316" t="str">
        <f t="shared" ca="1" si="169"/>
        <v/>
      </c>
      <c r="AC331" s="310" t="e">
        <f t="shared" ca="1" si="170"/>
        <v>#N/A</v>
      </c>
      <c r="AD331" s="323" t="e">
        <f t="shared" ca="1" si="171"/>
        <v>#N/A</v>
      </c>
      <c r="AE331" s="324" t="e">
        <f t="shared" ca="1" si="150"/>
        <v>#N/A</v>
      </c>
      <c r="AG331" s="306">
        <f t="shared" ca="1" si="172"/>
        <v>3.1760072089177154</v>
      </c>
      <c r="AH331" s="304">
        <f t="shared" ca="1" si="173"/>
        <v>-6.5578285353712502</v>
      </c>
    </row>
    <row r="332" spans="1:34" x14ac:dyDescent="0.2">
      <c r="A332" s="347">
        <f t="shared" ca="1" si="151"/>
        <v>0.1</v>
      </c>
      <c r="B332" s="304">
        <f t="shared" ca="1" si="152"/>
        <v>27.000000000000092</v>
      </c>
      <c r="D332" s="306">
        <f t="shared" ca="1" si="153"/>
        <v>-0.8132126316606878</v>
      </c>
      <c r="E332" s="307">
        <f t="shared" ca="1" si="154"/>
        <v>-3.2498809938809643</v>
      </c>
      <c r="F332" s="304">
        <f t="shared" ca="1" si="155"/>
        <v>3.3500807839037594</v>
      </c>
      <c r="G332" s="306">
        <f t="shared" ca="1" si="156"/>
        <v>10.973055157990496</v>
      </c>
      <c r="H332" s="307">
        <f t="shared" ca="1" si="157"/>
        <v>-89.499727937272738</v>
      </c>
      <c r="I332" s="304">
        <f t="shared" ca="1" si="158"/>
        <v>90.169890985550936</v>
      </c>
      <c r="J332" s="306">
        <f t="shared" ca="1" si="159"/>
        <v>570.02568878578836</v>
      </c>
      <c r="K332" s="307">
        <f t="shared" ca="1" si="160"/>
        <v>558.35999870034971</v>
      </c>
      <c r="L332" s="304">
        <f t="shared" ca="1" si="145"/>
        <v>797.93181038505224</v>
      </c>
      <c r="M332" s="306">
        <f t="shared" ca="1" si="161"/>
        <v>-1.4488008263359817</v>
      </c>
      <c r="N332" s="304">
        <f t="shared" ca="1" si="162"/>
        <v>-83.010172704117878</v>
      </c>
      <c r="P332" s="310">
        <f t="shared" ca="1" si="163"/>
        <v>23</v>
      </c>
      <c r="Q332" s="304">
        <f t="shared" ca="1" si="164"/>
        <v>0</v>
      </c>
      <c r="R332" s="306">
        <f t="shared" ca="1" si="165"/>
        <v>0</v>
      </c>
      <c r="S332" s="307">
        <f t="shared" ca="1" si="166"/>
        <v>2.8949999999999996</v>
      </c>
      <c r="T332" s="304">
        <f t="shared" ca="1" si="146"/>
        <v>28.399949999999997</v>
      </c>
      <c r="U332" s="311">
        <f t="shared" ca="1" si="147"/>
        <v>0</v>
      </c>
      <c r="V332" s="306">
        <f t="shared" ca="1" si="148"/>
        <v>1.1584586028796879</v>
      </c>
      <c r="W332" s="304">
        <f t="shared" ca="1" si="149"/>
        <v>19.287523921059986</v>
      </c>
      <c r="Y332" s="314" t="str">
        <f t="shared" ca="1" si="167"/>
        <v/>
      </c>
      <c r="Z332" s="315" t="str">
        <f t="shared" ca="1" si="168"/>
        <v/>
      </c>
      <c r="AA332" s="316" t="str">
        <f t="shared" ca="1" si="169"/>
        <v/>
      </c>
      <c r="AC332" s="310">
        <f t="shared" ca="1" si="170"/>
        <v>27.000000000000092</v>
      </c>
      <c r="AD332" s="323">
        <f t="shared" ca="1" si="171"/>
        <v>570.02568878578836</v>
      </c>
      <c r="AE332" s="324" t="e">
        <f t="shared" ca="1" si="150"/>
        <v>#N/A</v>
      </c>
      <c r="AG332" s="306">
        <f t="shared" ca="1" si="172"/>
        <v>3.1251523164449075</v>
      </c>
      <c r="AH332" s="304">
        <f t="shared" ca="1" si="173"/>
        <v>-6.6103310173346621</v>
      </c>
    </row>
    <row r="333" spans="1:34" x14ac:dyDescent="0.2">
      <c r="A333" s="347">
        <f t="shared" ca="1" si="151"/>
        <v>0.1</v>
      </c>
      <c r="B333" s="304">
        <f t="shared" ca="1" si="152"/>
        <v>27.100000000000094</v>
      </c>
      <c r="D333" s="306">
        <f t="shared" ca="1" si="153"/>
        <v>-0.81076301172469212</v>
      </c>
      <c r="E333" s="307">
        <f t="shared" ca="1" si="154"/>
        <v>-3.1971590066578761</v>
      </c>
      <c r="F333" s="304">
        <f t="shared" ca="1" si="155"/>
        <v>3.2983575268661327</v>
      </c>
      <c r="G333" s="306">
        <f t="shared" ca="1" si="156"/>
        <v>10.891978856818026</v>
      </c>
      <c r="H333" s="307">
        <f t="shared" ca="1" si="157"/>
        <v>-89.819443837938522</v>
      </c>
      <c r="I333" s="304">
        <f t="shared" ca="1" si="158"/>
        <v>90.477443016333979</v>
      </c>
      <c r="J333" s="306">
        <f t="shared" ca="1" si="159"/>
        <v>571.1189404865288</v>
      </c>
      <c r="K333" s="307">
        <f t="shared" ca="1" si="160"/>
        <v>549.39404011158911</v>
      </c>
      <c r="L333" s="304">
        <f t="shared" ca="1" si="145"/>
        <v>792.47123322716868</v>
      </c>
      <c r="M333" s="306">
        <f t="shared" ca="1" si="161"/>
        <v>-1.4501202820935437</v>
      </c>
      <c r="N333" s="304">
        <f t="shared" ca="1" si="162"/>
        <v>-83.085771950280417</v>
      </c>
      <c r="P333" s="310">
        <f t="shared" ca="1" si="163"/>
        <v>23</v>
      </c>
      <c r="Q333" s="304">
        <f t="shared" ca="1" si="164"/>
        <v>0</v>
      </c>
      <c r="R333" s="306">
        <f t="shared" ca="1" si="165"/>
        <v>0</v>
      </c>
      <c r="S333" s="307">
        <f t="shared" ca="1" si="166"/>
        <v>2.8949999999999996</v>
      </c>
      <c r="T333" s="304">
        <f t="shared" ca="1" si="146"/>
        <v>28.399949999999997</v>
      </c>
      <c r="U333" s="311">
        <f t="shared" ca="1" si="147"/>
        <v>0</v>
      </c>
      <c r="V333" s="306">
        <f t="shared" ca="1" si="148"/>
        <v>1.1594985357891321</v>
      </c>
      <c r="W333" s="304">
        <f t="shared" ca="1" si="149"/>
        <v>19.436752786029231</v>
      </c>
      <c r="Y333" s="314" t="str">
        <f t="shared" ca="1" si="167"/>
        <v/>
      </c>
      <c r="Z333" s="315" t="str">
        <f t="shared" ca="1" si="168"/>
        <v/>
      </c>
      <c r="AA333" s="316" t="str">
        <f t="shared" ca="1" si="169"/>
        <v/>
      </c>
      <c r="AC333" s="310" t="e">
        <f t="shared" ca="1" si="170"/>
        <v>#N/A</v>
      </c>
      <c r="AD333" s="323" t="e">
        <f t="shared" ca="1" si="171"/>
        <v>#N/A</v>
      </c>
      <c r="AE333" s="324" t="e">
        <f t="shared" ca="1" si="150"/>
        <v>#N/A</v>
      </c>
      <c r="AG333" s="306">
        <f t="shared" ca="1" si="172"/>
        <v>3.0747327183171889</v>
      </c>
      <c r="AH333" s="304">
        <f t="shared" ca="1" si="173"/>
        <v>-6.6623571402625172</v>
      </c>
    </row>
    <row r="334" spans="1:34" x14ac:dyDescent="0.2">
      <c r="A334" s="347">
        <f t="shared" ca="1" si="151"/>
        <v>0.1</v>
      </c>
      <c r="B334" s="304">
        <f t="shared" ca="1" si="152"/>
        <v>27.200000000000095</v>
      </c>
      <c r="D334" s="306">
        <f t="shared" ca="1" si="153"/>
        <v>-0.80824237106067742</v>
      </c>
      <c r="E334" s="307">
        <f t="shared" ca="1" si="154"/>
        <v>-3.1449227712203909</v>
      </c>
      <c r="F334" s="304">
        <f t="shared" ca="1" si="155"/>
        <v>3.2471210275131921</v>
      </c>
      <c r="G334" s="306">
        <f t="shared" ca="1" si="156"/>
        <v>10.811154619711958</v>
      </c>
      <c r="H334" s="307">
        <f t="shared" ca="1" si="157"/>
        <v>-90.133936115060564</v>
      </c>
      <c r="I334" s="304">
        <f t="shared" ca="1" si="158"/>
        <v>90.779995063918889</v>
      </c>
      <c r="J334" s="306">
        <f t="shared" ca="1" si="159"/>
        <v>572.20409716035533</v>
      </c>
      <c r="K334" s="307">
        <f t="shared" ca="1" si="160"/>
        <v>540.39637111393915</v>
      </c>
      <c r="L334" s="304">
        <f t="shared" ca="1" si="145"/>
        <v>787.04877022978167</v>
      </c>
      <c r="M334" s="306">
        <f t="shared" ca="1" si="161"/>
        <v>-1.4514211866841522</v>
      </c>
      <c r="N334" s="304">
        <f t="shared" ca="1" si="162"/>
        <v>-83.160308292871477</v>
      </c>
      <c r="P334" s="310">
        <f t="shared" ca="1" si="163"/>
        <v>23</v>
      </c>
      <c r="Q334" s="304">
        <f t="shared" ca="1" si="164"/>
        <v>0</v>
      </c>
      <c r="R334" s="306">
        <f t="shared" ca="1" si="165"/>
        <v>0</v>
      </c>
      <c r="S334" s="307">
        <f t="shared" ca="1" si="166"/>
        <v>2.8949999999999996</v>
      </c>
      <c r="T334" s="304">
        <f t="shared" ca="1" si="146"/>
        <v>28.399949999999997</v>
      </c>
      <c r="U334" s="311">
        <f t="shared" ca="1" si="147"/>
        <v>0</v>
      </c>
      <c r="V334" s="306">
        <f t="shared" ca="1" si="148"/>
        <v>1.1605430593787831</v>
      </c>
      <c r="W334" s="304">
        <f t="shared" ca="1" si="149"/>
        <v>19.584587904642333</v>
      </c>
      <c r="Y334" s="314" t="str">
        <f t="shared" ca="1" si="167"/>
        <v/>
      </c>
      <c r="Z334" s="315" t="str">
        <f t="shared" ca="1" si="168"/>
        <v/>
      </c>
      <c r="AA334" s="316" t="str">
        <f t="shared" ca="1" si="169"/>
        <v/>
      </c>
      <c r="AC334" s="310" t="e">
        <f t="shared" ca="1" si="170"/>
        <v>#N/A</v>
      </c>
      <c r="AD334" s="323" t="e">
        <f t="shared" ca="1" si="171"/>
        <v>#N/A</v>
      </c>
      <c r="AE334" s="324" t="e">
        <f t="shared" ca="1" si="150"/>
        <v>#N/A</v>
      </c>
      <c r="AG334" s="306">
        <f t="shared" ca="1" si="172"/>
        <v>3.0247523170841637</v>
      </c>
      <c r="AH334" s="304">
        <f t="shared" ca="1" si="173"/>
        <v>-6.7139042438788374</v>
      </c>
    </row>
    <row r="335" spans="1:34" x14ac:dyDescent="0.2">
      <c r="A335" s="347">
        <f t="shared" ca="1" si="151"/>
        <v>0.1</v>
      </c>
      <c r="B335" s="304">
        <f t="shared" ca="1" si="152"/>
        <v>27.300000000000097</v>
      </c>
      <c r="D335" s="306">
        <f t="shared" ca="1" si="153"/>
        <v>-0.80565256365069227</v>
      </c>
      <c r="E335" s="307">
        <f t="shared" ca="1" si="154"/>
        <v>-3.0931747156196865</v>
      </c>
      <c r="F335" s="304">
        <f t="shared" ca="1" si="155"/>
        <v>3.1963738634061349</v>
      </c>
      <c r="G335" s="306">
        <f t="shared" ca="1" si="156"/>
        <v>10.730589363346889</v>
      </c>
      <c r="H335" s="307">
        <f t="shared" ca="1" si="157"/>
        <v>-90.443253586622532</v>
      </c>
      <c r="I335" s="304">
        <f t="shared" ca="1" si="158"/>
        <v>91.077591466940333</v>
      </c>
      <c r="J335" s="306">
        <f t="shared" ca="1" si="159"/>
        <v>573.2811843595083</v>
      </c>
      <c r="K335" s="307">
        <f t="shared" ca="1" si="160"/>
        <v>531.36751162885503</v>
      </c>
      <c r="L335" s="304">
        <f t="shared" ca="1" si="145"/>
        <v>781.66664810217014</v>
      </c>
      <c r="M335" s="306">
        <f t="shared" ca="1" si="161"/>
        <v>-1.4527039292697419</v>
      </c>
      <c r="N335" s="304">
        <f t="shared" ca="1" si="162"/>
        <v>-83.233804029227471</v>
      </c>
      <c r="P335" s="310">
        <f t="shared" ca="1" si="163"/>
        <v>23</v>
      </c>
      <c r="Q335" s="304">
        <f t="shared" ca="1" si="164"/>
        <v>0</v>
      </c>
      <c r="R335" s="306">
        <f t="shared" ca="1" si="165"/>
        <v>0</v>
      </c>
      <c r="S335" s="307">
        <f t="shared" ca="1" si="166"/>
        <v>2.8949999999999996</v>
      </c>
      <c r="T335" s="304">
        <f t="shared" ca="1" si="146"/>
        <v>28.399949999999997</v>
      </c>
      <c r="U335" s="311">
        <f t="shared" ca="1" si="147"/>
        <v>0</v>
      </c>
      <c r="V335" s="306">
        <f t="shared" ca="1" si="148"/>
        <v>1.1615921240875295</v>
      </c>
      <c r="W335" s="304">
        <f t="shared" ca="1" si="149"/>
        <v>19.731022991589786</v>
      </c>
      <c r="Y335" s="314" t="str">
        <f t="shared" ca="1" si="167"/>
        <v/>
      </c>
      <c r="Z335" s="315" t="str">
        <f t="shared" ca="1" si="168"/>
        <v/>
      </c>
      <c r="AA335" s="316" t="str">
        <f t="shared" ca="1" si="169"/>
        <v/>
      </c>
      <c r="AC335" s="310" t="e">
        <f t="shared" ca="1" si="170"/>
        <v>#N/A</v>
      </c>
      <c r="AD335" s="323" t="e">
        <f t="shared" ca="1" si="171"/>
        <v>#N/A</v>
      </c>
      <c r="AE335" s="324" t="e">
        <f t="shared" ca="1" si="150"/>
        <v>#N/A</v>
      </c>
      <c r="AG335" s="306">
        <f t="shared" ca="1" si="172"/>
        <v>2.9752147219750116</v>
      </c>
      <c r="AH335" s="304">
        <f t="shared" ca="1" si="173"/>
        <v>-6.7649699152477849</v>
      </c>
    </row>
    <row r="336" spans="1:34" x14ac:dyDescent="0.2">
      <c r="A336" s="347">
        <f t="shared" ca="1" si="151"/>
        <v>0.1</v>
      </c>
      <c r="B336" s="304">
        <f t="shared" ca="1" si="152"/>
        <v>27.400000000000098</v>
      </c>
      <c r="D336" s="306">
        <f t="shared" ca="1" si="153"/>
        <v>-0.80299542883330877</v>
      </c>
      <c r="E336" s="307">
        <f t="shared" ca="1" si="154"/>
        <v>-3.0419170234077821</v>
      </c>
      <c r="F336" s="304">
        <f t="shared" ca="1" si="155"/>
        <v>3.1461183760350231</v>
      </c>
      <c r="G336" s="306">
        <f t="shared" ca="1" si="156"/>
        <v>10.650289820463557</v>
      </c>
      <c r="H336" s="307">
        <f t="shared" ca="1" si="157"/>
        <v>-90.747445288963306</v>
      </c>
      <c r="I336" s="304">
        <f t="shared" ca="1" si="158"/>
        <v>91.370276894257344</v>
      </c>
      <c r="J336" s="306">
        <f t="shared" ca="1" si="159"/>
        <v>574.35022831869878</v>
      </c>
      <c r="K336" s="307">
        <f t="shared" ca="1" si="160"/>
        <v>522.30797668507569</v>
      </c>
      <c r="L336" s="304">
        <f t="shared" ca="1" si="145"/>
        <v>776.32712646061714</v>
      </c>
      <c r="M336" s="306">
        <f t="shared" ca="1" si="161"/>
        <v>-1.4539688876035011</v>
      </c>
      <c r="N336" s="304">
        <f t="shared" ca="1" si="162"/>
        <v>-83.306280803011774</v>
      </c>
      <c r="P336" s="310">
        <f t="shared" ca="1" si="163"/>
        <v>23</v>
      </c>
      <c r="Q336" s="304">
        <f t="shared" ca="1" si="164"/>
        <v>0</v>
      </c>
      <c r="R336" s="306">
        <f t="shared" ca="1" si="165"/>
        <v>0</v>
      </c>
      <c r="S336" s="307">
        <f t="shared" ca="1" si="166"/>
        <v>2.8949999999999996</v>
      </c>
      <c r="T336" s="304">
        <f t="shared" ca="1" si="146"/>
        <v>28.399949999999997</v>
      </c>
      <c r="U336" s="311">
        <f t="shared" ca="1" si="147"/>
        <v>0</v>
      </c>
      <c r="V336" s="306">
        <f t="shared" ca="1" si="148"/>
        <v>1.1626456807717622</v>
      </c>
      <c r="W336" s="304">
        <f t="shared" ca="1" si="149"/>
        <v>19.876052445754407</v>
      </c>
      <c r="Y336" s="314" t="str">
        <f t="shared" ca="1" si="167"/>
        <v/>
      </c>
      <c r="Z336" s="315" t="str">
        <f t="shared" ca="1" si="168"/>
        <v/>
      </c>
      <c r="AA336" s="316" t="str">
        <f t="shared" ca="1" si="169"/>
        <v/>
      </c>
      <c r="AC336" s="310" t="e">
        <f t="shared" ca="1" si="170"/>
        <v>#N/A</v>
      </c>
      <c r="AD336" s="323" t="e">
        <f t="shared" ca="1" si="171"/>
        <v>#N/A</v>
      </c>
      <c r="AE336" s="324" t="e">
        <f t="shared" ca="1" si="150"/>
        <v>#N/A</v>
      </c>
      <c r="AG336" s="306">
        <f t="shared" ca="1" si="172"/>
        <v>2.9261232564193991</v>
      </c>
      <c r="AH336" s="304">
        <f t="shared" ca="1" si="173"/>
        <v>-6.8155519832779925</v>
      </c>
    </row>
    <row r="337" spans="1:34" x14ac:dyDescent="0.2">
      <c r="A337" s="347">
        <f t="shared" ca="1" si="151"/>
        <v>0.1</v>
      </c>
      <c r="B337" s="304">
        <f t="shared" ca="1" si="152"/>
        <v>27.500000000000099</v>
      </c>
      <c r="D337" s="306">
        <f t="shared" ca="1" si="153"/>
        <v>-0.80027279063394308</v>
      </c>
      <c r="E337" s="307">
        <f t="shared" ca="1" si="154"/>
        <v>-2.9911516392012354</v>
      </c>
      <c r="F337" s="304">
        <f t="shared" ca="1" si="155"/>
        <v>3.0963566765030923</v>
      </c>
      <c r="G337" s="306">
        <f t="shared" ca="1" si="156"/>
        <v>10.570262541400163</v>
      </c>
      <c r="H337" s="307">
        <f t="shared" ca="1" si="157"/>
        <v>-91.046560452883426</v>
      </c>
      <c r="I337" s="304">
        <f t="shared" ca="1" si="158"/>
        <v>91.658096317208575</v>
      </c>
      <c r="J337" s="306">
        <f t="shared" ca="1" si="159"/>
        <v>575.41125593679192</v>
      </c>
      <c r="K337" s="307">
        <f t="shared" ca="1" si="160"/>
        <v>513.21827639798335</v>
      </c>
      <c r="L337" s="304">
        <f t="shared" ca="1" si="145"/>
        <v>771.03249781554155</v>
      </c>
      <c r="M337" s="306">
        <f t="shared" ca="1" si="161"/>
        <v>-1.4552164284447058</v>
      </c>
      <c r="N337" s="304">
        <f t="shared" ca="1" si="162"/>
        <v>-83.377759627982996</v>
      </c>
      <c r="P337" s="310">
        <f t="shared" ca="1" si="163"/>
        <v>23</v>
      </c>
      <c r="Q337" s="304">
        <f t="shared" ca="1" si="164"/>
        <v>0</v>
      </c>
      <c r="R337" s="306">
        <f t="shared" ca="1" si="165"/>
        <v>0</v>
      </c>
      <c r="S337" s="307">
        <f t="shared" ca="1" si="166"/>
        <v>2.8949999999999996</v>
      </c>
      <c r="T337" s="304">
        <f t="shared" ca="1" si="146"/>
        <v>28.399949999999997</v>
      </c>
      <c r="U337" s="311">
        <f t="shared" ca="1" si="147"/>
        <v>0</v>
      </c>
      <c r="V337" s="306">
        <f t="shared" ca="1" si="148"/>
        <v>1.1637036807080741</v>
      </c>
      <c r="W337" s="304">
        <f t="shared" ca="1" si="149"/>
        <v>20.019671334244237</v>
      </c>
      <c r="Y337" s="314" t="str">
        <f t="shared" ca="1" si="167"/>
        <v/>
      </c>
      <c r="Z337" s="315" t="str">
        <f t="shared" ca="1" si="168"/>
        <v/>
      </c>
      <c r="AA337" s="316" t="str">
        <f t="shared" ca="1" si="169"/>
        <v/>
      </c>
      <c r="AC337" s="310" t="e">
        <f t="shared" ca="1" si="170"/>
        <v>#N/A</v>
      </c>
      <c r="AD337" s="323" t="e">
        <f t="shared" ca="1" si="171"/>
        <v>#N/A</v>
      </c>
      <c r="AE337" s="324" t="e">
        <f t="shared" ca="1" si="150"/>
        <v>#N/A</v>
      </c>
      <c r="AG337" s="306">
        <f t="shared" ca="1" si="172"/>
        <v>2.8774809654784868</v>
      </c>
      <c r="AH337" s="304">
        <f t="shared" ca="1" si="173"/>
        <v>-6.8656485132139586</v>
      </c>
    </row>
    <row r="338" spans="1:34" x14ac:dyDescent="0.2">
      <c r="A338" s="347">
        <f t="shared" ca="1" si="151"/>
        <v>0.1</v>
      </c>
      <c r="B338" s="304">
        <f t="shared" ca="1" si="152"/>
        <v>27.600000000000101</v>
      </c>
      <c r="D338" s="306">
        <f t="shared" ca="1" si="153"/>
        <v>-0.7974864571302146</v>
      </c>
      <c r="E338" s="307">
        <f t="shared" ca="1" si="154"/>
        <v>-2.9408802742524793</v>
      </c>
      <c r="F338" s="304">
        <f t="shared" ca="1" si="155"/>
        <v>3.0470906512267466</v>
      </c>
      <c r="G338" s="306">
        <f t="shared" ca="1" si="156"/>
        <v>10.490513895687142</v>
      </c>
      <c r="H338" s="307">
        <f t="shared" ca="1" si="157"/>
        <v>-91.340648480308673</v>
      </c>
      <c r="I338" s="304">
        <f t="shared" ca="1" si="158"/>
        <v>91.941094982596979</v>
      </c>
      <c r="J338" s="306">
        <f t="shared" ca="1" si="159"/>
        <v>576.46429475864625</v>
      </c>
      <c r="K338" s="307">
        <f t="shared" ca="1" si="160"/>
        <v>504.09891595132376</v>
      </c>
      <c r="L338" s="304">
        <f t="shared" ca="1" si="145"/>
        <v>765.78508747225112</v>
      </c>
      <c r="M338" s="306">
        <f t="shared" ca="1" si="161"/>
        <v>-1.4564469079558517</v>
      </c>
      <c r="N338" s="304">
        <f t="shared" ca="1" si="162"/>
        <v>-83.448260910748985</v>
      </c>
      <c r="P338" s="310">
        <f t="shared" ca="1" si="163"/>
        <v>23</v>
      </c>
      <c r="Q338" s="304">
        <f t="shared" ca="1" si="164"/>
        <v>0</v>
      </c>
      <c r="R338" s="306">
        <f t="shared" ca="1" si="165"/>
        <v>0</v>
      </c>
      <c r="S338" s="307">
        <f t="shared" ca="1" si="166"/>
        <v>2.8949999999999996</v>
      </c>
      <c r="T338" s="304">
        <f t="shared" ca="1" si="146"/>
        <v>28.399949999999997</v>
      </c>
      <c r="U338" s="311">
        <f t="shared" ca="1" si="147"/>
        <v>0</v>
      </c>
      <c r="V338" s="306">
        <f t="shared" ca="1" si="148"/>
        <v>1.164766075595747</v>
      </c>
      <c r="W338" s="304">
        <f t="shared" ca="1" si="149"/>
        <v>20.161875376422451</v>
      </c>
      <c r="Y338" s="314" t="str">
        <f t="shared" ca="1" si="167"/>
        <v/>
      </c>
      <c r="Z338" s="315" t="str">
        <f t="shared" ca="1" si="168"/>
        <v/>
      </c>
      <c r="AA338" s="316" t="str">
        <f t="shared" ca="1" si="169"/>
        <v/>
      </c>
      <c r="AC338" s="310" t="e">
        <f t="shared" ca="1" si="170"/>
        <v>#N/A</v>
      </c>
      <c r="AD338" s="323" t="e">
        <f t="shared" ca="1" si="171"/>
        <v>#N/A</v>
      </c>
      <c r="AE338" s="324" t="e">
        <f t="shared" ca="1" si="150"/>
        <v>#N/A</v>
      </c>
      <c r="AG338" s="306">
        <f t="shared" ca="1" si="172"/>
        <v>2.8292906231858463</v>
      </c>
      <c r="AH338" s="304">
        <f t="shared" ca="1" si="173"/>
        <v>-6.9152578011206352</v>
      </c>
    </row>
    <row r="339" spans="1:34" x14ac:dyDescent="0.2">
      <c r="A339" s="347">
        <f t="shared" ca="1" si="151"/>
        <v>0.1</v>
      </c>
      <c r="B339" s="304">
        <f t="shared" ca="1" si="152"/>
        <v>27.700000000000102</v>
      </c>
      <c r="D339" s="306">
        <f t="shared" ca="1" si="153"/>
        <v>-0.79463821985159133</v>
      </c>
      <c r="E339" s="307">
        <f t="shared" ca="1" si="154"/>
        <v>-2.8911044120228819</v>
      </c>
      <c r="F339" s="304">
        <f t="shared" ca="1" si="155"/>
        <v>2.9983219676457495</v>
      </c>
      <c r="G339" s="306">
        <f t="shared" ca="1" si="156"/>
        <v>10.411050073701983</v>
      </c>
      <c r="H339" s="307">
        <f t="shared" ca="1" si="157"/>
        <v>-91.629758921510955</v>
      </c>
      <c r="I339" s="304">
        <f t="shared" ca="1" si="158"/>
        <v>92.219318386395301</v>
      </c>
      <c r="J339" s="306">
        <f t="shared" ca="1" si="159"/>
        <v>577.50937295711572</v>
      </c>
      <c r="K339" s="307">
        <f t="shared" ca="1" si="160"/>
        <v>494.95039558123278</v>
      </c>
      <c r="L339" s="304">
        <f t="shared" ca="1" si="145"/>
        <v>760.5872533374062</v>
      </c>
      <c r="M339" s="306">
        <f t="shared" ca="1" si="161"/>
        <v>-1.4576606720829508</v>
      </c>
      <c r="N339" s="304">
        <f t="shared" ca="1" si="162"/>
        <v>-83.517804472556136</v>
      </c>
      <c r="P339" s="310">
        <f t="shared" ca="1" si="163"/>
        <v>23</v>
      </c>
      <c r="Q339" s="304">
        <f t="shared" ca="1" si="164"/>
        <v>0</v>
      </c>
      <c r="R339" s="306">
        <f t="shared" ca="1" si="165"/>
        <v>0</v>
      </c>
      <c r="S339" s="307">
        <f t="shared" ca="1" si="166"/>
        <v>2.8949999999999996</v>
      </c>
      <c r="T339" s="304">
        <f t="shared" ca="1" si="146"/>
        <v>28.399949999999997</v>
      </c>
      <c r="U339" s="311">
        <f t="shared" ca="1" si="147"/>
        <v>0</v>
      </c>
      <c r="V339" s="306">
        <f t="shared" ca="1" si="148"/>
        <v>1.1658328175590285</v>
      </c>
      <c r="W339" s="304">
        <f t="shared" ca="1" si="149"/>
        <v>20.302660927950903</v>
      </c>
      <c r="Y339" s="314" t="str">
        <f t="shared" ca="1" si="167"/>
        <v/>
      </c>
      <c r="Z339" s="315" t="str">
        <f t="shared" ca="1" si="168"/>
        <v/>
      </c>
      <c r="AA339" s="316" t="str">
        <f t="shared" ca="1" si="169"/>
        <v/>
      </c>
      <c r="AC339" s="310" t="e">
        <f t="shared" ca="1" si="170"/>
        <v>#N/A</v>
      </c>
      <c r="AD339" s="323" t="e">
        <f t="shared" ca="1" si="171"/>
        <v>#N/A</v>
      </c>
      <c r="AE339" s="324" t="e">
        <f t="shared" ca="1" si="150"/>
        <v>#N/A</v>
      </c>
      <c r="AG339" s="306">
        <f t="shared" ca="1" si="172"/>
        <v>2.7815547397979286</v>
      </c>
      <c r="AH339" s="304">
        <f t="shared" ca="1" si="173"/>
        <v>-6.9643783683669964</v>
      </c>
    </row>
    <row r="340" spans="1:34" x14ac:dyDescent="0.2">
      <c r="A340" s="347">
        <f t="shared" ca="1" si="151"/>
        <v>0.1</v>
      </c>
      <c r="B340" s="304">
        <f t="shared" ca="1" si="152"/>
        <v>27.800000000000104</v>
      </c>
      <c r="D340" s="306">
        <f t="shared" ca="1" si="153"/>
        <v>-0.79172985321259681</v>
      </c>
      <c r="E340" s="307">
        <f t="shared" ca="1" si="154"/>
        <v>-2.8418253137517162</v>
      </c>
      <c r="F340" s="304">
        <f t="shared" ca="1" si="155"/>
        <v>2.9500520799382643</v>
      </c>
      <c r="G340" s="306">
        <f t="shared" ca="1" si="156"/>
        <v>10.331877088380724</v>
      </c>
      <c r="H340" s="307">
        <f t="shared" ca="1" si="157"/>
        <v>-91.913941452886121</v>
      </c>
      <c r="I340" s="304">
        <f t="shared" ca="1" si="158"/>
        <v>92.49281224816329</v>
      </c>
      <c r="J340" s="306">
        <f t="shared" ca="1" si="159"/>
        <v>578.54651931521983</v>
      </c>
      <c r="K340" s="307">
        <f t="shared" ca="1" si="160"/>
        <v>485.77321056251293</v>
      </c>
      <c r="L340" s="304">
        <f t="shared" ca="1" si="145"/>
        <v>755.44138562297974</v>
      </c>
      <c r="M340" s="306">
        <f t="shared" ca="1" si="161"/>
        <v>-1.4588580569198055</v>
      </c>
      <c r="N340" s="304">
        <f t="shared" ca="1" si="162"/>
        <v>-83.586409570160882</v>
      </c>
      <c r="P340" s="310">
        <f t="shared" ca="1" si="163"/>
        <v>23</v>
      </c>
      <c r="Q340" s="304">
        <f t="shared" ca="1" si="164"/>
        <v>0</v>
      </c>
      <c r="R340" s="306">
        <f t="shared" ca="1" si="165"/>
        <v>0</v>
      </c>
      <c r="S340" s="307">
        <f t="shared" ca="1" si="166"/>
        <v>2.8949999999999996</v>
      </c>
      <c r="T340" s="304">
        <f t="shared" ca="1" si="146"/>
        <v>28.399949999999997</v>
      </c>
      <c r="U340" s="311">
        <f t="shared" ca="1" si="147"/>
        <v>0</v>
      </c>
      <c r="V340" s="306">
        <f t="shared" ca="1" si="148"/>
        <v>1.1669038591492111</v>
      </c>
      <c r="W340" s="304">
        <f t="shared" ca="1" si="149"/>
        <v>20.442024964862757</v>
      </c>
      <c r="Y340" s="314" t="str">
        <f t="shared" ca="1" si="167"/>
        <v/>
      </c>
      <c r="Z340" s="315" t="str">
        <f t="shared" ca="1" si="168"/>
        <v/>
      </c>
      <c r="AA340" s="316" t="str">
        <f t="shared" ca="1" si="169"/>
        <v/>
      </c>
      <c r="AC340" s="310" t="e">
        <f t="shared" ca="1" si="170"/>
        <v>#N/A</v>
      </c>
      <c r="AD340" s="323" t="e">
        <f t="shared" ca="1" si="171"/>
        <v>#N/A</v>
      </c>
      <c r="AE340" s="324" t="e">
        <f t="shared" ca="1" si="150"/>
        <v>#N/A</v>
      </c>
      <c r="AG340" s="306">
        <f t="shared" ca="1" si="172"/>
        <v>2.7342755689536178</v>
      </c>
      <c r="AH340" s="304">
        <f t="shared" ca="1" si="173"/>
        <v>-7.0130089561143025</v>
      </c>
    </row>
    <row r="341" spans="1:34" x14ac:dyDescent="0.2">
      <c r="A341" s="347">
        <f t="shared" ca="1" si="151"/>
        <v>0.1</v>
      </c>
      <c r="B341" s="304">
        <f t="shared" ca="1" si="152"/>
        <v>27.900000000000105</v>
      </c>
      <c r="D341" s="306">
        <f t="shared" ca="1" si="153"/>
        <v>-0.78876311397886889</v>
      </c>
      <c r="E341" s="307">
        <f t="shared" ca="1" si="154"/>
        <v>-2.7930440240155567</v>
      </c>
      <c r="F341" s="304">
        <f t="shared" ca="1" si="155"/>
        <v>2.9022822347357358</v>
      </c>
      <c r="G341" s="306">
        <f t="shared" ca="1" si="156"/>
        <v>10.253000776982837</v>
      </c>
      <c r="H341" s="307">
        <f t="shared" ca="1" si="157"/>
        <v>-92.193245855287671</v>
      </c>
      <c r="I341" s="304">
        <f t="shared" ca="1" si="158"/>
        <v>92.76162248616788</v>
      </c>
      <c r="J341" s="306">
        <f t="shared" ca="1" si="159"/>
        <v>579.57576320848796</v>
      </c>
      <c r="K341" s="307">
        <f t="shared" ca="1" si="160"/>
        <v>476.56785119710423</v>
      </c>
      <c r="L341" s="304">
        <f t="shared" ca="1" si="145"/>
        <v>750.34990643920685</v>
      </c>
      <c r="M341" s="306">
        <f t="shared" ca="1" si="161"/>
        <v>-1.4600393890570418</v>
      </c>
      <c r="N341" s="304">
        <f t="shared" ca="1" si="162"/>
        <v>-83.654094915827685</v>
      </c>
      <c r="P341" s="310">
        <f t="shared" ca="1" si="163"/>
        <v>23</v>
      </c>
      <c r="Q341" s="304">
        <f t="shared" ca="1" si="164"/>
        <v>0</v>
      </c>
      <c r="R341" s="306">
        <f t="shared" ca="1" si="165"/>
        <v>0</v>
      </c>
      <c r="S341" s="307">
        <f t="shared" ca="1" si="166"/>
        <v>2.8949999999999996</v>
      </c>
      <c r="T341" s="304">
        <f t="shared" ca="1" si="146"/>
        <v>28.399949999999997</v>
      </c>
      <c r="U341" s="311">
        <f t="shared" ca="1" si="147"/>
        <v>0</v>
      </c>
      <c r="V341" s="306">
        <f t="shared" ca="1" si="148"/>
        <v>1.1679791533465094</v>
      </c>
      <c r="W341" s="304">
        <f t="shared" ca="1" si="149"/>
        <v>20.579965067679137</v>
      </c>
      <c r="Y341" s="314" t="str">
        <f t="shared" ca="1" si="167"/>
        <v/>
      </c>
      <c r="Z341" s="315" t="str">
        <f t="shared" ca="1" si="168"/>
        <v/>
      </c>
      <c r="AA341" s="316" t="str">
        <f t="shared" ca="1" si="169"/>
        <v/>
      </c>
      <c r="AC341" s="310" t="e">
        <f t="shared" ca="1" si="170"/>
        <v>#N/A</v>
      </c>
      <c r="AD341" s="323" t="e">
        <f t="shared" ca="1" si="171"/>
        <v>#N/A</v>
      </c>
      <c r="AE341" s="324" t="e">
        <f t="shared" ca="1" si="150"/>
        <v>#N/A</v>
      </c>
      <c r="AG341" s="306">
        <f t="shared" ca="1" si="172"/>
        <v>2.6874551147422503</v>
      </c>
      <c r="AH341" s="304">
        <f t="shared" ca="1" si="173"/>
        <v>-7.0611485198144246</v>
      </c>
    </row>
    <row r="342" spans="1:34" x14ac:dyDescent="0.2">
      <c r="A342" s="347">
        <f t="shared" ca="1" si="151"/>
        <v>0.1</v>
      </c>
      <c r="B342" s="304">
        <f t="shared" ca="1" si="152"/>
        <v>28.000000000000107</v>
      </c>
      <c r="D342" s="306">
        <f t="shared" ca="1" si="153"/>
        <v>-0.78573974076527919</v>
      </c>
      <c r="E342" s="307">
        <f t="shared" ca="1" si="154"/>
        <v>-2.7447613762728675</v>
      </c>
      <c r="F342" s="304">
        <f t="shared" ca="1" si="155"/>
        <v>2.8550134768328528</v>
      </c>
      <c r="G342" s="306">
        <f t="shared" ca="1" si="156"/>
        <v>10.174426802906309</v>
      </c>
      <c r="H342" s="307">
        <f t="shared" ca="1" si="157"/>
        <v>-92.46772199291496</v>
      </c>
      <c r="I342" s="304">
        <f t="shared" ca="1" si="158"/>
        <v>93.025795193197396</v>
      </c>
      <c r="J342" s="306">
        <f t="shared" ca="1" si="159"/>
        <v>580.5971345874824</v>
      </c>
      <c r="K342" s="307">
        <f t="shared" ca="1" si="160"/>
        <v>467.33480280469411</v>
      </c>
      <c r="L342" s="304">
        <f t="shared" ca="1" si="145"/>
        <v>745.31526926777599</v>
      </c>
      <c r="M342" s="306">
        <f t="shared" ca="1" si="161"/>
        <v>-1.4612049859166256</v>
      </c>
      <c r="N342" s="304">
        <f t="shared" ca="1" si="162"/>
        <v>-83.720878696495546</v>
      </c>
      <c r="P342" s="310">
        <f t="shared" ca="1" si="163"/>
        <v>23</v>
      </c>
      <c r="Q342" s="304">
        <f t="shared" ca="1" si="164"/>
        <v>0</v>
      </c>
      <c r="R342" s="306">
        <f t="shared" ca="1" si="165"/>
        <v>0</v>
      </c>
      <c r="S342" s="307">
        <f t="shared" ca="1" si="166"/>
        <v>2.8949999999999996</v>
      </c>
      <c r="T342" s="304">
        <f t="shared" ca="1" si="146"/>
        <v>28.399949999999997</v>
      </c>
      <c r="U342" s="311">
        <f t="shared" ca="1" si="147"/>
        <v>0</v>
      </c>
      <c r="V342" s="306">
        <f t="shared" ca="1" si="148"/>
        <v>1.1690586535617427</v>
      </c>
      <c r="W342" s="304">
        <f t="shared" ca="1" si="149"/>
        <v>20.716479405584238</v>
      </c>
      <c r="Y342" s="314" t="str">
        <f t="shared" ca="1" si="167"/>
        <v/>
      </c>
      <c r="Z342" s="315" t="str">
        <f t="shared" ca="1" si="168"/>
        <v/>
      </c>
      <c r="AA342" s="316" t="str">
        <f t="shared" ca="1" si="169"/>
        <v/>
      </c>
      <c r="AC342" s="310">
        <f t="shared" ca="1" si="170"/>
        <v>28.000000000000107</v>
      </c>
      <c r="AD342" s="323">
        <f t="shared" ca="1" si="171"/>
        <v>580.5971345874824</v>
      </c>
      <c r="AE342" s="324" t="e">
        <f t="shared" ca="1" si="150"/>
        <v>#N/A</v>
      </c>
      <c r="AG342" s="306">
        <f t="shared" ca="1" si="172"/>
        <v>2.6410951386795913</v>
      </c>
      <c r="AH342" s="304">
        <f t="shared" ca="1" si="173"/>
        <v>-7.1087962237233642</v>
      </c>
    </row>
    <row r="343" spans="1:34" x14ac:dyDescent="0.2">
      <c r="A343" s="347">
        <f t="shared" ca="1" si="151"/>
        <v>0.1</v>
      </c>
      <c r="B343" s="304">
        <f t="shared" ca="1" si="152"/>
        <v>28.100000000000108</v>
      </c>
      <c r="D343" s="306">
        <f t="shared" ca="1" si="153"/>
        <v>-0.78266145356540451</v>
      </c>
      <c r="E343" s="307">
        <f t="shared" ca="1" si="154"/>
        <v>-2.6969779983886806</v>
      </c>
      <c r="F343" s="304">
        <f t="shared" ca="1" si="155"/>
        <v>2.8082466548880149</v>
      </c>
      <c r="G343" s="306">
        <f t="shared" ca="1" si="156"/>
        <v>10.096160657549769</v>
      </c>
      <c r="H343" s="307">
        <f t="shared" ca="1" si="157"/>
        <v>-92.737419792753826</v>
      </c>
      <c r="I343" s="304">
        <f t="shared" ca="1" si="158"/>
        <v>93.285376613060336</v>
      </c>
      <c r="J343" s="306">
        <f t="shared" ca="1" si="159"/>
        <v>581.61066396050524</v>
      </c>
      <c r="K343" s="307">
        <f t="shared" ca="1" si="160"/>
        <v>458.07454571541069</v>
      </c>
      <c r="L343" s="304">
        <f t="shared" ca="1" si="145"/>
        <v>740.33995830629021</v>
      </c>
      <c r="M343" s="306">
        <f t="shared" ca="1" si="161"/>
        <v>-1.4623551560725614</v>
      </c>
      <c r="N343" s="304">
        <f t="shared" ca="1" si="162"/>
        <v>-83.786778592152572</v>
      </c>
      <c r="P343" s="310">
        <f t="shared" ca="1" si="163"/>
        <v>23</v>
      </c>
      <c r="Q343" s="304">
        <f t="shared" ca="1" si="164"/>
        <v>0</v>
      </c>
      <c r="R343" s="306">
        <f t="shared" ca="1" si="165"/>
        <v>0</v>
      </c>
      <c r="S343" s="307">
        <f t="shared" ca="1" si="166"/>
        <v>2.8949999999999996</v>
      </c>
      <c r="T343" s="304">
        <f t="shared" ca="1" si="146"/>
        <v>28.399949999999997</v>
      </c>
      <c r="U343" s="311">
        <f t="shared" ca="1" si="147"/>
        <v>0</v>
      </c>
      <c r="V343" s="306">
        <f t="shared" ca="1" si="148"/>
        <v>1.1701423136378297</v>
      </c>
      <c r="W343" s="304">
        <f t="shared" ca="1" si="149"/>
        <v>20.851566720672174</v>
      </c>
      <c r="Y343" s="314" t="str">
        <f t="shared" ca="1" si="167"/>
        <v/>
      </c>
      <c r="Z343" s="315" t="str">
        <f t="shared" ca="1" si="168"/>
        <v/>
      </c>
      <c r="AA343" s="316" t="str">
        <f t="shared" ca="1" si="169"/>
        <v/>
      </c>
      <c r="AC343" s="310" t="e">
        <f t="shared" ca="1" si="170"/>
        <v>#N/A</v>
      </c>
      <c r="AD343" s="323" t="e">
        <f t="shared" ca="1" si="171"/>
        <v>#N/A</v>
      </c>
      <c r="AE343" s="324" t="e">
        <f t="shared" ca="1" si="150"/>
        <v>#N/A</v>
      </c>
      <c r="AG343" s="306">
        <f t="shared" ca="1" si="172"/>
        <v>2.5951971665909435</v>
      </c>
      <c r="AH343" s="304">
        <f t="shared" ca="1" si="173"/>
        <v>-7.1559514354349707</v>
      </c>
    </row>
    <row r="344" spans="1:34" x14ac:dyDescent="0.2">
      <c r="A344" s="347">
        <f t="shared" ca="1" si="151"/>
        <v>0.1</v>
      </c>
      <c r="B344" s="304">
        <f t="shared" ca="1" si="152"/>
        <v>28.200000000000109</v>
      </c>
      <c r="D344" s="306">
        <f t="shared" ca="1" si="153"/>
        <v>-0.77952995331154595</v>
      </c>
      <c r="E344" s="307">
        <f t="shared" ca="1" si="154"/>
        <v>-2.6496943181346966</v>
      </c>
      <c r="F344" s="304">
        <f t="shared" ca="1" si="155"/>
        <v>2.7619824271101354</v>
      </c>
      <c r="G344" s="306">
        <f t="shared" ca="1" si="156"/>
        <v>10.018207662218614</v>
      </c>
      <c r="H344" s="307">
        <f t="shared" ca="1" si="157"/>
        <v>-93.002389224567295</v>
      </c>
      <c r="I344" s="304">
        <f t="shared" ca="1" si="158"/>
        <v>93.54041311776021</v>
      </c>
      <c r="J344" s="306">
        <f t="shared" ca="1" si="159"/>
        <v>582.61638237649368</v>
      </c>
      <c r="K344" s="307">
        <f t="shared" ca="1" si="160"/>
        <v>448.78755526454461</v>
      </c>
      <c r="L344" s="304">
        <f t="shared" ca="1" si="145"/>
        <v>735.42648767487253</v>
      </c>
      <c r="M344" s="306">
        <f t="shared" ca="1" si="161"/>
        <v>-1.4634901995584206</v>
      </c>
      <c r="N344" s="304">
        <f t="shared" ca="1" si="162"/>
        <v>-83.851811793456122</v>
      </c>
      <c r="P344" s="310">
        <f t="shared" ca="1" si="163"/>
        <v>23</v>
      </c>
      <c r="Q344" s="304">
        <f t="shared" ca="1" si="164"/>
        <v>0</v>
      </c>
      <c r="R344" s="306">
        <f t="shared" ca="1" si="165"/>
        <v>0</v>
      </c>
      <c r="S344" s="307">
        <f t="shared" ca="1" si="166"/>
        <v>2.8949999999999996</v>
      </c>
      <c r="T344" s="304">
        <f t="shared" ca="1" si="146"/>
        <v>28.399949999999997</v>
      </c>
      <c r="U344" s="311">
        <f t="shared" ca="1" si="147"/>
        <v>0</v>
      </c>
      <c r="V344" s="306">
        <f t="shared" ca="1" si="148"/>
        <v>1.1712300878510979</v>
      </c>
      <c r="W344" s="304">
        <f t="shared" ca="1" si="149"/>
        <v>20.985226312279046</v>
      </c>
      <c r="Y344" s="314" t="str">
        <f t="shared" ca="1" si="167"/>
        <v/>
      </c>
      <c r="Z344" s="315" t="str">
        <f t="shared" ca="1" si="168"/>
        <v/>
      </c>
      <c r="AA344" s="316" t="str">
        <f t="shared" ca="1" si="169"/>
        <v/>
      </c>
      <c r="AC344" s="310" t="e">
        <f t="shared" ca="1" si="170"/>
        <v>#N/A</v>
      </c>
      <c r="AD344" s="323" t="e">
        <f t="shared" ca="1" si="171"/>
        <v>#N/A</v>
      </c>
      <c r="AE344" s="324" t="e">
        <f t="shared" ca="1" si="150"/>
        <v>#N/A</v>
      </c>
      <c r="AG344" s="306">
        <f t="shared" ca="1" si="172"/>
        <v>2.5497624954008646</v>
      </c>
      <c r="AH344" s="304">
        <f t="shared" ca="1" si="173"/>
        <v>-7.2026137204394391</v>
      </c>
    </row>
    <row r="345" spans="1:34" x14ac:dyDescent="0.2">
      <c r="A345" s="347">
        <f t="shared" ca="1" si="151"/>
        <v>0.1</v>
      </c>
      <c r="B345" s="304">
        <f t="shared" ca="1" si="152"/>
        <v>28.300000000000111</v>
      </c>
      <c r="D345" s="306">
        <f t="shared" ca="1" si="153"/>
        <v>-0.77634692146459294</v>
      </c>
      <c r="E345" s="307">
        <f t="shared" ca="1" si="154"/>
        <v>-2.6029105686600538</v>
      </c>
      <c r="F345" s="304">
        <f t="shared" ca="1" si="155"/>
        <v>2.716221266927596</v>
      </c>
      <c r="G345" s="306">
        <f t="shared" ca="1" si="156"/>
        <v>9.9405729700721555</v>
      </c>
      <c r="H345" s="307">
        <f t="shared" ca="1" si="157"/>
        <v>-93.262680281433305</v>
      </c>
      <c r="I345" s="304">
        <f t="shared" ca="1" si="158"/>
        <v>93.790951185336525</v>
      </c>
      <c r="J345" s="306">
        <f t="shared" ca="1" si="159"/>
        <v>583.61432140810825</v>
      </c>
      <c r="K345" s="307">
        <f t="shared" ca="1" si="160"/>
        <v>439.47430178924458</v>
      </c>
      <c r="L345" s="304">
        <f t="shared" ca="1" si="145"/>
        <v>730.57740047567211</v>
      </c>
      <c r="M345" s="306">
        <f t="shared" ca="1" si="161"/>
        <v>-1.4646104081623259</v>
      </c>
      <c r="N345" s="304">
        <f t="shared" ca="1" si="162"/>
        <v>-83.915995018634135</v>
      </c>
      <c r="P345" s="310">
        <f t="shared" ca="1" si="163"/>
        <v>23</v>
      </c>
      <c r="Q345" s="304">
        <f t="shared" ca="1" si="164"/>
        <v>0</v>
      </c>
      <c r="R345" s="306">
        <f t="shared" ca="1" si="165"/>
        <v>0</v>
      </c>
      <c r="S345" s="307">
        <f t="shared" ca="1" si="166"/>
        <v>2.8949999999999996</v>
      </c>
      <c r="T345" s="304">
        <f t="shared" ca="1" si="146"/>
        <v>28.399949999999997</v>
      </c>
      <c r="U345" s="311">
        <f t="shared" ca="1" si="147"/>
        <v>0</v>
      </c>
      <c r="V345" s="306">
        <f t="shared" ca="1" si="148"/>
        <v>1.1723219309124113</v>
      </c>
      <c r="W345" s="304">
        <f t="shared" ca="1" si="149"/>
        <v>21.117458021412006</v>
      </c>
      <c r="Y345" s="314" t="str">
        <f t="shared" ca="1" si="167"/>
        <v/>
      </c>
      <c r="Z345" s="315" t="str">
        <f t="shared" ca="1" si="168"/>
        <v/>
      </c>
      <c r="AA345" s="316" t="str">
        <f t="shared" ca="1" si="169"/>
        <v/>
      </c>
      <c r="AC345" s="310" t="e">
        <f t="shared" ca="1" si="170"/>
        <v>#N/A</v>
      </c>
      <c r="AD345" s="323" t="e">
        <f t="shared" ca="1" si="171"/>
        <v>#N/A</v>
      </c>
      <c r="AE345" s="324" t="e">
        <f t="shared" ca="1" si="150"/>
        <v>#N/A</v>
      </c>
      <c r="AG345" s="306">
        <f t="shared" ca="1" si="172"/>
        <v>2.5047921998285476</v>
      </c>
      <c r="AH345" s="304">
        <f t="shared" ca="1" si="173"/>
        <v>-7.2487828367112437</v>
      </c>
    </row>
    <row r="346" spans="1:34" x14ac:dyDescent="0.2">
      <c r="A346" s="347">
        <f t="shared" ca="1" si="151"/>
        <v>0.1</v>
      </c>
      <c r="B346" s="304">
        <f t="shared" ca="1" si="152"/>
        <v>28.400000000000112</v>
      </c>
      <c r="D346" s="306">
        <f t="shared" ca="1" si="153"/>
        <v>-0.77311401963291804</v>
      </c>
      <c r="E346" s="307">
        <f t="shared" ca="1" si="154"/>
        <v>-2.5566267939286327</v>
      </c>
      <c r="F346" s="304">
        <f t="shared" ca="1" si="155"/>
        <v>2.6709634686357595</v>
      </c>
      <c r="G346" s="306">
        <f t="shared" ca="1" si="156"/>
        <v>9.8632615681088645</v>
      </c>
      <c r="H346" s="307">
        <f t="shared" ca="1" si="157"/>
        <v>-93.518342960826175</v>
      </c>
      <c r="I346" s="304">
        <f t="shared" ca="1" si="158"/>
        <v>94.037037378362996</v>
      </c>
      <c r="J346" s="306">
        <f t="shared" ca="1" si="159"/>
        <v>584.60451313501733</v>
      </c>
      <c r="K346" s="307">
        <f t="shared" ca="1" si="160"/>
        <v>430.1352506271316</v>
      </c>
      <c r="L346" s="304">
        <f t="shared" ca="1" si="145"/>
        <v>725.79526769599147</v>
      </c>
      <c r="M346" s="306">
        <f t="shared" ca="1" si="161"/>
        <v>-1.465716065709975</v>
      </c>
      <c r="N346" s="304">
        <f t="shared" ca="1" si="162"/>
        <v>-83.979344529701208</v>
      </c>
      <c r="P346" s="310">
        <f t="shared" ca="1" si="163"/>
        <v>23</v>
      </c>
      <c r="Q346" s="304">
        <f t="shared" ca="1" si="164"/>
        <v>0</v>
      </c>
      <c r="R346" s="306">
        <f t="shared" ca="1" si="165"/>
        <v>0</v>
      </c>
      <c r="S346" s="307">
        <f t="shared" ca="1" si="166"/>
        <v>2.8949999999999996</v>
      </c>
      <c r="T346" s="304">
        <f t="shared" ca="1" si="146"/>
        <v>28.399949999999997</v>
      </c>
      <c r="U346" s="311">
        <f t="shared" ca="1" si="147"/>
        <v>0</v>
      </c>
      <c r="V346" s="306">
        <f t="shared" ca="1" si="148"/>
        <v>1.1734177979681204</v>
      </c>
      <c r="W346" s="304">
        <f t="shared" ca="1" si="149"/>
        <v>21.24826221528734</v>
      </c>
      <c r="Y346" s="314" t="str">
        <f t="shared" ca="1" si="167"/>
        <v/>
      </c>
      <c r="Z346" s="315" t="str">
        <f t="shared" ca="1" si="168"/>
        <v/>
      </c>
      <c r="AA346" s="316" t="str">
        <f t="shared" ca="1" si="169"/>
        <v/>
      </c>
      <c r="AC346" s="310" t="e">
        <f t="shared" ca="1" si="170"/>
        <v>#N/A</v>
      </c>
      <c r="AD346" s="323" t="e">
        <f t="shared" ca="1" si="171"/>
        <v>#N/A</v>
      </c>
      <c r="AE346" s="324" t="e">
        <f t="shared" ca="1" si="150"/>
        <v>#N/A</v>
      </c>
      <c r="AG346" s="306">
        <f t="shared" ca="1" si="172"/>
        <v>2.4602871389883241</v>
      </c>
      <c r="AH346" s="304">
        <f t="shared" ca="1" si="173"/>
        <v>-7.2944587293305734</v>
      </c>
    </row>
    <row r="347" spans="1:34" x14ac:dyDescent="0.2">
      <c r="A347" s="347">
        <f t="shared" ca="1" si="151"/>
        <v>0.1</v>
      </c>
      <c r="B347" s="304">
        <f t="shared" ca="1" si="152"/>
        <v>28.500000000000114</v>
      </c>
      <c r="D347" s="306">
        <f t="shared" ca="1" si="153"/>
        <v>-0.76983288921956294</v>
      </c>
      <c r="E347" s="307">
        <f t="shared" ca="1" si="154"/>
        <v>-2.5108428541186347</v>
      </c>
      <c r="F347" s="304">
        <f t="shared" ca="1" si="155"/>
        <v>2.6262091530193765</v>
      </c>
      <c r="G347" s="306">
        <f t="shared" ca="1" si="156"/>
        <v>9.7862782791869076</v>
      </c>
      <c r="H347" s="307">
        <f t="shared" ca="1" si="157"/>
        <v>-93.769427246238038</v>
      </c>
      <c r="I347" s="304">
        <f t="shared" ca="1" si="158"/>
        <v>94.278718323093543</v>
      </c>
      <c r="J347" s="306">
        <f t="shared" ca="1" si="159"/>
        <v>585.58699012738214</v>
      </c>
      <c r="K347" s="307">
        <f t="shared" ca="1" si="160"/>
        <v>420.7708621167784</v>
      </c>
      <c r="L347" s="304">
        <f t="shared" ca="1" si="145"/>
        <v>721.08268694577862</v>
      </c>
      <c r="M347" s="306">
        <f t="shared" ca="1" si="161"/>
        <v>-1.4668074483362616</v>
      </c>
      <c r="N347" s="304">
        <f t="shared" ca="1" si="162"/>
        <v>-84.041876148021331</v>
      </c>
      <c r="P347" s="310">
        <f t="shared" ca="1" si="163"/>
        <v>23</v>
      </c>
      <c r="Q347" s="304">
        <f t="shared" ca="1" si="164"/>
        <v>0</v>
      </c>
      <c r="R347" s="306">
        <f t="shared" ca="1" si="165"/>
        <v>0</v>
      </c>
      <c r="S347" s="307">
        <f t="shared" ca="1" si="166"/>
        <v>2.8949999999999996</v>
      </c>
      <c r="T347" s="304">
        <f t="shared" ca="1" si="146"/>
        <v>28.399949999999997</v>
      </c>
      <c r="U347" s="311">
        <f t="shared" ca="1" si="147"/>
        <v>0</v>
      </c>
      <c r="V347" s="306">
        <f t="shared" ca="1" si="148"/>
        <v>1.1745176446008443</v>
      </c>
      <c r="W347" s="304">
        <f t="shared" ca="1" si="149"/>
        <v>21.377639771988658</v>
      </c>
      <c r="Y347" s="314" t="str">
        <f t="shared" ca="1" si="167"/>
        <v/>
      </c>
      <c r="Z347" s="315" t="str">
        <f t="shared" ca="1" si="168"/>
        <v/>
      </c>
      <c r="AA347" s="316" t="str">
        <f t="shared" ca="1" si="169"/>
        <v/>
      </c>
      <c r="AC347" s="310" t="e">
        <f t="shared" ca="1" si="170"/>
        <v>#N/A</v>
      </c>
      <c r="AD347" s="323" t="e">
        <f t="shared" ca="1" si="171"/>
        <v>#N/A</v>
      </c>
      <c r="AE347" s="324" t="e">
        <f t="shared" ca="1" si="150"/>
        <v>#N/A</v>
      </c>
      <c r="AG347" s="306">
        <f t="shared" ca="1" si="172"/>
        <v>2.4162479628944684</v>
      </c>
      <c r="AH347" s="304">
        <f t="shared" ca="1" si="173"/>
        <v>-7.339641525142433</v>
      </c>
    </row>
    <row r="348" spans="1:34" x14ac:dyDescent="0.2">
      <c r="A348" s="347">
        <f t="shared" ca="1" si="151"/>
        <v>0.1</v>
      </c>
      <c r="B348" s="304">
        <f t="shared" ca="1" si="152"/>
        <v>28.600000000000115</v>
      </c>
      <c r="D348" s="306">
        <f t="shared" ca="1" si="153"/>
        <v>-0.76650515109695172</v>
      </c>
      <c r="E348" s="307">
        <f t="shared" ca="1" si="154"/>
        <v>-2.4655584309805718</v>
      </c>
      <c r="F348" s="304">
        <f t="shared" ca="1" si="155"/>
        <v>2.5819582729466295</v>
      </c>
      <c r="G348" s="306">
        <f t="shared" ca="1" si="156"/>
        <v>9.7096277640772133</v>
      </c>
      <c r="H348" s="307">
        <f t="shared" ca="1" si="157"/>
        <v>-94.015983089336089</v>
      </c>
      <c r="I348" s="304">
        <f t="shared" ca="1" si="158"/>
        <v>94.516040689246324</v>
      </c>
      <c r="J348" s="306">
        <f t="shared" ca="1" si="159"/>
        <v>586.56178542954535</v>
      </c>
      <c r="K348" s="307">
        <f t="shared" ca="1" si="160"/>
        <v>411.38159159999969</v>
      </c>
      <c r="L348" s="304">
        <f t="shared" ca="1" si="145"/>
        <v>716.44228102035197</v>
      </c>
      <c r="M348" s="306">
        <f t="shared" ca="1" si="161"/>
        <v>-1.4678848247460197</v>
      </c>
      <c r="N348" s="304">
        <f t="shared" ca="1" si="162"/>
        <v>-84.103605269247424</v>
      </c>
      <c r="P348" s="310">
        <f t="shared" ca="1" si="163"/>
        <v>23</v>
      </c>
      <c r="Q348" s="304">
        <f t="shared" ca="1" si="164"/>
        <v>0</v>
      </c>
      <c r="R348" s="306">
        <f t="shared" ca="1" si="165"/>
        <v>0</v>
      </c>
      <c r="S348" s="307">
        <f t="shared" ca="1" si="166"/>
        <v>2.8949999999999996</v>
      </c>
      <c r="T348" s="304">
        <f t="shared" ca="1" si="146"/>
        <v>28.399949999999997</v>
      </c>
      <c r="U348" s="311">
        <f t="shared" ca="1" si="147"/>
        <v>0</v>
      </c>
      <c r="V348" s="306">
        <f t="shared" ca="1" si="148"/>
        <v>1.1756214268300791</v>
      </c>
      <c r="W348" s="304">
        <f t="shared" ca="1" si="149"/>
        <v>21.505592065255311</v>
      </c>
      <c r="Y348" s="314" t="str">
        <f t="shared" ca="1" si="167"/>
        <v/>
      </c>
      <c r="Z348" s="315" t="str">
        <f t="shared" ca="1" si="168"/>
        <v/>
      </c>
      <c r="AA348" s="316" t="str">
        <f t="shared" ca="1" si="169"/>
        <v/>
      </c>
      <c r="AC348" s="310" t="e">
        <f t="shared" ca="1" si="170"/>
        <v>#N/A</v>
      </c>
      <c r="AD348" s="323" t="e">
        <f t="shared" ca="1" si="171"/>
        <v>#N/A</v>
      </c>
      <c r="AE348" s="324" t="e">
        <f t="shared" ca="1" si="150"/>
        <v>#N/A</v>
      </c>
      <c r="AG348" s="306">
        <f t="shared" ca="1" si="172"/>
        <v>2.3726751188695685</v>
      </c>
      <c r="AH348" s="304">
        <f t="shared" ca="1" si="173"/>
        <v>-7.3843315274572232</v>
      </c>
    </row>
    <row r="349" spans="1:34" x14ac:dyDescent="0.2">
      <c r="A349" s="347">
        <f t="shared" ca="1" si="151"/>
        <v>0.1</v>
      </c>
      <c r="B349" s="304">
        <f t="shared" ca="1" si="152"/>
        <v>28.700000000000117</v>
      </c>
      <c r="D349" s="306">
        <f t="shared" ca="1" si="153"/>
        <v>-0.76313240530835069</v>
      </c>
      <c r="E349" s="307">
        <f t="shared" ca="1" si="154"/>
        <v>-2.4207730331500636</v>
      </c>
      <c r="F349" s="304">
        <f t="shared" ca="1" si="155"/>
        <v>2.538210618931823</v>
      </c>
      <c r="G349" s="306">
        <f t="shared" ca="1" si="156"/>
        <v>9.6333145235463782</v>
      </c>
      <c r="H349" s="307">
        <f t="shared" ca="1" si="157"/>
        <v>-94.258060392651089</v>
      </c>
      <c r="I349" s="304">
        <f t="shared" ca="1" si="158"/>
        <v>94.749051170416635</v>
      </c>
      <c r="J349" s="306">
        <f t="shared" ca="1" si="159"/>
        <v>587.52893254392654</v>
      </c>
      <c r="K349" s="307">
        <f t="shared" ca="1" si="160"/>
        <v>401.96788942590035</v>
      </c>
      <c r="L349" s="304">
        <f t="shared" ca="1" si="145"/>
        <v>711.87669627943194</v>
      </c>
      <c r="M349" s="306">
        <f t="shared" ca="1" si="161"/>
        <v>-1.4689484564643895</v>
      </c>
      <c r="N349" s="304">
        <f t="shared" ca="1" si="162"/>
        <v>-84.164546877666268</v>
      </c>
      <c r="P349" s="310">
        <f t="shared" ca="1" si="163"/>
        <v>23</v>
      </c>
      <c r="Q349" s="304">
        <f t="shared" ca="1" si="164"/>
        <v>0</v>
      </c>
      <c r="R349" s="306">
        <f t="shared" ca="1" si="165"/>
        <v>0</v>
      </c>
      <c r="S349" s="307">
        <f t="shared" ca="1" si="166"/>
        <v>2.8949999999999996</v>
      </c>
      <c r="T349" s="304">
        <f t="shared" ca="1" si="146"/>
        <v>28.399949999999997</v>
      </c>
      <c r="U349" s="311">
        <f t="shared" ca="1" si="147"/>
        <v>0</v>
      </c>
      <c r="V349" s="306">
        <f t="shared" ca="1" si="148"/>
        <v>1.1767291011126491</v>
      </c>
      <c r="W349" s="304">
        <f t="shared" ca="1" si="149"/>
        <v>21.632120949411384</v>
      </c>
      <c r="Y349" s="314" t="str">
        <f t="shared" ca="1" si="167"/>
        <v/>
      </c>
      <c r="Z349" s="315" t="str">
        <f t="shared" ca="1" si="168"/>
        <v/>
      </c>
      <c r="AA349" s="316" t="str">
        <f t="shared" ca="1" si="169"/>
        <v/>
      </c>
      <c r="AC349" s="310" t="e">
        <f t="shared" ca="1" si="170"/>
        <v>#N/A</v>
      </c>
      <c r="AD349" s="323" t="e">
        <f t="shared" ca="1" si="171"/>
        <v>#N/A</v>
      </c>
      <c r="AE349" s="324" t="e">
        <f t="shared" ca="1" si="150"/>
        <v>#N/A</v>
      </c>
      <c r="AG349" s="306">
        <f t="shared" ca="1" si="172"/>
        <v>2.3295688578558869</v>
      </c>
      <c r="AH349" s="304">
        <f t="shared" ca="1" si="173"/>
        <v>-7.4285292107963086</v>
      </c>
    </row>
    <row r="350" spans="1:34" x14ac:dyDescent="0.2">
      <c r="A350" s="347">
        <f t="shared" ca="1" si="151"/>
        <v>0.1</v>
      </c>
      <c r="B350" s="304">
        <f t="shared" ca="1" si="152"/>
        <v>28.800000000000118</v>
      </c>
      <c r="D350" s="306">
        <f t="shared" ca="1" si="153"/>
        <v>-0.75971623079534356</v>
      </c>
      <c r="E350" s="307">
        <f t="shared" ca="1" si="154"/>
        <v>-2.3764860014118314</v>
      </c>
      <c r="F350" s="304">
        <f t="shared" ca="1" si="155"/>
        <v>2.4949658246637925</v>
      </c>
      <c r="G350" s="306">
        <f t="shared" ca="1" si="156"/>
        <v>9.5573429004668444</v>
      </c>
      <c r="H350" s="307">
        <f t="shared" ca="1" si="157"/>
        <v>-94.495708992792274</v>
      </c>
      <c r="I350" s="304">
        <f t="shared" ca="1" si="158"/>
        <v>94.977796465108554</v>
      </c>
      <c r="J350" s="306">
        <f t="shared" ca="1" si="159"/>
        <v>588.48846541512717</v>
      </c>
      <c r="K350" s="307">
        <f t="shared" ca="1" si="160"/>
        <v>392.53020095662816</v>
      </c>
      <c r="L350" s="304">
        <f t="shared" ca="1" si="145"/>
        <v>707.38860083387135</v>
      </c>
      <c r="M350" s="306">
        <f t="shared" ca="1" si="161"/>
        <v>-1.4699985980772821</v>
      </c>
      <c r="N350" s="304">
        <f t="shared" ca="1" si="162"/>
        <v>-84.224715559976076</v>
      </c>
      <c r="P350" s="310">
        <f t="shared" ca="1" si="163"/>
        <v>23</v>
      </c>
      <c r="Q350" s="304">
        <f t="shared" ca="1" si="164"/>
        <v>0</v>
      </c>
      <c r="R350" s="306">
        <f t="shared" ca="1" si="165"/>
        <v>0</v>
      </c>
      <c r="S350" s="307">
        <f t="shared" ca="1" si="166"/>
        <v>2.8949999999999996</v>
      </c>
      <c r="T350" s="304">
        <f t="shared" ca="1" si="146"/>
        <v>28.399949999999997</v>
      </c>
      <c r="U350" s="311">
        <f t="shared" ca="1" si="147"/>
        <v>0</v>
      </c>
      <c r="V350" s="306">
        <f t="shared" ca="1" si="148"/>
        <v>1.1778406243429946</v>
      </c>
      <c r="W350" s="304">
        <f t="shared" ca="1" si="149"/>
        <v>21.757228744444117</v>
      </c>
      <c r="Y350" s="314" t="str">
        <f t="shared" ca="1" si="167"/>
        <v/>
      </c>
      <c r="Z350" s="315" t="str">
        <f t="shared" ca="1" si="168"/>
        <v/>
      </c>
      <c r="AA350" s="316" t="str">
        <f t="shared" ca="1" si="169"/>
        <v/>
      </c>
      <c r="AC350" s="310" t="e">
        <f t="shared" ca="1" si="170"/>
        <v>#N/A</v>
      </c>
      <c r="AD350" s="323" t="e">
        <f t="shared" ca="1" si="171"/>
        <v>#N/A</v>
      </c>
      <c r="AE350" s="324" t="e">
        <f t="shared" ca="1" si="150"/>
        <v>#N/A</v>
      </c>
      <c r="AG350" s="306">
        <f t="shared" ca="1" si="172"/>
        <v>2.2869292406289201</v>
      </c>
      <c r="AH350" s="304">
        <f t="shared" ca="1" si="173"/>
        <v>-7.472235215686144</v>
      </c>
    </row>
    <row r="351" spans="1:34" x14ac:dyDescent="0.2">
      <c r="A351" s="347">
        <f t="shared" ca="1" si="151"/>
        <v>0.1</v>
      </c>
      <c r="B351" s="304">
        <f t="shared" ca="1" si="152"/>
        <v>28.900000000000119</v>
      </c>
      <c r="D351" s="306">
        <f t="shared" ca="1" si="153"/>
        <v>-0.75625818515052845</v>
      </c>
      <c r="E351" s="307">
        <f t="shared" ca="1" si="154"/>
        <v>-2.3326965139117553</v>
      </c>
      <c r="F351" s="304">
        <f t="shared" ca="1" si="155"/>
        <v>2.4522233724975435</v>
      </c>
      <c r="G351" s="306">
        <f t="shared" ca="1" si="156"/>
        <v>9.4817170819517909</v>
      </c>
      <c r="H351" s="307">
        <f t="shared" ca="1" si="157"/>
        <v>-94.728978644183442</v>
      </c>
      <c r="I351" s="304">
        <f t="shared" ca="1" si="158"/>
        <v>95.202323258376097</v>
      </c>
      <c r="J351" s="306">
        <f t="shared" ca="1" si="159"/>
        <v>589.44041841424814</v>
      </c>
      <c r="K351" s="307">
        <f t="shared" ca="1" si="160"/>
        <v>383.06896657477938</v>
      </c>
      <c r="L351" s="304">
        <f t="shared" ca="1" si="145"/>
        <v>702.98068253191241</v>
      </c>
      <c r="M351" s="306">
        <f t="shared" ca="1" si="161"/>
        <v>-1.4710354974623885</v>
      </c>
      <c r="N351" s="304">
        <f t="shared" ca="1" si="162"/>
        <v>-84.284125518522387</v>
      </c>
      <c r="P351" s="310">
        <f t="shared" ca="1" si="163"/>
        <v>23</v>
      </c>
      <c r="Q351" s="304">
        <f t="shared" ca="1" si="164"/>
        <v>0</v>
      </c>
      <c r="R351" s="306">
        <f t="shared" ca="1" si="165"/>
        <v>0</v>
      </c>
      <c r="S351" s="307">
        <f t="shared" ca="1" si="166"/>
        <v>2.8949999999999996</v>
      </c>
      <c r="T351" s="304">
        <f t="shared" ca="1" si="146"/>
        <v>28.399949999999997</v>
      </c>
      <c r="U351" s="311">
        <f t="shared" ca="1" si="147"/>
        <v>0</v>
      </c>
      <c r="V351" s="306">
        <f t="shared" ca="1" si="148"/>
        <v>1.1789559538533065</v>
      </c>
      <c r="W351" s="304">
        <f t="shared" ca="1" si="149"/>
        <v>21.88091822124062</v>
      </c>
      <c r="Y351" s="314" t="str">
        <f t="shared" ca="1" si="167"/>
        <v/>
      </c>
      <c r="Z351" s="315" t="str">
        <f t="shared" ca="1" si="168"/>
        <v/>
      </c>
      <c r="AA351" s="316" t="str">
        <f t="shared" ca="1" si="169"/>
        <v/>
      </c>
      <c r="AC351" s="310" t="e">
        <f t="shared" ca="1" si="170"/>
        <v>#N/A</v>
      </c>
      <c r="AD351" s="323" t="e">
        <f t="shared" ca="1" si="171"/>
        <v>#N/A</v>
      </c>
      <c r="AE351" s="324" t="e">
        <f t="shared" ca="1" si="150"/>
        <v>#N/A</v>
      </c>
      <c r="AG351" s="306">
        <f t="shared" ca="1" si="172"/>
        <v>2.2447561439126513</v>
      </c>
      <c r="AH351" s="304">
        <f t="shared" ca="1" si="173"/>
        <v>-7.5154503435040141</v>
      </c>
    </row>
    <row r="352" spans="1:34" x14ac:dyDescent="0.2">
      <c r="A352" s="347">
        <f t="shared" ca="1" si="151"/>
        <v>0.1</v>
      </c>
      <c r="B352" s="304">
        <f t="shared" ca="1" si="152"/>
        <v>29.000000000000121</v>
      </c>
      <c r="D352" s="306">
        <f t="shared" ca="1" si="153"/>
        <v>-0.75275980439469325</v>
      </c>
      <c r="E352" s="307">
        <f t="shared" ca="1" si="154"/>
        <v>-2.2894035913138744</v>
      </c>
      <c r="F352" s="304">
        <f t="shared" ca="1" si="155"/>
        <v>2.4099825989067227</v>
      </c>
      <c r="G352" s="306">
        <f t="shared" ca="1" si="156"/>
        <v>9.4064411015123213</v>
      </c>
      <c r="H352" s="307">
        <f t="shared" ca="1" si="157"/>
        <v>-94.957919003314828</v>
      </c>
      <c r="I352" s="304">
        <f t="shared" ca="1" si="158"/>
        <v>95.422678204063843</v>
      </c>
      <c r="J352" s="306">
        <f t="shared" ca="1" si="159"/>
        <v>590.38482632342129</v>
      </c>
      <c r="K352" s="307">
        <f t="shared" ca="1" si="160"/>
        <v>373.58462169240448</v>
      </c>
      <c r="L352" s="304">
        <f t="shared" ca="1" si="145"/>
        <v>698.65564673735605</v>
      </c>
      <c r="M352" s="306">
        <f t="shared" ca="1" si="161"/>
        <v>-1.4720593960111614</v>
      </c>
      <c r="N352" s="304">
        <f t="shared" ca="1" si="162"/>
        <v>-84.34279058401664</v>
      </c>
      <c r="P352" s="310">
        <f t="shared" ca="1" si="163"/>
        <v>23</v>
      </c>
      <c r="Q352" s="304">
        <f t="shared" ca="1" si="164"/>
        <v>0</v>
      </c>
      <c r="R352" s="306">
        <f t="shared" ca="1" si="165"/>
        <v>0</v>
      </c>
      <c r="S352" s="307">
        <f t="shared" ca="1" si="166"/>
        <v>2.8949999999999996</v>
      </c>
      <c r="T352" s="304">
        <f t="shared" ca="1" si="146"/>
        <v>28.399949999999997</v>
      </c>
      <c r="U352" s="311">
        <f t="shared" ca="1" si="147"/>
        <v>0</v>
      </c>
      <c r="V352" s="306">
        <f t="shared" ca="1" si="148"/>
        <v>1.1800750474135093</v>
      </c>
      <c r="W352" s="304">
        <f t="shared" ca="1" si="149"/>
        <v>22.003192586991119</v>
      </c>
      <c r="Y352" s="314" t="str">
        <f t="shared" ca="1" si="167"/>
        <v/>
      </c>
      <c r="Z352" s="315" t="str">
        <f t="shared" ca="1" si="168"/>
        <v/>
      </c>
      <c r="AA352" s="316" t="str">
        <f t="shared" ca="1" si="169"/>
        <v/>
      </c>
      <c r="AC352" s="310">
        <f t="shared" ca="1" si="170"/>
        <v>29.000000000000121</v>
      </c>
      <c r="AD352" s="323">
        <f t="shared" ca="1" si="171"/>
        <v>590.38482632342129</v>
      </c>
      <c r="AE352" s="324" t="e">
        <f t="shared" ca="1" si="150"/>
        <v>#N/A</v>
      </c>
      <c r="AG352" s="306">
        <f t="shared" ca="1" si="172"/>
        <v>2.2030492663959249</v>
      </c>
      <c r="AH352" s="304">
        <f t="shared" ca="1" si="173"/>
        <v>-7.5581755513784534</v>
      </c>
    </row>
    <row r="353" spans="1:34" x14ac:dyDescent="0.2">
      <c r="A353" s="347">
        <f t="shared" ca="1" si="151"/>
        <v>0.1</v>
      </c>
      <c r="B353" s="304">
        <f t="shared" ca="1" si="152"/>
        <v>29.100000000000122</v>
      </c>
      <c r="D353" s="306">
        <f t="shared" ca="1" si="153"/>
        <v>-0.74922260277773178</v>
      </c>
      <c r="E353" s="307">
        <f t="shared" ca="1" si="154"/>
        <v>-2.2466061018994425</v>
      </c>
      <c r="F353" s="304">
        <f t="shared" ca="1" si="155"/>
        <v>2.3682426998947652</v>
      </c>
      <c r="G353" s="306">
        <f t="shared" ca="1" si="156"/>
        <v>9.3315188412345478</v>
      </c>
      <c r="H353" s="307">
        <f t="shared" ca="1" si="157"/>
        <v>-95.182579613504771</v>
      </c>
      <c r="I353" s="304">
        <f t="shared" ca="1" si="158"/>
        <v>95.638907907637105</v>
      </c>
      <c r="J353" s="306">
        <f t="shared" ca="1" si="159"/>
        <v>591.32172432055859</v>
      </c>
      <c r="K353" s="307">
        <f t="shared" ca="1" si="160"/>
        <v>364.07759676156348</v>
      </c>
      <c r="L353" s="304">
        <f t="shared" ca="1" si="145"/>
        <v>694.41621389273041</v>
      </c>
      <c r="M353" s="306">
        <f t="shared" ca="1" si="161"/>
        <v>-1.473070528842173</v>
      </c>
      <c r="N353" s="304">
        <f t="shared" ca="1" si="162"/>
        <v>-84.400724227760719</v>
      </c>
      <c r="P353" s="310">
        <f t="shared" ca="1" si="163"/>
        <v>23</v>
      </c>
      <c r="Q353" s="304">
        <f t="shared" ca="1" si="164"/>
        <v>0</v>
      </c>
      <c r="R353" s="306">
        <f t="shared" ca="1" si="165"/>
        <v>0</v>
      </c>
      <c r="S353" s="307">
        <f t="shared" ca="1" si="166"/>
        <v>2.8949999999999996</v>
      </c>
      <c r="T353" s="304">
        <f t="shared" ca="1" si="146"/>
        <v>28.399949999999997</v>
      </c>
      <c r="U353" s="311">
        <f t="shared" ca="1" si="147"/>
        <v>0</v>
      </c>
      <c r="V353" s="306">
        <f t="shared" ca="1" si="148"/>
        <v>1.1811978632311007</v>
      </c>
      <c r="W353" s="304">
        <f t="shared" ca="1" si="149"/>
        <v>22.124055470766134</v>
      </c>
      <c r="Y353" s="314" t="str">
        <f t="shared" ca="1" si="167"/>
        <v/>
      </c>
      <c r="Z353" s="315" t="str">
        <f t="shared" ca="1" si="168"/>
        <v/>
      </c>
      <c r="AA353" s="316" t="str">
        <f t="shared" ca="1" si="169"/>
        <v/>
      </c>
      <c r="AC353" s="310" t="e">
        <f t="shared" ca="1" si="170"/>
        <v>#N/A</v>
      </c>
      <c r="AD353" s="323" t="e">
        <f t="shared" ca="1" si="171"/>
        <v>#N/A</v>
      </c>
      <c r="AE353" s="324" t="e">
        <f t="shared" ca="1" si="150"/>
        <v>#N/A</v>
      </c>
      <c r="AG353" s="306">
        <f t="shared" ca="1" si="172"/>
        <v>2.1618081346493208</v>
      </c>
      <c r="AH353" s="304">
        <f t="shared" ca="1" si="173"/>
        <v>-7.6004119471471929</v>
      </c>
    </row>
    <row r="354" spans="1:34" x14ac:dyDescent="0.2">
      <c r="A354" s="347">
        <f t="shared" ca="1" si="151"/>
        <v>0.1</v>
      </c>
      <c r="B354" s="304">
        <f t="shared" ca="1" si="152"/>
        <v>29.200000000000124</v>
      </c>
      <c r="D354" s="306">
        <f t="shared" ca="1" si="153"/>
        <v>-0.74564807260253274</v>
      </c>
      <c r="E354" s="307">
        <f t="shared" ca="1" si="154"/>
        <v>-2.204302766605422</v>
      </c>
      <c r="F354" s="304">
        <f t="shared" ca="1" si="155"/>
        <v>2.3270027363628496</v>
      </c>
      <c r="G354" s="306">
        <f t="shared" ca="1" si="156"/>
        <v>9.2569540339742939</v>
      </c>
      <c r="H354" s="307">
        <f t="shared" ca="1" si="157"/>
        <v>-95.403009890165308</v>
      </c>
      <c r="I354" s="304">
        <f t="shared" ca="1" si="158"/>
        <v>95.851058909592084</v>
      </c>
      <c r="J354" s="306">
        <f t="shared" ca="1" si="159"/>
        <v>592.25114796431899</v>
      </c>
      <c r="K354" s="307">
        <f t="shared" ca="1" si="160"/>
        <v>354.54831728637998</v>
      </c>
      <c r="L354" s="304">
        <f t="shared" ca="1" si="145"/>
        <v>690.2651168613819</v>
      </c>
      <c r="M354" s="306">
        <f t="shared" ca="1" si="161"/>
        <v>-1.4740691250062345</v>
      </c>
      <c r="N354" s="304">
        <f t="shared" ca="1" si="162"/>
        <v>-84.457939573399401</v>
      </c>
      <c r="P354" s="310">
        <f t="shared" ca="1" si="163"/>
        <v>23</v>
      </c>
      <c r="Q354" s="304">
        <f t="shared" ca="1" si="164"/>
        <v>0</v>
      </c>
      <c r="R354" s="306">
        <f t="shared" ca="1" si="165"/>
        <v>0</v>
      </c>
      <c r="S354" s="307">
        <f t="shared" ca="1" si="166"/>
        <v>2.8949999999999996</v>
      </c>
      <c r="T354" s="304">
        <f t="shared" ca="1" si="146"/>
        <v>28.399949999999997</v>
      </c>
      <c r="U354" s="311">
        <f t="shared" ca="1" si="147"/>
        <v>0</v>
      </c>
      <c r="V354" s="306">
        <f t="shared" ca="1" si="148"/>
        <v>1.1823243599508459</v>
      </c>
      <c r="W354" s="304">
        <f t="shared" ca="1" si="149"/>
        <v>22.243510909274821</v>
      </c>
      <c r="Y354" s="314" t="str">
        <f t="shared" ca="1" si="167"/>
        <v/>
      </c>
      <c r="Z354" s="315" t="str">
        <f t="shared" ca="1" si="168"/>
        <v/>
      </c>
      <c r="AA354" s="316" t="str">
        <f t="shared" ca="1" si="169"/>
        <v/>
      </c>
      <c r="AC354" s="310" t="e">
        <f t="shared" ca="1" si="170"/>
        <v>#N/A</v>
      </c>
      <c r="AD354" s="323" t="e">
        <f t="shared" ca="1" si="171"/>
        <v>#N/A</v>
      </c>
      <c r="AE354" s="324" t="e">
        <f t="shared" ca="1" si="150"/>
        <v>#N/A</v>
      </c>
      <c r="AG354" s="306">
        <f t="shared" ca="1" si="172"/>
        <v>2.121032108942245</v>
      </c>
      <c r="AH354" s="304">
        <f t="shared" ca="1" si="173"/>
        <v>-7.6421607843751769</v>
      </c>
    </row>
    <row r="355" spans="1:34" x14ac:dyDescent="0.2">
      <c r="A355" s="347">
        <f t="shared" ca="1" si="151"/>
        <v>0.1</v>
      </c>
      <c r="B355" s="304">
        <f t="shared" ca="1" si="152"/>
        <v>29.300000000000125</v>
      </c>
      <c r="D355" s="306">
        <f t="shared" ca="1" si="153"/>
        <v>-0.74203768407110959</v>
      </c>
      <c r="E355" s="307">
        <f t="shared" ca="1" si="154"/>
        <v>-2.1624921639998664</v>
      </c>
      <c r="F355" s="304">
        <f t="shared" ca="1" si="155"/>
        <v>2.2862616394329063</v>
      </c>
      <c r="G355" s="306">
        <f t="shared" ca="1" si="156"/>
        <v>9.1827502655671829</v>
      </c>
      <c r="H355" s="307">
        <f t="shared" ca="1" si="157"/>
        <v>-95.619259106565295</v>
      </c>
      <c r="I355" s="304">
        <f t="shared" ca="1" si="158"/>
        <v>96.059177669435854</v>
      </c>
      <c r="J355" s="306">
        <f t="shared" ca="1" si="159"/>
        <v>593.17313317929609</v>
      </c>
      <c r="K355" s="307">
        <f t="shared" ca="1" si="160"/>
        <v>344.99720383654346</v>
      </c>
      <c r="L355" s="304">
        <f t="shared" ca="1" si="145"/>
        <v>686.20509804341771</v>
      </c>
      <c r="M355" s="306">
        <f t="shared" ca="1" si="161"/>
        <v>-1.4750554076836404</v>
      </c>
      <c r="N355" s="304">
        <f t="shared" ca="1" si="162"/>
        <v>-84.514449408221623</v>
      </c>
      <c r="P355" s="310">
        <f t="shared" ca="1" si="163"/>
        <v>23</v>
      </c>
      <c r="Q355" s="304">
        <f t="shared" ca="1" si="164"/>
        <v>0</v>
      </c>
      <c r="R355" s="306">
        <f t="shared" ca="1" si="165"/>
        <v>0</v>
      </c>
      <c r="S355" s="307">
        <f t="shared" ca="1" si="166"/>
        <v>2.8949999999999996</v>
      </c>
      <c r="T355" s="304">
        <f t="shared" ca="1" si="146"/>
        <v>28.399949999999997</v>
      </c>
      <c r="U355" s="311">
        <f t="shared" ca="1" si="147"/>
        <v>0</v>
      </c>
      <c r="V355" s="306">
        <f t="shared" ca="1" si="148"/>
        <v>1.1834544966543352</v>
      </c>
      <c r="W355" s="304">
        <f t="shared" ca="1" si="149"/>
        <v>22.361563332810881</v>
      </c>
      <c r="Y355" s="314" t="str">
        <f t="shared" ca="1" si="167"/>
        <v/>
      </c>
      <c r="Z355" s="315" t="str">
        <f t="shared" ca="1" si="168"/>
        <v/>
      </c>
      <c r="AA355" s="316" t="str">
        <f t="shared" ca="1" si="169"/>
        <v/>
      </c>
      <c r="AC355" s="310" t="e">
        <f t="shared" ca="1" si="170"/>
        <v>#N/A</v>
      </c>
      <c r="AD355" s="323" t="e">
        <f t="shared" ca="1" si="171"/>
        <v>#N/A</v>
      </c>
      <c r="AE355" s="324" t="e">
        <f t="shared" ca="1" si="150"/>
        <v>#N/A</v>
      </c>
      <c r="AG355" s="306">
        <f t="shared" ca="1" si="172"/>
        <v>2.0807203889596559</v>
      </c>
      <c r="AH355" s="304">
        <f t="shared" ca="1" si="173"/>
        <v>-7.6834234574351727</v>
      </c>
    </row>
    <row r="356" spans="1:34" x14ac:dyDescent="0.2">
      <c r="A356" s="347">
        <f t="shared" ca="1" si="151"/>
        <v>0.1</v>
      </c>
      <c r="B356" s="304">
        <f t="shared" ca="1" si="152"/>
        <v>29.400000000000126</v>
      </c>
      <c r="D356" s="306">
        <f t="shared" ca="1" si="153"/>
        <v>-0.73839288515223889</v>
      </c>
      <c r="E356" s="307">
        <f t="shared" ca="1" si="154"/>
        <v>-2.1211727351919665</v>
      </c>
      <c r="F356" s="304">
        <f t="shared" ca="1" si="155"/>
        <v>2.2460182157242659</v>
      </c>
      <c r="G356" s="306">
        <f t="shared" ca="1" si="156"/>
        <v>9.1089109770519592</v>
      </c>
      <c r="H356" s="307">
        <f t="shared" ca="1" si="157"/>
        <v>-95.831376380084492</v>
      </c>
      <c r="I356" s="304">
        <f t="shared" ca="1" si="158"/>
        <v>96.263310550226109</v>
      </c>
      <c r="J356" s="306">
        <f t="shared" ca="1" si="159"/>
        <v>594.08771624142707</v>
      </c>
      <c r="K356" s="307">
        <f t="shared" ca="1" si="160"/>
        <v>335.42467206221096</v>
      </c>
      <c r="L356" s="304">
        <f t="shared" ca="1" si="145"/>
        <v>682.23890626157936</v>
      </c>
      <c r="M356" s="306">
        <f t="shared" ca="1" si="161"/>
        <v>-1.4760295943738859</v>
      </c>
      <c r="N356" s="304">
        <f t="shared" ca="1" si="162"/>
        <v>-84.570266194030509</v>
      </c>
      <c r="P356" s="310">
        <f t="shared" ca="1" si="163"/>
        <v>23</v>
      </c>
      <c r="Q356" s="304">
        <f t="shared" ca="1" si="164"/>
        <v>0</v>
      </c>
      <c r="R356" s="306">
        <f t="shared" ca="1" si="165"/>
        <v>0</v>
      </c>
      <c r="S356" s="307">
        <f t="shared" ca="1" si="166"/>
        <v>2.8949999999999996</v>
      </c>
      <c r="T356" s="304">
        <f t="shared" ca="1" si="146"/>
        <v>28.399949999999997</v>
      </c>
      <c r="U356" s="311">
        <f t="shared" ca="1" si="147"/>
        <v>0</v>
      </c>
      <c r="V356" s="306">
        <f t="shared" ca="1" si="148"/>
        <v>1.1845882328594086</v>
      </c>
      <c r="W356" s="304">
        <f t="shared" ca="1" si="149"/>
        <v>22.478217551392206</v>
      </c>
      <c r="Y356" s="314" t="str">
        <f t="shared" ca="1" si="167"/>
        <v/>
      </c>
      <c r="Z356" s="315" t="str">
        <f t="shared" ca="1" si="168"/>
        <v/>
      </c>
      <c r="AA356" s="316" t="str">
        <f t="shared" ca="1" si="169"/>
        <v/>
      </c>
      <c r="AC356" s="310" t="e">
        <f t="shared" ca="1" si="170"/>
        <v>#N/A</v>
      </c>
      <c r="AD356" s="323" t="e">
        <f t="shared" ca="1" si="171"/>
        <v>#N/A</v>
      </c>
      <c r="AE356" s="324" t="e">
        <f t="shared" ca="1" si="150"/>
        <v>#N/A</v>
      </c>
      <c r="AG356" s="306">
        <f t="shared" ca="1" si="172"/>
        <v>2.0408720194182486</v>
      </c>
      <c r="AH356" s="304">
        <f t="shared" ca="1" si="173"/>
        <v>-7.7242014966531549</v>
      </c>
    </row>
    <row r="357" spans="1:34" x14ac:dyDescent="0.2">
      <c r="A357" s="347">
        <f t="shared" ca="1" si="151"/>
        <v>0.1</v>
      </c>
      <c r="B357" s="304">
        <f t="shared" ca="1" si="152"/>
        <v>29.500000000000128</v>
      </c>
      <c r="D357" s="306">
        <f t="shared" ca="1" si="153"/>
        <v>-0.73471510146987229</v>
      </c>
      <c r="E357" s="307">
        <f t="shared" ca="1" si="154"/>
        <v>-2.0803427886745389</v>
      </c>
      <c r="F357" s="304">
        <f t="shared" ca="1" si="155"/>
        <v>2.2062711525825747</v>
      </c>
      <c r="G357" s="306">
        <f t="shared" ca="1" si="156"/>
        <v>9.0354394669049718</v>
      </c>
      <c r="H357" s="307">
        <f t="shared" ca="1" si="157"/>
        <v>-96.039410658951951</v>
      </c>
      <c r="I357" s="304">
        <f t="shared" ca="1" si="158"/>
        <v>96.463503803660984</v>
      </c>
      <c r="J357" s="306">
        <f t="shared" ca="1" si="159"/>
        <v>594.99493376362489</v>
      </c>
      <c r="K357" s="307">
        <f t="shared" ca="1" si="160"/>
        <v>325.83113271025911</v>
      </c>
      <c r="L357" s="304">
        <f t="shared" ca="1" si="145"/>
        <v>678.36929341445784</v>
      </c>
      <c r="M357" s="306">
        <f t="shared" ca="1" si="161"/>
        <v>-1.4769918970781841</v>
      </c>
      <c r="N357" s="304">
        <f t="shared" ca="1" si="162"/>
        <v>-84.62540207760081</v>
      </c>
      <c r="P357" s="310">
        <f t="shared" ca="1" si="163"/>
        <v>23</v>
      </c>
      <c r="Q357" s="304">
        <f t="shared" ca="1" si="164"/>
        <v>0</v>
      </c>
      <c r="R357" s="306">
        <f t="shared" ca="1" si="165"/>
        <v>0</v>
      </c>
      <c r="S357" s="307">
        <f t="shared" ca="1" si="166"/>
        <v>2.8949999999999996</v>
      </c>
      <c r="T357" s="304">
        <f t="shared" ca="1" si="146"/>
        <v>28.399949999999997</v>
      </c>
      <c r="U357" s="311">
        <f t="shared" ca="1" si="147"/>
        <v>0</v>
      </c>
      <c r="V357" s="306">
        <f t="shared" ca="1" si="148"/>
        <v>1.1857255285194486</v>
      </c>
      <c r="W357" s="304">
        <f t="shared" ca="1" si="149"/>
        <v>22.593478741099737</v>
      </c>
      <c r="Y357" s="314" t="str">
        <f t="shared" ca="1" si="167"/>
        <v/>
      </c>
      <c r="Z357" s="315" t="str">
        <f t="shared" ca="1" si="168"/>
        <v/>
      </c>
      <c r="AA357" s="316" t="str">
        <f t="shared" ca="1" si="169"/>
        <v/>
      </c>
      <c r="AC357" s="310" t="e">
        <f t="shared" ca="1" si="170"/>
        <v>#N/A</v>
      </c>
      <c r="AD357" s="323" t="e">
        <f t="shared" ca="1" si="171"/>
        <v>#N/A</v>
      </c>
      <c r="AE357" s="324" t="e">
        <f t="shared" ca="1" si="150"/>
        <v>#N/A</v>
      </c>
      <c r="AG357" s="306">
        <f t="shared" ca="1" si="172"/>
        <v>2.001485895581709</v>
      </c>
      <c r="AH357" s="304">
        <f t="shared" ca="1" si="173"/>
        <v>-7.7644965635206251</v>
      </c>
    </row>
    <row r="358" spans="1:34" x14ac:dyDescent="0.2">
      <c r="A358" s="347">
        <f t="shared" ca="1" si="151"/>
        <v>0.1</v>
      </c>
      <c r="B358" s="304">
        <f t="shared" ca="1" si="152"/>
        <v>29.600000000000129</v>
      </c>
      <c r="D358" s="306">
        <f t="shared" ca="1" si="153"/>
        <v>-0.73100573621162346</v>
      </c>
      <c r="E358" s="307">
        <f t="shared" ca="1" si="154"/>
        <v>-2.0400005050970815</v>
      </c>
      <c r="F358" s="304">
        <f t="shared" ca="1" si="155"/>
        <v>2.1670190232599817</v>
      </c>
      <c r="G358" s="306">
        <f t="shared" ca="1" si="156"/>
        <v>8.9623388932838086</v>
      </c>
      <c r="H358" s="307">
        <f t="shared" ca="1" si="157"/>
        <v>-96.243410709461656</v>
      </c>
      <c r="I358" s="304">
        <f t="shared" ca="1" si="158"/>
        <v>96.659803555708649</v>
      </c>
      <c r="J358" s="306">
        <f t="shared" ca="1" si="159"/>
        <v>595.89482268163431</v>
      </c>
      <c r="K358" s="307">
        <f t="shared" ca="1" si="160"/>
        <v>316.21699164183843</v>
      </c>
      <c r="L358" s="304">
        <f t="shared" ca="1" si="145"/>
        <v>674.59901089594769</v>
      </c>
      <c r="M358" s="306">
        <f t="shared" ca="1" si="161"/>
        <v>-1.4779425224751011</v>
      </c>
      <c r="N358" s="304">
        <f t="shared" ca="1" si="162"/>
        <v>-84.679868900742107</v>
      </c>
      <c r="P358" s="310">
        <f t="shared" ca="1" si="163"/>
        <v>23</v>
      </c>
      <c r="Q358" s="304">
        <f t="shared" ca="1" si="164"/>
        <v>0</v>
      </c>
      <c r="R358" s="306">
        <f t="shared" ca="1" si="165"/>
        <v>0</v>
      </c>
      <c r="S358" s="307">
        <f t="shared" ca="1" si="166"/>
        <v>2.8949999999999996</v>
      </c>
      <c r="T358" s="304">
        <f t="shared" ca="1" si="146"/>
        <v>28.399949999999997</v>
      </c>
      <c r="U358" s="311">
        <f t="shared" ca="1" si="147"/>
        <v>0</v>
      </c>
      <c r="V358" s="306">
        <f t="shared" ca="1" si="148"/>
        <v>1.1868663440225495</v>
      </c>
      <c r="W358" s="304">
        <f t="shared" ca="1" si="149"/>
        <v>22.707352430620613</v>
      </c>
      <c r="Y358" s="314" t="str">
        <f t="shared" ca="1" si="167"/>
        <v/>
      </c>
      <c r="Z358" s="315" t="str">
        <f t="shared" ca="1" si="168"/>
        <v/>
      </c>
      <c r="AA358" s="316" t="str">
        <f t="shared" ca="1" si="169"/>
        <v/>
      </c>
      <c r="AC358" s="310" t="e">
        <f t="shared" ca="1" si="170"/>
        <v>#N/A</v>
      </c>
      <c r="AD358" s="323" t="e">
        <f t="shared" ca="1" si="171"/>
        <v>#N/A</v>
      </c>
      <c r="AE358" s="324" t="e">
        <f t="shared" ca="1" si="150"/>
        <v>#N/A</v>
      </c>
      <c r="AG358" s="306">
        <f t="shared" ca="1" si="172"/>
        <v>1.9625607686749058</v>
      </c>
      <c r="AH358" s="304">
        <f t="shared" ca="1" si="173"/>
        <v>-7.8043104459757311</v>
      </c>
    </row>
    <row r="359" spans="1:34" x14ac:dyDescent="0.2">
      <c r="A359" s="347">
        <f t="shared" ca="1" si="151"/>
        <v>0.1</v>
      </c>
      <c r="B359" s="304">
        <f t="shared" ca="1" si="152"/>
        <v>29.700000000000131</v>
      </c>
      <c r="D359" s="306">
        <f t="shared" ca="1" si="153"/>
        <v>-0.7272661700565759</v>
      </c>
      <c r="E359" s="307">
        <f t="shared" ca="1" si="154"/>
        <v>-2.0001439419675648</v>
      </c>
      <c r="F359" s="304">
        <f t="shared" ca="1" si="155"/>
        <v>2.1282602920456677</v>
      </c>
      <c r="G359" s="306">
        <f t="shared" ca="1" si="156"/>
        <v>8.8896122762781502</v>
      </c>
      <c r="H359" s="307">
        <f t="shared" ca="1" si="157"/>
        <v>-96.443425103658413</v>
      </c>
      <c r="I359" s="304">
        <f t="shared" ca="1" si="158"/>
        <v>96.852255792766769</v>
      </c>
      <c r="J359" s="306">
        <f t="shared" ca="1" si="159"/>
        <v>596.7874202401124</v>
      </c>
      <c r="K359" s="307">
        <f t="shared" ca="1" si="160"/>
        <v>306.58264985118245</v>
      </c>
      <c r="L359" s="304">
        <f t="shared" ca="1" si="145"/>
        <v>670.93080578150625</v>
      </c>
      <c r="M359" s="306">
        <f t="shared" ca="1" si="161"/>
        <v>-1.478881672089599</v>
      </c>
      <c r="N359" s="304">
        <f t="shared" ca="1" si="162"/>
        <v>-84.733678209984177</v>
      </c>
      <c r="P359" s="310">
        <f t="shared" ca="1" si="163"/>
        <v>23</v>
      </c>
      <c r="Q359" s="304">
        <f t="shared" ca="1" si="164"/>
        <v>0</v>
      </c>
      <c r="R359" s="306">
        <f t="shared" ca="1" si="165"/>
        <v>0</v>
      </c>
      <c r="S359" s="307">
        <f t="shared" ca="1" si="166"/>
        <v>2.8949999999999996</v>
      </c>
      <c r="T359" s="304">
        <f t="shared" ca="1" si="146"/>
        <v>28.399949999999997</v>
      </c>
      <c r="U359" s="311">
        <f t="shared" ca="1" si="147"/>
        <v>0</v>
      </c>
      <c r="V359" s="306">
        <f t="shared" ca="1" si="148"/>
        <v>1.1880106401905641</v>
      </c>
      <c r="W359" s="304">
        <f t="shared" ca="1" si="149"/>
        <v>22.819844488000349</v>
      </c>
      <c r="Y359" s="314" t="str">
        <f t="shared" ca="1" si="167"/>
        <v/>
      </c>
      <c r="Z359" s="315" t="str">
        <f t="shared" ca="1" si="168"/>
        <v/>
      </c>
      <c r="AA359" s="316" t="str">
        <f t="shared" ca="1" si="169"/>
        <v/>
      </c>
      <c r="AC359" s="310" t="e">
        <f t="shared" ca="1" si="170"/>
        <v>#N/A</v>
      </c>
      <c r="AD359" s="323" t="e">
        <f t="shared" ca="1" si="171"/>
        <v>#N/A</v>
      </c>
      <c r="AE359" s="324" t="e">
        <f t="shared" ca="1" si="150"/>
        <v>#N/A</v>
      </c>
      <c r="AG359" s="306">
        <f t="shared" ca="1" si="172"/>
        <v>1.9240952511968397</v>
      </c>
      <c r="AH359" s="304">
        <f t="shared" ca="1" si="173"/>
        <v>-7.8436450537549627</v>
      </c>
    </row>
    <row r="360" spans="1:34" x14ac:dyDescent="0.2">
      <c r="A360" s="347">
        <f t="shared" ca="1" si="151"/>
        <v>0.1</v>
      </c>
      <c r="B360" s="304">
        <f t="shared" ca="1" si="152"/>
        <v>29.800000000000132</v>
      </c>
      <c r="D360" s="306">
        <f t="shared" ca="1" si="153"/>
        <v>-0.72349776112177444</v>
      </c>
      <c r="E360" s="307">
        <f t="shared" ca="1" si="154"/>
        <v>-1.960771038281317</v>
      </c>
      <c r="F360" s="304">
        <f t="shared" ca="1" si="155"/>
        <v>2.0899933193460245</v>
      </c>
      <c r="G360" s="306">
        <f t="shared" ca="1" si="156"/>
        <v>8.8172625001659721</v>
      </c>
      <c r="H360" s="307">
        <f t="shared" ca="1" si="157"/>
        <v>-96.639502207486544</v>
      </c>
      <c r="I360" s="304">
        <f t="shared" ca="1" si="158"/>
        <v>97.040906348341721</v>
      </c>
      <c r="J360" s="306">
        <f t="shared" ca="1" si="159"/>
        <v>597.67276397893465</v>
      </c>
      <c r="K360" s="307">
        <f t="shared" ca="1" si="160"/>
        <v>296.92850348562519</v>
      </c>
      <c r="L360" s="304">
        <f t="shared" ca="1" si="145"/>
        <v>667.36741678361273</v>
      </c>
      <c r="M360" s="306">
        <f t="shared" ca="1" si="161"/>
        <v>-1.4798095424557793</v>
      </c>
      <c r="N360" s="304">
        <f t="shared" ca="1" si="162"/>
        <v>-84.786841265901572</v>
      </c>
      <c r="P360" s="310">
        <f t="shared" ca="1" si="163"/>
        <v>23</v>
      </c>
      <c r="Q360" s="304">
        <f t="shared" ca="1" si="164"/>
        <v>0</v>
      </c>
      <c r="R360" s="306">
        <f t="shared" ca="1" si="165"/>
        <v>0</v>
      </c>
      <c r="S360" s="307">
        <f t="shared" ca="1" si="166"/>
        <v>2.8949999999999996</v>
      </c>
      <c r="T360" s="304">
        <f t="shared" ca="1" si="146"/>
        <v>28.399949999999997</v>
      </c>
      <c r="U360" s="311">
        <f t="shared" ca="1" si="147"/>
        <v>0</v>
      </c>
      <c r="V360" s="306">
        <f t="shared" ca="1" si="148"/>
        <v>1.1891583782780311</v>
      </c>
      <c r="W360" s="304">
        <f t="shared" ca="1" si="149"/>
        <v>22.930961107608024</v>
      </c>
      <c r="Y360" s="314" t="str">
        <f t="shared" ca="1" si="167"/>
        <v/>
      </c>
      <c r="Z360" s="315" t="str">
        <f t="shared" ca="1" si="168"/>
        <v/>
      </c>
      <c r="AA360" s="316" t="str">
        <f t="shared" ca="1" si="169"/>
        <v/>
      </c>
      <c r="AC360" s="310" t="e">
        <f t="shared" ca="1" si="170"/>
        <v>#N/A</v>
      </c>
      <c r="AD360" s="323" t="e">
        <f t="shared" ca="1" si="171"/>
        <v>#N/A</v>
      </c>
      <c r="AE360" s="324" t="e">
        <f t="shared" ca="1" si="150"/>
        <v>#N/A</v>
      </c>
      <c r="AG360" s="306">
        <f t="shared" ca="1" si="172"/>
        <v>1.8860878221322883</v>
      </c>
      <c r="AH360" s="304">
        <f t="shared" ca="1" si="173"/>
        <v>-7.8825024138170479</v>
      </c>
    </row>
    <row r="361" spans="1:34" x14ac:dyDescent="0.2">
      <c r="A361" s="347">
        <f t="shared" ca="1" si="151"/>
        <v>0.1</v>
      </c>
      <c r="B361" s="304">
        <f t="shared" ca="1" si="152"/>
        <v>29.900000000000134</v>
      </c>
      <c r="D361" s="306">
        <f t="shared" ca="1" si="153"/>
        <v>-0.71970184492663658</v>
      </c>
      <c r="E361" s="307">
        <f t="shared" ca="1" si="154"/>
        <v>-1.9218796190755842</v>
      </c>
      <c r="F361" s="304">
        <f t="shared" ca="1" si="155"/>
        <v>2.0522163667140259</v>
      </c>
      <c r="G361" s="306">
        <f t="shared" ca="1" si="156"/>
        <v>8.7452923156733089</v>
      </c>
      <c r="H361" s="307">
        <f t="shared" ca="1" si="157"/>
        <v>-96.831690169394108</v>
      </c>
      <c r="I361" s="304">
        <f t="shared" ca="1" si="158"/>
        <v>97.225800890237508</v>
      </c>
      <c r="J361" s="306">
        <f t="shared" ca="1" si="159"/>
        <v>598.55089171972656</v>
      </c>
      <c r="K361" s="307">
        <f t="shared" ca="1" si="160"/>
        <v>287.25494386678116</v>
      </c>
      <c r="L361" s="304">
        <f t="shared" ca="1" si="145"/>
        <v>663.9115699808126</v>
      </c>
      <c r="M361" s="306">
        <f t="shared" ca="1" si="161"/>
        <v>-1.4807263252735883</v>
      </c>
      <c r="N361" s="304">
        <f t="shared" ca="1" si="162"/>
        <v>-84.839369052092124</v>
      </c>
      <c r="P361" s="310">
        <f t="shared" ca="1" si="163"/>
        <v>23</v>
      </c>
      <c r="Q361" s="304">
        <f t="shared" ca="1" si="164"/>
        <v>0</v>
      </c>
      <c r="R361" s="306">
        <f t="shared" ca="1" si="165"/>
        <v>0</v>
      </c>
      <c r="S361" s="307">
        <f t="shared" ca="1" si="166"/>
        <v>2.8949999999999996</v>
      </c>
      <c r="T361" s="304">
        <f t="shared" ca="1" si="146"/>
        <v>28.399949999999997</v>
      </c>
      <c r="U361" s="311">
        <f t="shared" ca="1" si="147"/>
        <v>0</v>
      </c>
      <c r="V361" s="306">
        <f t="shared" ca="1" si="148"/>
        <v>1.1903095199709917</v>
      </c>
      <c r="W361" s="304">
        <f t="shared" ca="1" si="149"/>
        <v>23.040708797318427</v>
      </c>
      <c r="Y361" s="314" t="str">
        <f t="shared" ca="1" si="167"/>
        <v/>
      </c>
      <c r="Z361" s="315" t="str">
        <f t="shared" ca="1" si="168"/>
        <v/>
      </c>
      <c r="AA361" s="316" t="str">
        <f t="shared" ca="1" si="169"/>
        <v/>
      </c>
      <c r="AC361" s="310" t="e">
        <f t="shared" ca="1" si="170"/>
        <v>#N/A</v>
      </c>
      <c r="AD361" s="323" t="e">
        <f t="shared" ca="1" si="171"/>
        <v>#N/A</v>
      </c>
      <c r="AE361" s="324" t="e">
        <f t="shared" ca="1" si="150"/>
        <v>#N/A</v>
      </c>
      <c r="AG361" s="306">
        <f t="shared" ca="1" si="172"/>
        <v>1.8485368320621802</v>
      </c>
      <c r="AH361" s="304">
        <f t="shared" ca="1" si="173"/>
        <v>-7.9208846658404237</v>
      </c>
    </row>
    <row r="362" spans="1:34" x14ac:dyDescent="0.2">
      <c r="A362" s="347">
        <f t="shared" ca="1" si="151"/>
        <v>0.1</v>
      </c>
      <c r="B362" s="304">
        <f t="shared" ca="1" si="152"/>
        <v>30.000000000000135</v>
      </c>
      <c r="D362" s="306">
        <f t="shared" ca="1" si="153"/>
        <v>-0.71587973437466013</v>
      </c>
      <c r="E362" s="307">
        <f t="shared" ca="1" si="154"/>
        <v>-1.8834673999083851</v>
      </c>
      <c r="F362" s="304">
        <f t="shared" ca="1" si="155"/>
        <v>2.0149276018274174</v>
      </c>
      <c r="G362" s="306">
        <f t="shared" ca="1" si="156"/>
        <v>8.6737043422358422</v>
      </c>
      <c r="H362" s="307">
        <f t="shared" ca="1" si="157"/>
        <v>-97.020036909384942</v>
      </c>
      <c r="I362" s="304">
        <f t="shared" ca="1" si="158"/>
        <v>97.406984908244326</v>
      </c>
      <c r="J362" s="306">
        <f t="shared" ca="1" si="159"/>
        <v>599.42184155262203</v>
      </c>
      <c r="K362" s="307">
        <f t="shared" ca="1" si="160"/>
        <v>277.5623575128422</v>
      </c>
      <c r="L362" s="304">
        <f t="shared" ca="1" si="145"/>
        <v>660.5659743268825</v>
      </c>
      <c r="M362" s="306">
        <f t="shared" ca="1" si="161"/>
        <v>-1.4816322075597441</v>
      </c>
      <c r="N362" s="304">
        <f t="shared" ca="1" si="162"/>
        <v>-84.89127228382452</v>
      </c>
      <c r="P362" s="310">
        <f t="shared" ca="1" si="163"/>
        <v>23</v>
      </c>
      <c r="Q362" s="304">
        <f t="shared" ca="1" si="164"/>
        <v>0</v>
      </c>
      <c r="R362" s="306">
        <f t="shared" ca="1" si="165"/>
        <v>0</v>
      </c>
      <c r="S362" s="307">
        <f t="shared" ca="1" si="166"/>
        <v>2.8949999999999996</v>
      </c>
      <c r="T362" s="304">
        <f t="shared" ca="1" si="146"/>
        <v>28.399949999999997</v>
      </c>
      <c r="U362" s="311">
        <f t="shared" ca="1" si="147"/>
        <v>0</v>
      </c>
      <c r="V362" s="306">
        <f t="shared" ca="1" si="148"/>
        <v>1.1914640273856927</v>
      </c>
      <c r="W362" s="304">
        <f t="shared" ca="1" si="149"/>
        <v>23.149094365914323</v>
      </c>
      <c r="Y362" s="314" t="str">
        <f t="shared" ca="1" si="167"/>
        <v/>
      </c>
      <c r="Z362" s="315" t="str">
        <f t="shared" ca="1" si="168"/>
        <v/>
      </c>
      <c r="AA362" s="316" t="str">
        <f t="shared" ca="1" si="169"/>
        <v/>
      </c>
      <c r="AC362" s="310">
        <f t="shared" ca="1" si="170"/>
        <v>30.000000000000135</v>
      </c>
      <c r="AD362" s="323">
        <f t="shared" ca="1" si="171"/>
        <v>599.42184155262203</v>
      </c>
      <c r="AE362" s="324" t="e">
        <f t="shared" ca="1" si="150"/>
        <v>#N/A</v>
      </c>
      <c r="AG362" s="306">
        <f t="shared" ca="1" si="172"/>
        <v>1.8114405081727041</v>
      </c>
      <c r="AH362" s="304">
        <f t="shared" ca="1" si="173"/>
        <v>-7.9587940577956582</v>
      </c>
    </row>
    <row r="363" spans="1:34" x14ac:dyDescent="0.2">
      <c r="A363" s="347">
        <f t="shared" ca="1" si="151"/>
        <v>0.1</v>
      </c>
      <c r="B363" s="304">
        <f t="shared" ca="1" si="152"/>
        <v>30.100000000000136</v>
      </c>
      <c r="D363" s="306">
        <f t="shared" ca="1" si="153"/>
        <v>-0.71203271975172366</v>
      </c>
      <c r="E363" s="307">
        <f t="shared" ca="1" si="154"/>
        <v>-1.8455319912605388</v>
      </c>
      <c r="F363" s="304">
        <f t="shared" ca="1" si="155"/>
        <v>1.9781251034156373</v>
      </c>
      <c r="G363" s="306">
        <f t="shared" ca="1" si="156"/>
        <v>8.6025010702606703</v>
      </c>
      <c r="H363" s="307">
        <f t="shared" ca="1" si="157"/>
        <v>-97.204590108510999</v>
      </c>
      <c r="I363" s="304">
        <f t="shared" ca="1" si="158"/>
        <v>97.584503702316738</v>
      </c>
      <c r="J363" s="306">
        <f t="shared" ca="1" si="159"/>
        <v>600.28565182324689</v>
      </c>
      <c r="K363" s="307">
        <f t="shared" ca="1" si="160"/>
        <v>267.85112616194738</v>
      </c>
      <c r="L363" s="304">
        <f t="shared" ca="1" si="145"/>
        <v>657.33331694893104</v>
      </c>
      <c r="M363" s="306">
        <f t="shared" ca="1" si="161"/>
        <v>-1.4825273717931311</v>
      </c>
      <c r="N363" s="304">
        <f t="shared" ca="1" si="162"/>
        <v>-84.942561416368662</v>
      </c>
      <c r="P363" s="310">
        <f t="shared" ca="1" si="163"/>
        <v>23</v>
      </c>
      <c r="Q363" s="304">
        <f t="shared" ca="1" si="164"/>
        <v>0</v>
      </c>
      <c r="R363" s="306">
        <f t="shared" ca="1" si="165"/>
        <v>0</v>
      </c>
      <c r="S363" s="307">
        <f t="shared" ca="1" si="166"/>
        <v>2.8949999999999996</v>
      </c>
      <c r="T363" s="304">
        <f t="shared" ca="1" si="146"/>
        <v>28.399949999999997</v>
      </c>
      <c r="U363" s="311">
        <f t="shared" ca="1" si="147"/>
        <v>0</v>
      </c>
      <c r="V363" s="306">
        <f t="shared" ca="1" si="148"/>
        <v>1.1926218630671857</v>
      </c>
      <c r="W363" s="304">
        <f t="shared" ca="1" si="149"/>
        <v>23.256124910711986</v>
      </c>
      <c r="Y363" s="314" t="str">
        <f t="shared" ca="1" si="167"/>
        <v/>
      </c>
      <c r="Z363" s="315" t="str">
        <f t="shared" ca="1" si="168"/>
        <v/>
      </c>
      <c r="AA363" s="316" t="str">
        <f t="shared" ca="1" si="169"/>
        <v/>
      </c>
      <c r="AC363" s="310" t="e">
        <f t="shared" ca="1" si="170"/>
        <v>#N/A</v>
      </c>
      <c r="AD363" s="323" t="e">
        <f t="shared" ca="1" si="171"/>
        <v>#N/A</v>
      </c>
      <c r="AE363" s="324" t="e">
        <f t="shared" ca="1" si="150"/>
        <v>#N/A</v>
      </c>
      <c r="AG363" s="306">
        <f t="shared" ca="1" si="172"/>
        <v>1.7747969591633641</v>
      </c>
      <c r="AH363" s="304">
        <f t="shared" ca="1" si="173"/>
        <v>-7.9962329415938953</v>
      </c>
    </row>
    <row r="364" spans="1:34" x14ac:dyDescent="0.2">
      <c r="A364" s="347">
        <f t="shared" ca="1" si="151"/>
        <v>0.1</v>
      </c>
      <c r="B364" s="304">
        <f t="shared" ca="1" si="152"/>
        <v>30.200000000000138</v>
      </c>
      <c r="D364" s="306">
        <f t="shared" ca="1" si="153"/>
        <v>-0.70816206874032961</v>
      </c>
      <c r="E364" s="307">
        <f t="shared" ca="1" si="154"/>
        <v>-1.8080709028597575</v>
      </c>
      <c r="F364" s="304">
        <f t="shared" ca="1" si="155"/>
        <v>1.9418068661354255</v>
      </c>
      <c r="G364" s="306">
        <f t="shared" ca="1" si="156"/>
        <v>8.5316848633866371</v>
      </c>
      <c r="H364" s="307">
        <f t="shared" ca="1" si="157"/>
        <v>-97.38539719879698</v>
      </c>
      <c r="I364" s="304">
        <f t="shared" ca="1" si="158"/>
        <v>97.758402371231469</v>
      </c>
      <c r="J364" s="306">
        <f t="shared" ca="1" si="159"/>
        <v>601.14236111992921</v>
      </c>
      <c r="K364" s="307">
        <f t="shared" ca="1" si="160"/>
        <v>258.12162679658195</v>
      </c>
      <c r="L364" s="304">
        <f t="shared" ca="1" si="145"/>
        <v>654.21625824566399</v>
      </c>
      <c r="M364" s="306">
        <f t="shared" ca="1" si="161"/>
        <v>-1.4834119960548904</v>
      </c>
      <c r="N364" s="304">
        <f t="shared" ca="1" si="162"/>
        <v>-84.993246653022339</v>
      </c>
      <c r="P364" s="310">
        <f t="shared" ca="1" si="163"/>
        <v>23</v>
      </c>
      <c r="Q364" s="304">
        <f t="shared" ca="1" si="164"/>
        <v>0</v>
      </c>
      <c r="R364" s="306">
        <f t="shared" ca="1" si="165"/>
        <v>0</v>
      </c>
      <c r="S364" s="307">
        <f t="shared" ca="1" si="166"/>
        <v>2.8949999999999996</v>
      </c>
      <c r="T364" s="304">
        <f t="shared" ca="1" si="146"/>
        <v>28.399949999999997</v>
      </c>
      <c r="U364" s="311">
        <f t="shared" ca="1" si="147"/>
        <v>0</v>
      </c>
      <c r="V364" s="306">
        <f t="shared" ca="1" si="148"/>
        <v>1.1937829899878221</v>
      </c>
      <c r="W364" s="304">
        <f t="shared" ca="1" si="149"/>
        <v>23.361807805412319</v>
      </c>
      <c r="Y364" s="314" t="str">
        <f t="shared" ca="1" si="167"/>
        <v/>
      </c>
      <c r="Z364" s="315" t="str">
        <f t="shared" ca="1" si="168"/>
        <v/>
      </c>
      <c r="AA364" s="316" t="str">
        <f t="shared" ca="1" si="169"/>
        <v/>
      </c>
      <c r="AC364" s="310" t="e">
        <f t="shared" ca="1" si="170"/>
        <v>#N/A</v>
      </c>
      <c r="AD364" s="323" t="e">
        <f t="shared" ca="1" si="171"/>
        <v>#N/A</v>
      </c>
      <c r="AE364" s="324" t="e">
        <f t="shared" ca="1" si="150"/>
        <v>#N/A</v>
      </c>
      <c r="AG364" s="306">
        <f t="shared" ca="1" si="172"/>
        <v>1.7386041800540877</v>
      </c>
      <c r="AH364" s="304">
        <f t="shared" ca="1" si="173"/>
        <v>-8.0332037688124309</v>
      </c>
    </row>
    <row r="365" spans="1:34" x14ac:dyDescent="0.2">
      <c r="A365" s="347">
        <f t="shared" ca="1" si="151"/>
        <v>0.1</v>
      </c>
      <c r="B365" s="304">
        <f t="shared" ca="1" si="152"/>
        <v>30.300000000000139</v>
      </c>
      <c r="D365" s="306">
        <f t="shared" ca="1" si="153"/>
        <v>-0.7042690264491398</v>
      </c>
      <c r="E365" s="307">
        <f t="shared" ca="1" si="154"/>
        <v>-1.7710815479259789</v>
      </c>
      <c r="F365" s="304">
        <f t="shared" ca="1" si="155"/>
        <v>1.9059708053953768</v>
      </c>
      <c r="G365" s="306">
        <f t="shared" ca="1" si="156"/>
        <v>8.4612579607417224</v>
      </c>
      <c r="H365" s="307">
        <f t="shared" ca="1" si="157"/>
        <v>-97.562505353589572</v>
      </c>
      <c r="I365" s="304">
        <f t="shared" ca="1" si="158"/>
        <v>97.928725801714634</v>
      </c>
      <c r="J365" s="306">
        <f t="shared" ca="1" si="159"/>
        <v>601.99200826113565</v>
      </c>
      <c r="K365" s="307">
        <f t="shared" ca="1" si="160"/>
        <v>248.37423166896264</v>
      </c>
      <c r="L365" s="304">
        <f t="shared" ca="1" si="145"/>
        <v>651.2174267995465</v>
      </c>
      <c r="M365" s="306">
        <f t="shared" ca="1" si="161"/>
        <v>-1.4842862541634321</v>
      </c>
      <c r="N365" s="304">
        <f t="shared" ca="1" si="162"/>
        <v>-85.043337952846869</v>
      </c>
      <c r="P365" s="310">
        <f t="shared" ca="1" si="163"/>
        <v>23</v>
      </c>
      <c r="Q365" s="304">
        <f t="shared" ca="1" si="164"/>
        <v>0</v>
      </c>
      <c r="R365" s="306">
        <f t="shared" ca="1" si="165"/>
        <v>0</v>
      </c>
      <c r="S365" s="307">
        <f t="shared" ca="1" si="166"/>
        <v>2.8949999999999996</v>
      </c>
      <c r="T365" s="304">
        <f t="shared" ca="1" si="146"/>
        <v>28.399949999999997</v>
      </c>
      <c r="U365" s="311">
        <f t="shared" ca="1" si="147"/>
        <v>0</v>
      </c>
      <c r="V365" s="306">
        <f t="shared" ca="1" si="148"/>
        <v>1.1949473715456511</v>
      </c>
      <c r="W365" s="304">
        <f t="shared" ca="1" si="149"/>
        <v>23.466150688179923</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1.7028600568917671</v>
      </c>
      <c r="AH365" s="304">
        <f t="shared" ca="1" si="173"/>
        <v>-8.0697090864982108</v>
      </c>
    </row>
    <row r="366" spans="1:34" x14ac:dyDescent="0.2">
      <c r="A366" s="347">
        <f t="shared" ca="1" si="151"/>
        <v>0.1</v>
      </c>
      <c r="B366" s="304">
        <f t="shared" ca="1" si="152"/>
        <v>30.400000000000141</v>
      </c>
      <c r="D366" s="306">
        <f t="shared" ca="1" si="153"/>
        <v>-0.7003548154571555</v>
      </c>
      <c r="E366" s="307">
        <f t="shared" ca="1" si="154"/>
        <v>-1.7345612473371226</v>
      </c>
      <c r="F366" s="304">
        <f t="shared" ca="1" si="155"/>
        <v>1.87061476212975</v>
      </c>
      <c r="G366" s="306">
        <f t="shared" ca="1" si="156"/>
        <v>8.3912224791960064</v>
      </c>
      <c r="H366" s="307">
        <f t="shared" ca="1" si="157"/>
        <v>-97.73596147832329</v>
      </c>
      <c r="I366" s="304">
        <f t="shared" ca="1" si="158"/>
        <v>98.095518658028709</v>
      </c>
      <c r="J366" s="306">
        <f t="shared" ca="1" si="159"/>
        <v>602.83463228313258</v>
      </c>
      <c r="K366" s="307">
        <f t="shared" ca="1" si="160"/>
        <v>238.60930832736699</v>
      </c>
      <c r="L366" s="304">
        <f t="shared" ca="1" si="145"/>
        <v>648.33941411918204</v>
      </c>
      <c r="M366" s="306">
        <f t="shared" ca="1" si="161"/>
        <v>-1.4851503158045756</v>
      </c>
      <c r="N366" s="304">
        <f t="shared" ca="1" si="162"/>
        <v>-85.092845038123542</v>
      </c>
      <c r="P366" s="310">
        <f t="shared" ca="1" si="163"/>
        <v>23</v>
      </c>
      <c r="Q366" s="304">
        <f t="shared" ca="1" si="164"/>
        <v>0</v>
      </c>
      <c r="R366" s="306">
        <f t="shared" ca="1" si="165"/>
        <v>0</v>
      </c>
      <c r="S366" s="307">
        <f t="shared" ca="1" si="166"/>
        <v>2.8949999999999996</v>
      </c>
      <c r="T366" s="304">
        <f t="shared" ca="1" si="146"/>
        <v>28.399949999999997</v>
      </c>
      <c r="U366" s="311">
        <f t="shared" ca="1" si="147"/>
        <v>0</v>
      </c>
      <c r="V366" s="306">
        <f t="shared" ca="1" si="148"/>
        <v>1.1961149715627195</v>
      </c>
      <c r="W366" s="304">
        <f t="shared" ca="1" si="149"/>
        <v>23.569161449951842</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1.6675623713564853</v>
      </c>
      <c r="AH366" s="304">
        <f t="shared" ca="1" si="173"/>
        <v>-8.1057515330500607</v>
      </c>
    </row>
    <row r="367" spans="1:34" x14ac:dyDescent="0.2">
      <c r="A367" s="347">
        <f t="shared" ca="1" si="151"/>
        <v>0.1</v>
      </c>
      <c r="B367" s="304">
        <f t="shared" ca="1" si="152"/>
        <v>30.500000000000142</v>
      </c>
      <c r="D367" s="306">
        <f t="shared" ca="1" si="153"/>
        <v>-0.69642063587194303</v>
      </c>
      <c r="E367" s="307">
        <f t="shared" ca="1" si="154"/>
        <v>-1.6985072337146292</v>
      </c>
      <c r="F367" s="304">
        <f t="shared" ca="1" si="155"/>
        <v>1.8357365075220364</v>
      </c>
      <c r="G367" s="306">
        <f t="shared" ca="1" si="156"/>
        <v>8.3215804156088122</v>
      </c>
      <c r="H367" s="307">
        <f t="shared" ca="1" si="157"/>
        <v>-97.905812201694758</v>
      </c>
      <c r="I367" s="304">
        <f t="shared" ca="1" si="158"/>
        <v>98.258825372009028</v>
      </c>
      <c r="J367" s="306">
        <f t="shared" ca="1" si="159"/>
        <v>603.67027242787287</v>
      </c>
      <c r="K367" s="307">
        <f t="shared" ca="1" si="160"/>
        <v>228.82721964336608</v>
      </c>
      <c r="L367" s="304">
        <f t="shared" ca="1" si="145"/>
        <v>645.58476923085448</v>
      </c>
      <c r="M367" s="306">
        <f t="shared" ca="1" si="161"/>
        <v>-1.4860043466570243</v>
      </c>
      <c r="N367" s="304">
        <f t="shared" ca="1" si="162"/>
        <v>-85.141777401542811</v>
      </c>
      <c r="P367" s="310">
        <f t="shared" ca="1" si="163"/>
        <v>23</v>
      </c>
      <c r="Q367" s="304">
        <f t="shared" ca="1" si="164"/>
        <v>0</v>
      </c>
      <c r="R367" s="306">
        <f t="shared" ca="1" si="165"/>
        <v>0</v>
      </c>
      <c r="S367" s="307">
        <f t="shared" ca="1" si="166"/>
        <v>2.8949999999999996</v>
      </c>
      <c r="T367" s="304">
        <f t="shared" ca="1" si="146"/>
        <v>28.399949999999997</v>
      </c>
      <c r="U367" s="311">
        <f t="shared" ca="1" si="147"/>
        <v>0</v>
      </c>
      <c r="V367" s="306">
        <f t="shared" ca="1" si="148"/>
        <v>1.1972857542832813</v>
      </c>
      <c r="W367" s="304">
        <f t="shared" ca="1" si="149"/>
        <v>23.67084822297754</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1.6327088052678658</v>
      </c>
      <c r="AH367" s="304">
        <f t="shared" ca="1" si="173"/>
        <v>-8.1413338341802568</v>
      </c>
    </row>
    <row r="368" spans="1:34" x14ac:dyDescent="0.2">
      <c r="A368" s="347">
        <f t="shared" ca="1" si="151"/>
        <v>0.1</v>
      </c>
      <c r="B368" s="304">
        <f t="shared" ca="1" si="152"/>
        <v>30.600000000000144</v>
      </c>
      <c r="D368" s="306">
        <f t="shared" ca="1" si="153"/>
        <v>-0.69246766540125126</v>
      </c>
      <c r="E368" s="307">
        <f t="shared" ca="1" si="154"/>
        <v>-1.6629166554282566</v>
      </c>
      <c r="F368" s="304">
        <f t="shared" ca="1" si="155"/>
        <v>1.8013337476789131</v>
      </c>
      <c r="G368" s="306">
        <f t="shared" ca="1" si="156"/>
        <v>8.2523336490686869</v>
      </c>
      <c r="H368" s="307">
        <f t="shared" ca="1" si="157"/>
        <v>-98.072103867237587</v>
      </c>
      <c r="I368" s="304">
        <f t="shared" ca="1" si="158"/>
        <v>98.418690133540125</v>
      </c>
      <c r="J368" s="306">
        <f t="shared" ca="1" si="159"/>
        <v>604.49896813110672</v>
      </c>
      <c r="K368" s="307">
        <f t="shared" ca="1" si="160"/>
        <v>219.02832383991947</v>
      </c>
      <c r="L368" s="304">
        <f t="shared" ca="1" si="145"/>
        <v>642.95599314081937</v>
      </c>
      <c r="M368" s="306">
        <f t="shared" ca="1" si="161"/>
        <v>-1.4868485085133614</v>
      </c>
      <c r="N368" s="304">
        <f t="shared" ca="1" si="162"/>
        <v>-85.190144313136855</v>
      </c>
      <c r="P368" s="310">
        <f t="shared" ca="1" si="163"/>
        <v>23</v>
      </c>
      <c r="Q368" s="304">
        <f t="shared" ca="1" si="164"/>
        <v>0</v>
      </c>
      <c r="R368" s="306">
        <f t="shared" ca="1" si="165"/>
        <v>0</v>
      </c>
      <c r="S368" s="307">
        <f t="shared" ca="1" si="166"/>
        <v>2.8949999999999996</v>
      </c>
      <c r="T368" s="304">
        <f t="shared" ca="1" si="146"/>
        <v>28.399949999999997</v>
      </c>
      <c r="U368" s="311">
        <f t="shared" ca="1" si="147"/>
        <v>0</v>
      </c>
      <c r="V368" s="306">
        <f t="shared" ca="1" si="148"/>
        <v>1.1984596843719197</v>
      </c>
      <c r="W368" s="304">
        <f t="shared" ca="1" si="149"/>
        <v>23.771219369591243</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1.5982969449919953</v>
      </c>
      <c r="AH368" s="304">
        <f t="shared" ca="1" si="173"/>
        <v>-8.1764587989559736</v>
      </c>
    </row>
    <row r="369" spans="1:34" x14ac:dyDescent="0.2">
      <c r="A369" s="347">
        <f t="shared" ca="1" si="151"/>
        <v>0.1</v>
      </c>
      <c r="B369" s="304">
        <f t="shared" ca="1" si="152"/>
        <v>30.700000000000145</v>
      </c>
      <c r="D369" s="306">
        <f t="shared" ca="1" si="153"/>
        <v>-0.68849705943746109</v>
      </c>
      <c r="E369" s="307">
        <f t="shared" ca="1" si="154"/>
        <v>-1.627786580519734</v>
      </c>
      <c r="F369" s="304">
        <f t="shared" ca="1" si="155"/>
        <v>1.7674041282553798</v>
      </c>
      <c r="G369" s="306">
        <f t="shared" ca="1" si="156"/>
        <v>8.1834839431249407</v>
      </c>
      <c r="H369" s="307">
        <f t="shared" ca="1" si="157"/>
        <v>-98.234882525289564</v>
      </c>
      <c r="I369" s="304">
        <f t="shared" ca="1" si="158"/>
        <v>98.575156881461893</v>
      </c>
      <c r="J369" s="306">
        <f t="shared" ca="1" si="159"/>
        <v>605.32075901071642</v>
      </c>
      <c r="K369" s="307">
        <f t="shared" ca="1" si="160"/>
        <v>209.2129745202931</v>
      </c>
      <c r="L369" s="304">
        <f t="shared" ca="1" si="145"/>
        <v>640.45553319253838</v>
      </c>
      <c r="M369" s="306">
        <f t="shared" ca="1" si="161"/>
        <v>-1.4876829593967535</v>
      </c>
      <c r="N369" s="304">
        <f t="shared" ca="1" si="162"/>
        <v>-85.237954826966188</v>
      </c>
      <c r="P369" s="310">
        <f t="shared" ca="1" si="163"/>
        <v>23</v>
      </c>
      <c r="Q369" s="304">
        <f t="shared" ca="1" si="164"/>
        <v>0</v>
      </c>
      <c r="R369" s="306">
        <f t="shared" ca="1" si="165"/>
        <v>0</v>
      </c>
      <c r="S369" s="307">
        <f t="shared" ca="1" si="166"/>
        <v>2.8949999999999996</v>
      </c>
      <c r="T369" s="304">
        <f t="shared" ca="1" si="146"/>
        <v>28.399949999999997</v>
      </c>
      <c r="U369" s="311">
        <f t="shared" ca="1" si="147"/>
        <v>0</v>
      </c>
      <c r="V369" s="306">
        <f t="shared" ca="1" si="148"/>
        <v>1.1996367269115837</v>
      </c>
      <c r="W369" s="304">
        <f t="shared" ca="1" si="149"/>
        <v>23.870283471217508</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1.5643242857494464</v>
      </c>
      <c r="AH369" s="304">
        <f t="shared" ca="1" si="173"/>
        <v>-8.2111293159209833</v>
      </c>
    </row>
    <row r="370" spans="1:34" x14ac:dyDescent="0.2">
      <c r="A370" s="347">
        <f t="shared" ca="1" si="151"/>
        <v>0.1</v>
      </c>
      <c r="B370" s="304">
        <f t="shared" ca="1" si="152"/>
        <v>30.800000000000146</v>
      </c>
      <c r="D370" s="306">
        <f t="shared" ca="1" si="153"/>
        <v>-0.68450995115424307</v>
      </c>
      <c r="E370" s="307">
        <f t="shared" ca="1" si="154"/>
        <v>-1.5931140005449187</v>
      </c>
      <c r="F370" s="304">
        <f t="shared" ca="1" si="155"/>
        <v>1.7339452390319077</v>
      </c>
      <c r="G370" s="306">
        <f t="shared" ca="1" si="156"/>
        <v>8.1150329480095156</v>
      </c>
      <c r="H370" s="307">
        <f t="shared" ca="1" si="157"/>
        <v>-98.394193925344055</v>
      </c>
      <c r="I370" s="304">
        <f t="shared" ca="1" si="158"/>
        <v>98.728269294895938</v>
      </c>
      <c r="J370" s="306">
        <f t="shared" ca="1" si="159"/>
        <v>606.1356848552731</v>
      </c>
      <c r="K370" s="307">
        <f t="shared" ca="1" si="160"/>
        <v>199.38152069776143</v>
      </c>
      <c r="L370" s="304">
        <f t="shared" ca="1" si="145"/>
        <v>638.08577734558764</v>
      </c>
      <c r="M370" s="306">
        <f t="shared" ca="1" si="161"/>
        <v>-1.4885078536735346</v>
      </c>
      <c r="N370" s="304">
        <f t="shared" ca="1" si="162"/>
        <v>-85.285217787570247</v>
      </c>
      <c r="P370" s="310">
        <f t="shared" ca="1" si="163"/>
        <v>23</v>
      </c>
      <c r="Q370" s="304">
        <f t="shared" ca="1" si="164"/>
        <v>0</v>
      </c>
      <c r="R370" s="306">
        <f t="shared" ca="1" si="165"/>
        <v>0</v>
      </c>
      <c r="S370" s="307">
        <f t="shared" ca="1" si="166"/>
        <v>2.8949999999999996</v>
      </c>
      <c r="T370" s="304">
        <f t="shared" ca="1" si="146"/>
        <v>28.399949999999997</v>
      </c>
      <c r="U370" s="311">
        <f t="shared" ca="1" si="147"/>
        <v>0</v>
      </c>
      <c r="V370" s="306">
        <f t="shared" ca="1" si="148"/>
        <v>1.2008168474015417</v>
      </c>
      <c r="W370" s="304">
        <f t="shared" ca="1" si="149"/>
        <v>23.968049317610475</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1.5307882358249856</v>
      </c>
      <c r="AH370" s="304">
        <f t="shared" ca="1" si="173"/>
        <v>-8.2453483492979309</v>
      </c>
    </row>
    <row r="371" spans="1:34" x14ac:dyDescent="0.2">
      <c r="A371" s="347">
        <f t="shared" ca="1" si="151"/>
        <v>0.1</v>
      </c>
      <c r="B371" s="304">
        <f t="shared" ca="1" si="152"/>
        <v>30.900000000000148</v>
      </c>
      <c r="D371" s="306">
        <f t="shared" ca="1" si="153"/>
        <v>-0.68050745161487036</v>
      </c>
      <c r="E371" s="307">
        <f t="shared" ca="1" si="154"/>
        <v>-1.5588958343343666</v>
      </c>
      <c r="F371" s="304">
        <f t="shared" ca="1" si="155"/>
        <v>1.7009546184447151</v>
      </c>
      <c r="G371" s="306">
        <f t="shared" ca="1" si="156"/>
        <v>8.046982202848028</v>
      </c>
      <c r="H371" s="307">
        <f t="shared" ca="1" si="157"/>
        <v>-98.55008350877749</v>
      </c>
      <c r="I371" s="304">
        <f t="shared" ca="1" si="158"/>
        <v>98.878070784982299</v>
      </c>
      <c r="J371" s="306">
        <f t="shared" ca="1" si="159"/>
        <v>606.94378561281599</v>
      </c>
      <c r="K371" s="307">
        <f t="shared" ca="1" si="160"/>
        <v>189.53430682605534</v>
      </c>
      <c r="L371" s="304">
        <f t="shared" ca="1" si="145"/>
        <v>635.8490484053973</v>
      </c>
      <c r="M371" s="306">
        <f t="shared" ca="1" si="161"/>
        <v>-1.4893233421618362</v>
      </c>
      <c r="N371" s="304">
        <f t="shared" ca="1" si="162"/>
        <v>-85.331941836191433</v>
      </c>
      <c r="P371" s="310">
        <f t="shared" ca="1" si="163"/>
        <v>23</v>
      </c>
      <c r="Q371" s="304">
        <f t="shared" ca="1" si="164"/>
        <v>0</v>
      </c>
      <c r="R371" s="306">
        <f t="shared" ca="1" si="165"/>
        <v>0</v>
      </c>
      <c r="S371" s="307">
        <f t="shared" ca="1" si="166"/>
        <v>2.8949999999999996</v>
      </c>
      <c r="T371" s="304">
        <f t="shared" ca="1" si="146"/>
        <v>28.399949999999997</v>
      </c>
      <c r="U371" s="311">
        <f t="shared" ca="1" si="147"/>
        <v>0</v>
      </c>
      <c r="V371" s="306">
        <f t="shared" ca="1" si="148"/>
        <v>1.2020000117552569</v>
      </c>
      <c r="W371" s="304">
        <f t="shared" ca="1" si="149"/>
        <v>24.064525896327282</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1.4976861206796244</v>
      </c>
      <c r="AH371" s="304">
        <f t="shared" ca="1" si="173"/>
        <v>-8.2791189352713221</v>
      </c>
    </row>
    <row r="372" spans="1:34" x14ac:dyDescent="0.2">
      <c r="A372" s="347">
        <f t="shared" ca="1" si="151"/>
        <v>0.1</v>
      </c>
      <c r="B372" s="304">
        <f t="shared" ca="1" si="152"/>
        <v>31.000000000000149</v>
      </c>
      <c r="D372" s="306">
        <f t="shared" ca="1" si="153"/>
        <v>-0.67649064989161134</v>
      </c>
      <c r="E372" s="307">
        <f t="shared" ca="1" si="154"/>
        <v>-1.5251289316720698</v>
      </c>
      <c r="F372" s="304">
        <f t="shared" ca="1" si="155"/>
        <v>1.6684297580701333</v>
      </c>
      <c r="G372" s="306">
        <f t="shared" ca="1" si="156"/>
        <v>7.979333137858867</v>
      </c>
      <c r="H372" s="307">
        <f t="shared" ca="1" si="157"/>
        <v>-98.702596401944703</v>
      </c>
      <c r="I372" s="304">
        <f t="shared" ca="1" si="158"/>
        <v>99.024604487016859</v>
      </c>
      <c r="J372" s="306">
        <f t="shared" ca="1" si="159"/>
        <v>607.74510137985135</v>
      </c>
      <c r="K372" s="307">
        <f t="shared" ca="1" si="160"/>
        <v>179.67167283051924</v>
      </c>
      <c r="L372" s="304">
        <f t="shared" ca="1" si="145"/>
        <v>633.74759823523038</v>
      </c>
      <c r="M372" s="306">
        <f t="shared" ca="1" si="161"/>
        <v>-1.4901295722364245</v>
      </c>
      <c r="N372" s="304">
        <f t="shared" ca="1" si="162"/>
        <v>-85.378135416781859</v>
      </c>
      <c r="P372" s="310">
        <f t="shared" ca="1" si="163"/>
        <v>23</v>
      </c>
      <c r="Q372" s="304">
        <f t="shared" ca="1" si="164"/>
        <v>0</v>
      </c>
      <c r="R372" s="306">
        <f t="shared" ca="1" si="165"/>
        <v>0</v>
      </c>
      <c r="S372" s="307">
        <f t="shared" ca="1" si="166"/>
        <v>2.8949999999999996</v>
      </c>
      <c r="T372" s="304">
        <f t="shared" ca="1" si="146"/>
        <v>28.399949999999997</v>
      </c>
      <c r="U372" s="311">
        <f t="shared" ca="1" si="147"/>
        <v>0</v>
      </c>
      <c r="V372" s="306">
        <f t="shared" ca="1" si="148"/>
        <v>1.2031861862981925</v>
      </c>
      <c r="W372" s="304">
        <f t="shared" ca="1" si="149"/>
        <v>24.159722382435458</v>
      </c>
      <c r="Y372" s="314" t="str">
        <f t="shared" ca="1" si="167"/>
        <v/>
      </c>
      <c r="Z372" s="315" t="str">
        <f t="shared" ca="1" si="168"/>
        <v/>
      </c>
      <c r="AA372" s="316" t="str">
        <f t="shared" ca="1" si="169"/>
        <v/>
      </c>
      <c r="AC372" s="310">
        <f t="shared" ca="1" si="170"/>
        <v>31.000000000000149</v>
      </c>
      <c r="AD372" s="323">
        <f t="shared" ca="1" si="171"/>
        <v>607.74510137985135</v>
      </c>
      <c r="AE372" s="324" t="e">
        <f t="shared" ca="1" si="150"/>
        <v>#N/A</v>
      </c>
      <c r="AG372" s="306">
        <f t="shared" ca="1" si="172"/>
        <v>1.4650151869656547</v>
      </c>
      <c r="AH372" s="304">
        <f t="shared" ca="1" si="173"/>
        <v>-8.3124441783513934</v>
      </c>
    </row>
    <row r="373" spans="1:34" x14ac:dyDescent="0.2">
      <c r="A373" s="347">
        <f t="shared" ca="1" si="151"/>
        <v>0.1</v>
      </c>
      <c r="B373" s="304">
        <f t="shared" ca="1" si="152"/>
        <v>31.100000000000151</v>
      </c>
      <c r="D373" s="306">
        <f t="shared" ca="1" si="153"/>
        <v>-0.67246061319566131</v>
      </c>
      <c r="E373" s="307">
        <f t="shared" ca="1" si="154"/>
        <v>-1.491810076892472</v>
      </c>
      <c r="F373" s="304">
        <f t="shared" ca="1" si="155"/>
        <v>1.6363681070643634</v>
      </c>
      <c r="G373" s="306">
        <f t="shared" ca="1" si="156"/>
        <v>7.9120870765393008</v>
      </c>
      <c r="H373" s="307">
        <f t="shared" ca="1" si="157"/>
        <v>-98.851777409633954</v>
      </c>
      <c r="I373" s="304">
        <f t="shared" ca="1" si="158"/>
        <v>99.167913252979957</v>
      </c>
      <c r="J373" s="306">
        <f t="shared" ca="1" si="159"/>
        <v>608.53967239057124</v>
      </c>
      <c r="K373" s="307">
        <f t="shared" ca="1" si="160"/>
        <v>169.7939541399403</v>
      </c>
      <c r="L373" s="304">
        <f t="shared" ca="1" si="145"/>
        <v>631.78360198385963</v>
      </c>
      <c r="M373" s="306">
        <f t="shared" ca="1" si="161"/>
        <v>-1.4909266879298944</v>
      </c>
      <c r="N373" s="304">
        <f t="shared" ca="1" si="162"/>
        <v>-85.423806781801318</v>
      </c>
      <c r="P373" s="310">
        <f t="shared" ca="1" si="163"/>
        <v>23</v>
      </c>
      <c r="Q373" s="304">
        <f t="shared" ca="1" si="164"/>
        <v>0</v>
      </c>
      <c r="R373" s="306">
        <f t="shared" ca="1" si="165"/>
        <v>0</v>
      </c>
      <c r="S373" s="307">
        <f t="shared" ca="1" si="166"/>
        <v>2.8949999999999996</v>
      </c>
      <c r="T373" s="304">
        <f t="shared" ca="1" si="146"/>
        <v>28.399949999999997</v>
      </c>
      <c r="U373" s="311">
        <f t="shared" ca="1" si="147"/>
        <v>0</v>
      </c>
      <c r="V373" s="306">
        <f t="shared" ca="1" si="148"/>
        <v>1.2043753377655371</v>
      </c>
      <c r="W373" s="304">
        <f t="shared" ca="1" si="149"/>
        <v>24.253648128454032</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1.432772606445468</v>
      </c>
      <c r="AH373" s="304">
        <f t="shared" ca="1" si="173"/>
        <v>-8.3453272478188119</v>
      </c>
    </row>
    <row r="374" spans="1:34" x14ac:dyDescent="0.2">
      <c r="A374" s="347">
        <f t="shared" ca="1" si="151"/>
        <v>0.1</v>
      </c>
      <c r="B374" s="304">
        <f t="shared" ca="1" si="152"/>
        <v>31.200000000000152</v>
      </c>
      <c r="D374" s="306">
        <f t="shared" ca="1" si="153"/>
        <v>-0.66841838701706491</v>
      </c>
      <c r="E374" s="307">
        <f t="shared" ca="1" si="154"/>
        <v>-1.4589359923958263</v>
      </c>
      <c r="F374" s="304">
        <f t="shared" ca="1" si="155"/>
        <v>1.6047670765598629</v>
      </c>
      <c r="G374" s="306">
        <f t="shared" ca="1" si="156"/>
        <v>7.8452452378375943</v>
      </c>
      <c r="H374" s="307">
        <f t="shared" ca="1" si="157"/>
        <v>-98.997671008873539</v>
      </c>
      <c r="I374" s="304">
        <f t="shared" ca="1" si="158"/>
        <v>99.30803964444658</v>
      </c>
      <c r="J374" s="306">
        <f t="shared" ca="1" si="159"/>
        <v>609.32753900629007</v>
      </c>
      <c r="K374" s="307">
        <f t="shared" ca="1" si="160"/>
        <v>159.90148171901492</v>
      </c>
      <c r="L374" s="304">
        <f t="shared" ca="1" si="145"/>
        <v>629.95915236418182</v>
      </c>
      <c r="M374" s="306">
        <f t="shared" ca="1" si="161"/>
        <v>-1.4917148300303653</v>
      </c>
      <c r="N374" s="304">
        <f t="shared" ca="1" si="162"/>
        <v>-85.468963997814882</v>
      </c>
      <c r="P374" s="310">
        <f t="shared" ca="1" si="163"/>
        <v>23</v>
      </c>
      <c r="Q374" s="304">
        <f t="shared" ca="1" si="164"/>
        <v>0</v>
      </c>
      <c r="R374" s="306">
        <f t="shared" ca="1" si="165"/>
        <v>0</v>
      </c>
      <c r="S374" s="307">
        <f t="shared" ca="1" si="166"/>
        <v>2.8949999999999996</v>
      </c>
      <c r="T374" s="304">
        <f t="shared" ca="1" si="146"/>
        <v>28.399949999999997</v>
      </c>
      <c r="U374" s="311">
        <f t="shared" ca="1" si="147"/>
        <v>0</v>
      </c>
      <c r="V374" s="306">
        <f t="shared" ca="1" si="148"/>
        <v>1.2055674332998685</v>
      </c>
      <c r="W374" s="304">
        <f t="shared" ca="1" si="149"/>
        <v>24.346312654527985</v>
      </c>
      <c r="Y374" s="314" t="str">
        <f t="shared" ca="1" si="167"/>
        <v/>
      </c>
      <c r="Z374" s="315" t="str">
        <f t="shared" ca="1" si="168"/>
        <v/>
      </c>
      <c r="AA374" s="316" t="str">
        <f t="shared" ca="1" si="169"/>
        <v/>
      </c>
      <c r="AC374" s="310" t="e">
        <f t="shared" ca="1" si="170"/>
        <v>#N/A</v>
      </c>
      <c r="AD374" s="323" t="e">
        <f t="shared" ca="1" si="171"/>
        <v>#N/A</v>
      </c>
      <c r="AE374" s="324" t="e">
        <f t="shared" ca="1" si="150"/>
        <v>#N/A</v>
      </c>
      <c r="AG374" s="306">
        <f t="shared" ca="1" si="172"/>
        <v>1.400955479814959</v>
      </c>
      <c r="AH374" s="304">
        <f t="shared" ca="1" si="173"/>
        <v>-8.3777713742500985</v>
      </c>
    </row>
    <row r="375" spans="1:34" x14ac:dyDescent="0.2">
      <c r="A375" s="347">
        <f t="shared" ca="1" si="151"/>
        <v>0.1</v>
      </c>
      <c r="B375" s="304">
        <f t="shared" ca="1" si="152"/>
        <v>31.300000000000153</v>
      </c>
      <c r="D375" s="306">
        <f t="shared" ca="1" si="153"/>
        <v>-0.66436499527411352</v>
      </c>
      <c r="E375" s="307">
        <f t="shared" ca="1" si="154"/>
        <v>-1.4265033420820128</v>
      </c>
      <c r="F375" s="304">
        <f t="shared" ca="1" si="155"/>
        <v>1.5736240440196398</v>
      </c>
      <c r="G375" s="306">
        <f t="shared" ca="1" si="156"/>
        <v>7.7788087383101834</v>
      </c>
      <c r="H375" s="307">
        <f t="shared" ca="1" si="157"/>
        <v>-99.140321343081737</v>
      </c>
      <c r="I375" s="304">
        <f t="shared" ca="1" si="158"/>
        <v>99.445025925868805</v>
      </c>
      <c r="J375" s="306">
        <f t="shared" ca="1" si="159"/>
        <v>610.10874170509749</v>
      </c>
      <c r="K375" s="307">
        <f t="shared" ca="1" si="160"/>
        <v>149.99458210141717</v>
      </c>
      <c r="L375" s="304">
        <f t="shared" ca="1" si="145"/>
        <v>628.27625401948478</v>
      </c>
      <c r="M375" s="306">
        <f t="shared" ca="1" si="161"/>
        <v>-1.4924941361758191</v>
      </c>
      <c r="N375" s="304">
        <f t="shared" ca="1" si="162"/>
        <v>-85.513614950897988</v>
      </c>
      <c r="P375" s="310">
        <f t="shared" ca="1" si="163"/>
        <v>23</v>
      </c>
      <c r="Q375" s="304">
        <f t="shared" ca="1" si="164"/>
        <v>0</v>
      </c>
      <c r="R375" s="306">
        <f t="shared" ca="1" si="165"/>
        <v>0</v>
      </c>
      <c r="S375" s="307">
        <f t="shared" ca="1" si="166"/>
        <v>2.8949999999999996</v>
      </c>
      <c r="T375" s="304">
        <f t="shared" ca="1" si="146"/>
        <v>28.399949999999997</v>
      </c>
      <c r="U375" s="311">
        <f t="shared" ca="1" si="147"/>
        <v>0</v>
      </c>
      <c r="V375" s="306">
        <f t="shared" ca="1" si="148"/>
        <v>1.2067624404487483</v>
      </c>
      <c r="W375" s="304">
        <f t="shared" ca="1" si="149"/>
        <v>24.437725638835211</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1.3695608404323103</v>
      </c>
      <c r="AH375" s="304">
        <f t="shared" ca="1" si="173"/>
        <v>-8.4097798461236568</v>
      </c>
    </row>
    <row r="376" spans="1:34" x14ac:dyDescent="0.2">
      <c r="A376" s="347">
        <f t="shared" ca="1" si="151"/>
        <v>0.1</v>
      </c>
      <c r="B376" s="304">
        <f t="shared" ca="1" si="152"/>
        <v>31.400000000000155</v>
      </c>
      <c r="D376" s="306">
        <f t="shared" ca="1" si="153"/>
        <v>-0.66030144047170169</v>
      </c>
      <c r="E376" s="307">
        <f t="shared" ca="1" si="154"/>
        <v>-1.3945087347031304</v>
      </c>
      <c r="F376" s="304">
        <f t="shared" ca="1" si="155"/>
        <v>1.5429363575508648</v>
      </c>
      <c r="G376" s="306">
        <f t="shared" ca="1" si="156"/>
        <v>7.7127785942630132</v>
      </c>
      <c r="H376" s="307">
        <f t="shared" ca="1" si="157"/>
        <v>-99.279772216552047</v>
      </c>
      <c r="I376" s="304">
        <f t="shared" ca="1" si="158"/>
        <v>99.578914058221088</v>
      </c>
      <c r="J376" s="306">
        <f t="shared" ca="1" si="159"/>
        <v>610.88332107172619</v>
      </c>
      <c r="K376" s="307">
        <f t="shared" ca="1" si="160"/>
        <v>140.07357742343547</v>
      </c>
      <c r="L376" s="304">
        <f t="shared" ca="1" si="145"/>
        <v>626.73681801520229</v>
      </c>
      <c r="M376" s="306">
        <f t="shared" ca="1" si="161"/>
        <v>-1.4932647409452073</v>
      </c>
      <c r="N376" s="304">
        <f t="shared" ca="1" si="162"/>
        <v>-85.557767351856597</v>
      </c>
      <c r="P376" s="310">
        <f t="shared" ca="1" si="163"/>
        <v>23</v>
      </c>
      <c r="Q376" s="304">
        <f t="shared" ca="1" si="164"/>
        <v>0</v>
      </c>
      <c r="R376" s="306">
        <f t="shared" ca="1" si="165"/>
        <v>0</v>
      </c>
      <c r="S376" s="307">
        <f t="shared" ca="1" si="166"/>
        <v>2.8949999999999996</v>
      </c>
      <c r="T376" s="304">
        <f t="shared" ca="1" si="146"/>
        <v>28.399949999999997</v>
      </c>
      <c r="U376" s="311">
        <f t="shared" ca="1" si="147"/>
        <v>0</v>
      </c>
      <c r="V376" s="306">
        <f t="shared" ca="1" si="148"/>
        <v>1.2079603271622548</v>
      </c>
      <c r="W376" s="304">
        <f t="shared" ca="1" si="149"/>
        <v>24.527896908224999</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1.3385856579531019</v>
      </c>
      <c r="AH376" s="304">
        <f t="shared" ca="1" si="173"/>
        <v>-8.4413560065061191</v>
      </c>
    </row>
    <row r="377" spans="1:34" x14ac:dyDescent="0.2">
      <c r="A377" s="347">
        <f t="shared" ca="1" si="151"/>
        <v>0.1</v>
      </c>
      <c r="B377" s="304">
        <f t="shared" ca="1" si="152"/>
        <v>31.500000000000156</v>
      </c>
      <c r="D377" s="306">
        <f t="shared" ca="1" si="153"/>
        <v>-0.65622870386815912</v>
      </c>
      <c r="E377" s="307">
        <f t="shared" ca="1" si="154"/>
        <v>-1.3629487271351817</v>
      </c>
      <c r="F377" s="304">
        <f t="shared" ca="1" si="155"/>
        <v>1.5127013401791829</v>
      </c>
      <c r="G377" s="306">
        <f t="shared" ca="1" si="156"/>
        <v>7.6471557238761969</v>
      </c>
      <c r="H377" s="307">
        <f t="shared" ca="1" si="157"/>
        <v>-99.416067089265567</v>
      </c>
      <c r="I377" s="304">
        <f t="shared" ca="1" si="158"/>
        <v>99.709745692999164</v>
      </c>
      <c r="J377" s="306">
        <f t="shared" ca="1" si="159"/>
        <v>611.65131778763316</v>
      </c>
      <c r="K377" s="307">
        <f t="shared" ca="1" si="160"/>
        <v>130.13878545814458</v>
      </c>
      <c r="L377" s="304">
        <f t="shared" ca="1" si="145"/>
        <v>625.34265649471672</v>
      </c>
      <c r="M377" s="306">
        <f t="shared" ca="1" si="161"/>
        <v>-1.4940267759464618</v>
      </c>
      <c r="N377" s="304">
        <f t="shared" ca="1" si="162"/>
        <v>-85.601428741269714</v>
      </c>
      <c r="P377" s="310">
        <f t="shared" ca="1" si="163"/>
        <v>23</v>
      </c>
      <c r="Q377" s="304">
        <f t="shared" ca="1" si="164"/>
        <v>0</v>
      </c>
      <c r="R377" s="306">
        <f t="shared" ca="1" si="165"/>
        <v>0</v>
      </c>
      <c r="S377" s="307">
        <f t="shared" ca="1" si="166"/>
        <v>2.8949999999999996</v>
      </c>
      <c r="T377" s="304">
        <f t="shared" ca="1" si="146"/>
        <v>28.399949999999997</v>
      </c>
      <c r="U377" s="311">
        <f t="shared" ca="1" si="147"/>
        <v>0</v>
      </c>
      <c r="V377" s="306">
        <f t="shared" ca="1" si="148"/>
        <v>1.2091610617904542</v>
      </c>
      <c r="W377" s="304">
        <f t="shared" ca="1" si="149"/>
        <v>24.616836429086916</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1.3080268418726693</v>
      </c>
      <c r="AH377" s="304">
        <f t="shared" ca="1" si="173"/>
        <v>-8.4725032498186543</v>
      </c>
    </row>
    <row r="378" spans="1:34" x14ac:dyDescent="0.2">
      <c r="A378" s="347">
        <f t="shared" ca="1" si="151"/>
        <v>0.1</v>
      </c>
      <c r="B378" s="304">
        <f t="shared" ca="1" si="152"/>
        <v>31.600000000000158</v>
      </c>
      <c r="D378" s="306">
        <f t="shared" ca="1" si="153"/>
        <v>-0.65214774565003786</v>
      </c>
      <c r="E378" s="307">
        <f t="shared" ca="1" si="154"/>
        <v>-1.3318198275692481</v>
      </c>
      <c r="F378" s="304">
        <f t="shared" ca="1" si="155"/>
        <v>1.4829162940850735</v>
      </c>
      <c r="G378" s="306">
        <f t="shared" ca="1" si="156"/>
        <v>7.5819409493111936</v>
      </c>
      <c r="H378" s="307">
        <f t="shared" ca="1" si="157"/>
        <v>-99.549249072022491</v>
      </c>
      <c r="I378" s="304">
        <f t="shared" ca="1" si="158"/>
        <v>99.837562166563401</v>
      </c>
      <c r="J378" s="306">
        <f t="shared" ca="1" si="159"/>
        <v>612.41277262129256</v>
      </c>
      <c r="K378" s="307">
        <f t="shared" ca="1" si="160"/>
        <v>120.19051965008018</v>
      </c>
      <c r="L378" s="304">
        <f t="shared" ca="1" si="145"/>
        <v>624.09547753805691</v>
      </c>
      <c r="M378" s="306">
        <f t="shared" ca="1" si="161"/>
        <v>-1.494780369901519</v>
      </c>
      <c r="N378" s="304">
        <f t="shared" ca="1" si="162"/>
        <v>-85.644606494361071</v>
      </c>
      <c r="P378" s="310">
        <f t="shared" ca="1" si="163"/>
        <v>23</v>
      </c>
      <c r="Q378" s="304">
        <f t="shared" ca="1" si="164"/>
        <v>0</v>
      </c>
      <c r="R378" s="306">
        <f t="shared" ca="1" si="165"/>
        <v>0</v>
      </c>
      <c r="S378" s="307">
        <f t="shared" ca="1" si="166"/>
        <v>2.8949999999999996</v>
      </c>
      <c r="T378" s="304">
        <f t="shared" ca="1" si="146"/>
        <v>28.399949999999997</v>
      </c>
      <c r="U378" s="311">
        <f t="shared" ca="1" si="147"/>
        <v>0</v>
      </c>
      <c r="V378" s="306">
        <f t="shared" ca="1" si="148"/>
        <v>1.2103646130808199</v>
      </c>
      <c r="W378" s="304">
        <f t="shared" ca="1" si="149"/>
        <v>24.704554298448716</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1.2778812449766797</v>
      </c>
      <c r="AH378" s="304">
        <f t="shared" ca="1" si="173"/>
        <v>-8.5032250186828744</v>
      </c>
    </row>
    <row r="379" spans="1:34" x14ac:dyDescent="0.2">
      <c r="A379" s="347">
        <f t="shared" ca="1" si="151"/>
        <v>0.1</v>
      </c>
      <c r="B379" s="304">
        <f t="shared" ca="1" si="152"/>
        <v>31.700000000000159</v>
      </c>
      <c r="D379" s="306">
        <f t="shared" ca="1" si="153"/>
        <v>-0.64805950511444588</v>
      </c>
      <c r="E379" s="307">
        <f t="shared" ca="1" si="154"/>
        <v>-1.3011184986226354</v>
      </c>
      <c r="F379" s="304">
        <f t="shared" ca="1" si="155"/>
        <v>1.4535785048036454</v>
      </c>
      <c r="G379" s="306">
        <f t="shared" ca="1" si="156"/>
        <v>7.5171349987997491</v>
      </c>
      <c r="H379" s="307">
        <f t="shared" ca="1" si="157"/>
        <v>-99.679360921884751</v>
      </c>
      <c r="I379" s="304">
        <f t="shared" ca="1" si="158"/>
        <v>99.962404494817676</v>
      </c>
      <c r="J379" s="306">
        <f t="shared" ca="1" si="159"/>
        <v>613.16772641869807</v>
      </c>
      <c r="K379" s="307">
        <f t="shared" ca="1" si="160"/>
        <v>110.22908915038481</v>
      </c>
      <c r="L379" s="304">
        <f t="shared" ca="1" si="145"/>
        <v>622.99688026217177</v>
      </c>
      <c r="M379" s="306">
        <f t="shared" ca="1" si="161"/>
        <v>-1.4955256487284843</v>
      </c>
      <c r="N379" s="304">
        <f t="shared" ca="1" si="162"/>
        <v>-85.68730782570664</v>
      </c>
      <c r="P379" s="310">
        <f t="shared" ca="1" si="163"/>
        <v>23</v>
      </c>
      <c r="Q379" s="304">
        <f t="shared" ca="1" si="164"/>
        <v>0</v>
      </c>
      <c r="R379" s="306">
        <f t="shared" ca="1" si="165"/>
        <v>0</v>
      </c>
      <c r="S379" s="307">
        <f t="shared" ca="1" si="166"/>
        <v>2.8949999999999996</v>
      </c>
      <c r="T379" s="304">
        <f t="shared" ca="1" si="146"/>
        <v>28.399949999999997</v>
      </c>
      <c r="U379" s="311">
        <f t="shared" ca="1" si="147"/>
        <v>0</v>
      </c>
      <c r="V379" s="306">
        <f t="shared" ca="1" si="148"/>
        <v>1.2115709501755931</v>
      </c>
      <c r="W379" s="304">
        <f t="shared" ca="1" si="149"/>
        <v>24.791060735301816</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1.2481456667009532</v>
      </c>
      <c r="AH379" s="304">
        <f t="shared" ca="1" si="173"/>
        <v>-8.5335248008458446</v>
      </c>
    </row>
    <row r="380" spans="1:34" x14ac:dyDescent="0.2">
      <c r="A380" s="347">
        <f t="shared" ca="1" si="151"/>
        <v>0.1</v>
      </c>
      <c r="B380" s="304">
        <f t="shared" ca="1" si="152"/>
        <v>31.800000000000161</v>
      </c>
      <c r="D380" s="306">
        <f t="shared" ca="1" si="153"/>
        <v>-0.6439649008583922</v>
      </c>
      <c r="E380" s="307">
        <f t="shared" ca="1" si="154"/>
        <v>-1.2708411603704786</v>
      </c>
      <c r="F380" s="304">
        <f t="shared" ca="1" si="155"/>
        <v>1.4246852453890799</v>
      </c>
      <c r="G380" s="306">
        <f t="shared" ca="1" si="156"/>
        <v>7.4527385087139102</v>
      </c>
      <c r="H380" s="307">
        <f t="shared" ca="1" si="157"/>
        <v>-99.806445037921804</v>
      </c>
      <c r="I380" s="304">
        <f t="shared" ca="1" si="158"/>
        <v>100.08431336821457</v>
      </c>
      <c r="J380" s="306">
        <f t="shared" ca="1" si="159"/>
        <v>613.91622009407376</v>
      </c>
      <c r="K380" s="307">
        <f t="shared" ca="1" si="160"/>
        <v>100.25479885239449</v>
      </c>
      <c r="L380" s="304">
        <f t="shared" ca="1" si="145"/>
        <v>622.04835020079372</v>
      </c>
      <c r="M380" s="306">
        <f t="shared" ca="1" si="161"/>
        <v>-1.4962627356210378</v>
      </c>
      <c r="N380" s="304">
        <f t="shared" ca="1" si="162"/>
        <v>-85.729539793784369</v>
      </c>
      <c r="P380" s="310">
        <f t="shared" ca="1" si="163"/>
        <v>23</v>
      </c>
      <c r="Q380" s="304">
        <f t="shared" ca="1" si="164"/>
        <v>0</v>
      </c>
      <c r="R380" s="306">
        <f t="shared" ca="1" si="165"/>
        <v>0</v>
      </c>
      <c r="S380" s="307">
        <f t="shared" ca="1" si="166"/>
        <v>2.8949999999999996</v>
      </c>
      <c r="T380" s="304">
        <f t="shared" ca="1" si="146"/>
        <v>28.399949999999997</v>
      </c>
      <c r="U380" s="311">
        <f t="shared" ca="1" si="147"/>
        <v>0</v>
      </c>
      <c r="V380" s="306">
        <f t="shared" ca="1" si="148"/>
        <v>1.2127800426090922</v>
      </c>
      <c r="W380" s="304">
        <f t="shared" ca="1" si="149"/>
        <v>24.876366072152276</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1.218816856401558</v>
      </c>
      <c r="AH380" s="304">
        <f t="shared" ca="1" si="173"/>
        <v>-8.5634061261837022</v>
      </c>
    </row>
    <row r="381" spans="1:34" x14ac:dyDescent="0.2">
      <c r="A381" s="347">
        <f t="shared" ca="1" si="151"/>
        <v>0.1</v>
      </c>
      <c r="B381" s="304">
        <f t="shared" ca="1" si="152"/>
        <v>31.900000000000162</v>
      </c>
      <c r="D381" s="306">
        <f t="shared" ca="1" si="153"/>
        <v>-0.6398648309747651</v>
      </c>
      <c r="E381" s="307">
        <f t="shared" ca="1" si="154"/>
        <v>-1.2409841932985568</v>
      </c>
      <c r="F381" s="304">
        <f t="shared" ca="1" si="155"/>
        <v>1.39623378054509</v>
      </c>
      <c r="G381" s="306">
        <f t="shared" ca="1" si="156"/>
        <v>7.3887520256164336</v>
      </c>
      <c r="H381" s="307">
        <f t="shared" ca="1" si="157"/>
        <v>-99.930543457251659</v>
      </c>
      <c r="I381" s="304">
        <f t="shared" ca="1" si="158"/>
        <v>100.20332914707831</v>
      </c>
      <c r="J381" s="306">
        <f t="shared" ca="1" si="159"/>
        <v>614.65829462079023</v>
      </c>
      <c r="K381" s="307">
        <f t="shared" ca="1" si="160"/>
        <v>90.267949427635813</v>
      </c>
      <c r="L381" s="304">
        <f t="shared" ca="1" si="145"/>
        <v>621.25125500075114</v>
      </c>
      <c r="M381" s="306">
        <f t="shared" ca="1" si="161"/>
        <v>-1.4969917511251918</v>
      </c>
      <c r="N381" s="304">
        <f t="shared" ca="1" si="162"/>
        <v>-85.771309305372</v>
      </c>
      <c r="P381" s="310">
        <f t="shared" ca="1" si="163"/>
        <v>23</v>
      </c>
      <c r="Q381" s="304">
        <f t="shared" ca="1" si="164"/>
        <v>0</v>
      </c>
      <c r="R381" s="306">
        <f t="shared" ca="1" si="165"/>
        <v>0</v>
      </c>
      <c r="S381" s="307">
        <f t="shared" ca="1" si="166"/>
        <v>2.8949999999999996</v>
      </c>
      <c r="T381" s="304">
        <f t="shared" ca="1" si="146"/>
        <v>28.399949999999997</v>
      </c>
      <c r="U381" s="311">
        <f t="shared" ca="1" si="147"/>
        <v>0</v>
      </c>
      <c r="V381" s="306">
        <f t="shared" ca="1" si="148"/>
        <v>1.2139918603049791</v>
      </c>
      <c r="W381" s="304">
        <f t="shared" ca="1" si="149"/>
        <v>24.960480746795952</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1.1898915165363562</v>
      </c>
      <c r="AH381" s="304">
        <f t="shared" ca="1" si="173"/>
        <v>-8.5928725637831711</v>
      </c>
    </row>
    <row r="382" spans="1:34" x14ac:dyDescent="0.2">
      <c r="A382" s="347">
        <f t="shared" ca="1" si="151"/>
        <v>0.1</v>
      </c>
      <c r="B382" s="304">
        <f t="shared" ca="1" si="152"/>
        <v>32.000000000000163</v>
      </c>
      <c r="D382" s="306">
        <f t="shared" ca="1" si="153"/>
        <v>-0.6357601732544812</v>
      </c>
      <c r="E382" s="307">
        <f t="shared" ca="1" si="154"/>
        <v>-1.2115439411777515</v>
      </c>
      <c r="F382" s="304">
        <f t="shared" ca="1" si="155"/>
        <v>1.3682213707222552</v>
      </c>
      <c r="G382" s="306">
        <f t="shared" ca="1" si="156"/>
        <v>7.3251760082909856</v>
      </c>
      <c r="H382" s="307">
        <f t="shared" ca="1" si="157"/>
        <v>-100.05169785136944</v>
      </c>
      <c r="I382" s="304">
        <f t="shared" ca="1" si="158"/>
        <v>100.31949185723663</v>
      </c>
      <c r="J382" s="306">
        <f t="shared" ca="1" si="159"/>
        <v>615.39399102248558</v>
      </c>
      <c r="K382" s="307">
        <f t="shared" ca="1" si="160"/>
        <v>80.268837362204749</v>
      </c>
      <c r="L382" s="304">
        <f t="shared" ca="1" si="145"/>
        <v>620.60684046992515</v>
      </c>
      <c r="M382" s="306">
        <f t="shared" ca="1" si="161"/>
        <v>-1.4977128132134996</v>
      </c>
      <c r="N382" s="304">
        <f t="shared" ca="1" si="162"/>
        <v>-85.812623119798914</v>
      </c>
      <c r="P382" s="310">
        <f t="shared" ca="1" si="163"/>
        <v>23</v>
      </c>
      <c r="Q382" s="304">
        <f t="shared" ca="1" si="164"/>
        <v>0</v>
      </c>
      <c r="R382" s="306">
        <f t="shared" ca="1" si="165"/>
        <v>0</v>
      </c>
      <c r="S382" s="307">
        <f t="shared" ca="1" si="166"/>
        <v>2.8949999999999996</v>
      </c>
      <c r="T382" s="304">
        <f t="shared" ca="1" si="146"/>
        <v>28.399949999999997</v>
      </c>
      <c r="U382" s="311">
        <f t="shared" ca="1" si="147"/>
        <v>0</v>
      </c>
      <c r="V382" s="306">
        <f t="shared" ca="1" si="148"/>
        <v>1.2152063735734711</v>
      </c>
      <c r="W382" s="304">
        <f t="shared" ca="1" si="149"/>
        <v>25.043415294315206</v>
      </c>
      <c r="Y382" s="314" t="str">
        <f t="shared" ca="1" si="167"/>
        <v/>
      </c>
      <c r="Z382" s="315" t="str">
        <f t="shared" ca="1" si="168"/>
        <v/>
      </c>
      <c r="AA382" s="316" t="str">
        <f t="shared" ca="1" si="169"/>
        <v/>
      </c>
      <c r="AC382" s="310">
        <f t="shared" ca="1" si="170"/>
        <v>32.000000000000163</v>
      </c>
      <c r="AD382" s="323">
        <f t="shared" ca="1" si="171"/>
        <v>615.39399102248558</v>
      </c>
      <c r="AE382" s="324" t="e">
        <f t="shared" ca="1" si="150"/>
        <v>#N/A</v>
      </c>
      <c r="AG382" s="306">
        <f t="shared" ca="1" si="172"/>
        <v>1.1613663057589747</v>
      </c>
      <c r="AH382" s="304">
        <f t="shared" ca="1" si="173"/>
        <v>-8.621927719100503</v>
      </c>
    </row>
    <row r="383" spans="1:34" x14ac:dyDescent="0.2">
      <c r="A383" s="347">
        <f t="shared" ca="1" si="151"/>
        <v>0.1</v>
      </c>
      <c r="B383" s="304">
        <f t="shared" ca="1" si="152"/>
        <v>32.100000000000165</v>
      </c>
      <c r="D383" s="306">
        <f t="shared" ca="1" si="153"/>
        <v>-0.63165178539437827</v>
      </c>
      <c r="E383" s="307">
        <f t="shared" ca="1" si="154"/>
        <v>-1.1825167138610766</v>
      </c>
      <c r="F383" s="304">
        <f t="shared" ca="1" si="155"/>
        <v>1.3406452761833405</v>
      </c>
      <c r="G383" s="306">
        <f t="shared" ca="1" si="156"/>
        <v>7.2620108297515475</v>
      </c>
      <c r="H383" s="307">
        <f t="shared" ca="1" si="157"/>
        <v>-100.16994952275554</v>
      </c>
      <c r="I383" s="304">
        <f t="shared" ca="1" si="158"/>
        <v>100.43284118595282</v>
      </c>
      <c r="J383" s="306">
        <f t="shared" ca="1" si="159"/>
        <v>616.12335036438776</v>
      </c>
      <c r="K383" s="307">
        <f t="shared" ca="1" si="160"/>
        <v>70.257754993498494</v>
      </c>
      <c r="L383" s="304">
        <f t="shared" ca="1" si="145"/>
        <v>620.11622700987641</v>
      </c>
      <c r="M383" s="306">
        <f t="shared" ca="1" si="161"/>
        <v>-1.4984260373568128</v>
      </c>
      <c r="N383" s="304">
        <f t="shared" ca="1" si="162"/>
        <v>-85.853487853057601</v>
      </c>
      <c r="P383" s="310">
        <f t="shared" ca="1" si="163"/>
        <v>23</v>
      </c>
      <c r="Q383" s="304">
        <f t="shared" ca="1" si="164"/>
        <v>0</v>
      </c>
      <c r="R383" s="306">
        <f t="shared" ca="1" si="165"/>
        <v>0</v>
      </c>
      <c r="S383" s="307">
        <f t="shared" ca="1" si="166"/>
        <v>2.8949999999999996</v>
      </c>
      <c r="T383" s="304">
        <f t="shared" ca="1" si="146"/>
        <v>28.399949999999997</v>
      </c>
      <c r="U383" s="311">
        <f t="shared" ca="1" si="147"/>
        <v>0</v>
      </c>
      <c r="V383" s="306">
        <f t="shared" ca="1" si="148"/>
        <v>1.2164235531085175</v>
      </c>
      <c r="W383" s="304">
        <f t="shared" ca="1" si="149"/>
        <v>25.125180339295298</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1.1332378419264959</v>
      </c>
      <c r="AH383" s="304">
        <f t="shared" ca="1" si="173"/>
        <v>-8.6505752311969637</v>
      </c>
    </row>
    <row r="384" spans="1:34" x14ac:dyDescent="0.2">
      <c r="A384" s="347">
        <f t="shared" ca="1" si="151"/>
        <v>0.1</v>
      </c>
      <c r="B384" s="304">
        <f t="shared" ca="1" si="152"/>
        <v>32.200000000000166</v>
      </c>
      <c r="D384" s="306">
        <f t="shared" ca="1" si="153"/>
        <v>-0.627540505210467</v>
      </c>
      <c r="E384" s="307">
        <f t="shared" ca="1" si="154"/>
        <v>-1.1538987900039146</v>
      </c>
      <c r="F384" s="304">
        <f t="shared" ca="1" si="155"/>
        <v>1.3135027610371843</v>
      </c>
      <c r="G384" s="306">
        <f t="shared" ca="1" si="156"/>
        <v>7.1992567792305007</v>
      </c>
      <c r="H384" s="307">
        <f t="shared" ca="1" si="157"/>
        <v>-100.28533940175593</v>
      </c>
      <c r="I384" s="304">
        <f t="shared" ca="1" si="158"/>
        <v>100.54341647814977</v>
      </c>
      <c r="J384" s="306">
        <f t="shared" ca="1" si="159"/>
        <v>616.84641374483681</v>
      </c>
      <c r="K384" s="307">
        <f t="shared" ca="1" si="160"/>
        <v>60.234990547272922</v>
      </c>
      <c r="L384" s="304">
        <f t="shared" ca="1" si="145"/>
        <v>619.78040646352838</v>
      </c>
      <c r="M384" s="306">
        <f t="shared" ca="1" si="161"/>
        <v>-1.499131536593677</v>
      </c>
      <c r="N384" s="304">
        <f t="shared" ca="1" si="162"/>
        <v>-85.893909981779629</v>
      </c>
      <c r="P384" s="310">
        <f t="shared" ca="1" si="163"/>
        <v>23</v>
      </c>
      <c r="Q384" s="304">
        <f t="shared" ca="1" si="164"/>
        <v>0</v>
      </c>
      <c r="R384" s="306">
        <f t="shared" ca="1" si="165"/>
        <v>0</v>
      </c>
      <c r="S384" s="307">
        <f t="shared" ca="1" si="166"/>
        <v>2.8949999999999996</v>
      </c>
      <c r="T384" s="304">
        <f t="shared" ca="1" si="146"/>
        <v>28.399949999999997</v>
      </c>
      <c r="U384" s="311">
        <f t="shared" ca="1" si="147"/>
        <v>0</v>
      </c>
      <c r="V384" s="306">
        <f t="shared" ca="1" si="148"/>
        <v>1.2176433699849301</v>
      </c>
      <c r="W384" s="304">
        <f t="shared" ca="1" si="149"/>
        <v>25.205786588258263</v>
      </c>
      <c r="Y384" s="314" t="str">
        <f t="shared" ca="1" si="167"/>
        <v/>
      </c>
      <c r="Z384" s="315" t="str">
        <f t="shared" ca="1" si="168"/>
        <v/>
      </c>
      <c r="AA384" s="316" t="str">
        <f t="shared" ca="1" si="169"/>
        <v/>
      </c>
      <c r="AC384" s="310" t="e">
        <f t="shared" ca="1" si="170"/>
        <v>#N/A</v>
      </c>
      <c r="AD384" s="323" t="e">
        <f t="shared" ca="1" si="171"/>
        <v>#N/A</v>
      </c>
      <c r="AE384" s="324" t="e">
        <f t="shared" ca="1" si="150"/>
        <v>#N/A</v>
      </c>
      <c r="AG384" s="306">
        <f t="shared" ca="1" si="172"/>
        <v>1.1055027050219906</v>
      </c>
      <c r="AH384" s="304">
        <f t="shared" ca="1" si="173"/>
        <v>-8.6788187700501904</v>
      </c>
    </row>
    <row r="385" spans="1:34" x14ac:dyDescent="0.2">
      <c r="A385" s="347">
        <f t="shared" ca="1" si="151"/>
        <v>0.1</v>
      </c>
      <c r="B385" s="304">
        <f t="shared" ca="1" si="152"/>
        <v>32.300000000000168</v>
      </c>
      <c r="D385" s="306">
        <f t="shared" ca="1" si="153"/>
        <v>-0.62342715085615097</v>
      </c>
      <c r="E385" s="307">
        <f t="shared" ca="1" si="154"/>
        <v>-1.1256864197082663</v>
      </c>
      <c r="F385" s="304">
        <f t="shared" ca="1" si="155"/>
        <v>1.286791097241597</v>
      </c>
      <c r="G385" s="306">
        <f t="shared" ca="1" si="156"/>
        <v>7.1369140641448858</v>
      </c>
      <c r="H385" s="307">
        <f t="shared" ca="1" si="157"/>
        <v>-100.39790804372676</v>
      </c>
      <c r="I385" s="304">
        <f t="shared" ca="1" si="158"/>
        <v>100.65125673291716</v>
      </c>
      <c r="J385" s="306">
        <f t="shared" ca="1" si="159"/>
        <v>617.5632222870056</v>
      </c>
      <c r="K385" s="307">
        <f t="shared" ca="1" si="160"/>
        <v>50.20082817499879</v>
      </c>
      <c r="L385" s="304">
        <f t="shared" ca="1" si="145"/>
        <v>619.60023940518715</v>
      </c>
      <c r="M385" s="306">
        <f t="shared" ca="1" si="161"/>
        <v>-1.4998294215974599</v>
      </c>
      <c r="N385" s="304">
        <f t="shared" ca="1" si="162"/>
        <v>-85.933895847081857</v>
      </c>
      <c r="P385" s="310">
        <f t="shared" ca="1" si="163"/>
        <v>23</v>
      </c>
      <c r="Q385" s="304">
        <f t="shared" ca="1" si="164"/>
        <v>0</v>
      </c>
      <c r="R385" s="306">
        <f t="shared" ca="1" si="165"/>
        <v>0</v>
      </c>
      <c r="S385" s="307">
        <f t="shared" ca="1" si="166"/>
        <v>2.8949999999999996</v>
      </c>
      <c r="T385" s="304">
        <f t="shared" ca="1" si="146"/>
        <v>28.399949999999997</v>
      </c>
      <c r="U385" s="311">
        <f t="shared" ca="1" si="147"/>
        <v>0</v>
      </c>
      <c r="V385" s="306">
        <f t="shared" ca="1" si="148"/>
        <v>1.2188657956554774</v>
      </c>
      <c r="W385" s="304">
        <f t="shared" ca="1" si="149"/>
        <v>25.285244822311345</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1.0781574399930154</v>
      </c>
      <c r="AH385" s="304">
        <f t="shared" ca="1" si="173"/>
        <v>-8.7066620339406793</v>
      </c>
    </row>
    <row r="386" spans="1:34" x14ac:dyDescent="0.2">
      <c r="A386" s="347">
        <f t="shared" ca="1" si="151"/>
        <v>0.1</v>
      </c>
      <c r="B386" s="304">
        <f t="shared" ca="1" si="152"/>
        <v>32.400000000000169</v>
      </c>
      <c r="D386" s="306">
        <f t="shared" ca="1" si="153"/>
        <v>-0.61931252104499346</v>
      </c>
      <c r="E386" s="307">
        <f t="shared" ca="1" si="154"/>
        <v>-1.0978758270919791</v>
      </c>
      <c r="F386" s="304">
        <f t="shared" ca="1" si="155"/>
        <v>1.2605075685754539</v>
      </c>
      <c r="G386" s="306">
        <f t="shared" ca="1" si="156"/>
        <v>7.0749828120403864</v>
      </c>
      <c r="H386" s="307">
        <f t="shared" ca="1" si="157"/>
        <v>-100.50769562643596</v>
      </c>
      <c r="I386" s="304">
        <f t="shared" ca="1" si="158"/>
        <v>100.75640060029419</v>
      </c>
      <c r="J386" s="306">
        <f t="shared" ca="1" si="159"/>
        <v>618.2738171308149</v>
      </c>
      <c r="K386" s="307">
        <f t="shared" ca="1" si="160"/>
        <v>40.15554799149065</v>
      </c>
      <c r="L386" s="304">
        <f t="shared" ca="1" si="145"/>
        <v>619.57645289665845</v>
      </c>
      <c r="M386" s="306">
        <f t="shared" ca="1" si="161"/>
        <v>-1.500519800741289</v>
      </c>
      <c r="N386" s="304">
        <f t="shared" ca="1" si="162"/>
        <v>-85.973451658287118</v>
      </c>
      <c r="P386" s="310">
        <f t="shared" ca="1" si="163"/>
        <v>23</v>
      </c>
      <c r="Q386" s="304">
        <f t="shared" ca="1" si="164"/>
        <v>0</v>
      </c>
      <c r="R386" s="306">
        <f t="shared" ca="1" si="165"/>
        <v>0</v>
      </c>
      <c r="S386" s="307">
        <f t="shared" ca="1" si="166"/>
        <v>2.8949999999999996</v>
      </c>
      <c r="T386" s="304">
        <f t="shared" ca="1" si="146"/>
        <v>28.399949999999997</v>
      </c>
      <c r="U386" s="311">
        <f t="shared" ca="1" si="147"/>
        <v>0</v>
      </c>
      <c r="V386" s="306">
        <f t="shared" ca="1" si="148"/>
        <v>1.2200908019479415</v>
      </c>
      <c r="W386" s="304">
        <f t="shared" ca="1" si="149"/>
        <v>25.363565890008015</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1.0511985595075171</v>
      </c>
      <c r="AH386" s="304">
        <f t="shared" ca="1" si="173"/>
        <v>-8.7341087469123835</v>
      </c>
    </row>
    <row r="387" spans="1:34" x14ac:dyDescent="0.2">
      <c r="A387" s="347">
        <f t="shared" ca="1" si="151"/>
        <v>0.1</v>
      </c>
      <c r="B387" s="304">
        <f t="shared" ca="1" si="152"/>
        <v>32.500000000000171</v>
      </c>
      <c r="D387" s="306">
        <f t="shared" ca="1" si="153"/>
        <v>-0.61519739527772788</v>
      </c>
      <c r="E387" s="307">
        <f t="shared" ca="1" si="154"/>
        <v>-1.0704632127836824</v>
      </c>
      <c r="F387" s="304">
        <f t="shared" ca="1" si="155"/>
        <v>1.2346494745795926</v>
      </c>
      <c r="G387" s="306">
        <f t="shared" ca="1" si="156"/>
        <v>7.0134630725126135</v>
      </c>
      <c r="H387" s="307">
        <f t="shared" ca="1" si="157"/>
        <v>-100.61474194771434</v>
      </c>
      <c r="I387" s="304">
        <f t="shared" ca="1" si="158"/>
        <v>100.85888637831891</v>
      </c>
      <c r="J387" s="306">
        <f t="shared" ca="1" si="159"/>
        <v>618.9782394250426</v>
      </c>
      <c r="K387" s="307">
        <f t="shared" ca="1" si="160"/>
        <v>30.099426112783135</v>
      </c>
      <c r="L387" s="304">
        <f t="shared" ca="1" si="145"/>
        <v>619.70963872933612</v>
      </c>
      <c r="M387" s="306">
        <f t="shared" ca="1" si="161"/>
        <v>-1.5012027801608878</v>
      </c>
      <c r="N387" s="304">
        <f t="shared" ca="1" si="162"/>
        <v>-86.012583496524428</v>
      </c>
      <c r="P387" s="310">
        <f t="shared" ca="1" si="163"/>
        <v>23</v>
      </c>
      <c r="Q387" s="304">
        <f t="shared" ca="1" si="164"/>
        <v>0</v>
      </c>
      <c r="R387" s="306">
        <f t="shared" ca="1" si="165"/>
        <v>0</v>
      </c>
      <c r="S387" s="307">
        <f t="shared" ca="1" si="166"/>
        <v>2.8949999999999996</v>
      </c>
      <c r="T387" s="304">
        <f t="shared" ca="1" si="146"/>
        <v>28.399949999999997</v>
      </c>
      <c r="U387" s="311">
        <f t="shared" ca="1" si="147"/>
        <v>0</v>
      </c>
      <c r="V387" s="306">
        <f t="shared" ca="1" si="148"/>
        <v>1.2213183610621436</v>
      </c>
      <c r="W387" s="304">
        <f t="shared" ca="1" si="149"/>
        <v>25.440760700418448</v>
      </c>
      <c r="Y387" s="314" t="str">
        <f t="shared" ca="1" si="167"/>
        <v/>
      </c>
      <c r="Z387" s="315" t="str">
        <f t="shared" ca="1" si="168"/>
        <v/>
      </c>
      <c r="AA387" s="316" t="str">
        <f t="shared" ca="1" si="169"/>
        <v/>
      </c>
      <c r="AC387" s="310" t="e">
        <f t="shared" ca="1" si="170"/>
        <v>#N/A</v>
      </c>
      <c r="AD387" s="323" t="e">
        <f t="shared" ca="1" si="171"/>
        <v>#N/A</v>
      </c>
      <c r="AE387" s="324" t="e">
        <f t="shared" ca="1" si="150"/>
        <v>#N/A</v>
      </c>
      <c r="AG387" s="306">
        <f t="shared" ca="1" si="172"/>
        <v>1.0246225466281267</v>
      </c>
      <c r="AH387" s="304">
        <f t="shared" ca="1" si="173"/>
        <v>-8.7611626563067428</v>
      </c>
    </row>
    <row r="388" spans="1:34" x14ac:dyDescent="0.2">
      <c r="A388" s="347">
        <f t="shared" ca="1" si="151"/>
        <v>0.1</v>
      </c>
      <c r="B388" s="304">
        <f t="shared" ca="1" si="152"/>
        <v>32.600000000000172</v>
      </c>
      <c r="D388" s="306">
        <f t="shared" ca="1" si="153"/>
        <v>-0.61108253407309121</v>
      </c>
      <c r="E388" s="307">
        <f t="shared" ca="1" si="154"/>
        <v>-1.0434447563445239</v>
      </c>
      <c r="F388" s="304">
        <f t="shared" ca="1" si="155"/>
        <v>1.2092141344658827</v>
      </c>
      <c r="G388" s="306">
        <f t="shared" ca="1" si="156"/>
        <v>6.9523548191053042</v>
      </c>
      <c r="H388" s="307">
        <f t="shared" ca="1" si="157"/>
        <v>-100.71908642334878</v>
      </c>
      <c r="I388" s="304">
        <f t="shared" ca="1" si="158"/>
        <v>100.95875201033707</v>
      </c>
      <c r="J388" s="306">
        <f t="shared" ca="1" si="159"/>
        <v>619.67653031962345</v>
      </c>
      <c r="K388" s="307">
        <f t="shared" ca="1" si="160"/>
        <v>20.03273469422998</v>
      </c>
      <c r="L388" s="304">
        <f t="shared" ref="L388:L451" ca="1" si="174">SQRT(pos_x^2+pos_z^2)</f>
        <v>620.00025216792983</v>
      </c>
      <c r="M388" s="306">
        <f t="shared" ca="1" si="161"/>
        <v>-1.5018784638153821</v>
      </c>
      <c r="N388" s="304">
        <f t="shared" ca="1" si="162"/>
        <v>-86.051297318212917</v>
      </c>
      <c r="P388" s="310">
        <f t="shared" ca="1" si="163"/>
        <v>23</v>
      </c>
      <c r="Q388" s="304">
        <f t="shared" ca="1" si="164"/>
        <v>0</v>
      </c>
      <c r="R388" s="306">
        <f t="shared" ca="1" si="165"/>
        <v>0</v>
      </c>
      <c r="S388" s="307">
        <f t="shared" ca="1" si="166"/>
        <v>2.8949999999999996</v>
      </c>
      <c r="T388" s="304">
        <f t="shared" ref="T388:T451" ca="1" si="175">m*g</f>
        <v>28.399949999999997</v>
      </c>
      <c r="U388" s="311">
        <f t="shared" ref="U388:U451" ca="1" si="176">IF(pos_xz&lt;L_rampe,Poids*COS(Beta),0)</f>
        <v>0</v>
      </c>
      <c r="V388" s="306">
        <f t="shared" ref="V388:V451" ca="1" si="177">Rho_moyen*(20000-Alt_rampe-pos_z)/(20000+Alt_rampe+pos_z)</f>
        <v>1.2225484455669344</v>
      </c>
      <c r="W388" s="304">
        <f t="shared" ref="W388:W451" ca="1" si="178">1/2*Rho*Sref*Cx*vit_xz^2</f>
        <v>25.516840216407008</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0.99842585740633361</v>
      </c>
      <c r="AH388" s="304">
        <f t="shared" ca="1" si="173"/>
        <v>-8.7878275303690678</v>
      </c>
    </row>
    <row r="389" spans="1:34" x14ac:dyDescent="0.2">
      <c r="A389" s="347">
        <f t="shared" ref="A389:A452" ca="1" si="180">IF(B388+0.01&lt;=T_ini+ROUNDUP(Temps_fin_propu,0), 0.01, IF(K388&gt;0, 0.1, 0.0001))</f>
        <v>0.1</v>
      </c>
      <c r="B389" s="304">
        <f t="shared" ref="B389:B452" ca="1" si="181">B388+pas</f>
        <v>32.700000000000173</v>
      </c>
      <c r="D389" s="306">
        <f t="shared" ref="D389:D452" ca="1" si="182">IF(AND(L388&lt;L_rampe,Poussee&lt;Poids*SIN(M388)),0,(-W388+Poussee)/m*COS(M388)-U388/m*SIN(M388))</f>
        <v>-0.60696867920219011</v>
      </c>
      <c r="E389" s="307">
        <f t="shared" ref="E389:E452" ca="1" si="183">IF(AND(L388&lt;L_rampe,Poussee&lt;Poids*SIN(M388)),0,(-W388+Poussee)/m*SIN(M388)+U388/m*COS(M388)-Poids/m)</f>
        <v>-1.0168166186175203</v>
      </c>
      <c r="F389" s="304">
        <f t="shared" ref="F389:F452" ca="1" si="184">SQRT(acc_x^2+acc_z^2)</f>
        <v>1.1841988909930707</v>
      </c>
      <c r="G389" s="306">
        <f t="shared" ref="G389:G452" ca="1" si="185">G388+acc_x*pas</f>
        <v>6.8916579511850848</v>
      </c>
      <c r="H389" s="307">
        <f t="shared" ref="H389:H452" ca="1" si="186">H388+acc_z*pas</f>
        <v>-100.82076808521053</v>
      </c>
      <c r="I389" s="304">
        <f t="shared" ref="I389:I452" ca="1" si="187">SQRT(vit_x^2+vit_z^2)</f>
        <v>101.05603508256169</v>
      </c>
      <c r="J389" s="306">
        <f t="shared" ref="J389:J452" ca="1" si="188">J388+0.5*(vit_x+G388)*pas*(K388&gt;=0)</f>
        <v>620.36873095813792</v>
      </c>
      <c r="K389" s="307">
        <f t="shared" ref="K389:K452" ca="1" si="189">K388+0.5*(vit_z+H388)*pas</f>
        <v>9.9557419688020143</v>
      </c>
      <c r="L389" s="304">
        <f t="shared" ca="1" si="174"/>
        <v>620.44861120705218</v>
      </c>
      <c r="M389" s="306">
        <f t="shared" ref="M389:M452" ca="1" si="190">IF(AND(L388&gt;L_rampe,G389&gt;0),ATAN2(G389,H389),$M$4)</f>
        <v>-1.502546953546156</v>
      </c>
      <c r="N389" s="304">
        <f t="shared" ref="N389:N452" ca="1" si="191">DEGREES(Beta)</f>
        <v>-86.089598958434095</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2.8949999999999996</v>
      </c>
      <c r="T389" s="304">
        <f t="shared" ca="1" si="175"/>
        <v>28.399949999999997</v>
      </c>
      <c r="U389" s="311">
        <f t="shared" ca="1" si="176"/>
        <v>0</v>
      </c>
      <c r="V389" s="306">
        <f t="shared" ca="1" si="177"/>
        <v>1.2237810283971591</v>
      </c>
      <c r="W389" s="304">
        <f t="shared" ca="1" si="178"/>
        <v>25.591815448113646</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0.97260492339766635</v>
      </c>
      <c r="AH389" s="304">
        <f t="shared" ref="AH389:AH452" ca="1" si="202">IF(AND(L388&lt;L_rampe,Poussee&lt;Poids*SIN(M388)), g*SIN(M388), (-W388+Poussee)/m)</f>
        <v>-8.814107155926429</v>
      </c>
    </row>
    <row r="390" spans="1:34" x14ac:dyDescent="0.2">
      <c r="A390" s="347">
        <f t="shared" ca="1" si="180"/>
        <v>0.1</v>
      </c>
      <c r="B390" s="304">
        <f t="shared" ca="1" si="181"/>
        <v>32.800000000000175</v>
      </c>
      <c r="D390" s="306">
        <f t="shared" ca="1" si="182"/>
        <v>-0.60285655392601911</v>
      </c>
      <c r="E390" s="307">
        <f t="shared" ca="1" si="183"/>
        <v>-0.99057494400564927</v>
      </c>
      <c r="F390" s="304">
        <f t="shared" ca="1" si="184"/>
        <v>1.1596011143075666</v>
      </c>
      <c r="G390" s="306">
        <f t="shared" ca="1" si="185"/>
        <v>6.831372295792483</v>
      </c>
      <c r="H390" s="307">
        <f t="shared" ca="1" si="186"/>
        <v>-100.9198255796111</v>
      </c>
      <c r="I390" s="304">
        <f t="shared" ca="1" si="187"/>
        <v>101.15077282187639</v>
      </c>
      <c r="J390" s="306">
        <f t="shared" ca="1" si="188"/>
        <v>621.05488247048675</v>
      </c>
      <c r="K390" s="307">
        <f t="shared" ca="1" si="189"/>
        <v>-0.13128771443906828</v>
      </c>
      <c r="L390" s="304">
        <f t="shared" ca="1" si="174"/>
        <v>621.05489634725052</v>
      </c>
      <c r="M390" s="306">
        <f t="shared" ca="1" si="190"/>
        <v>-1.5032083491338226</v>
      </c>
      <c r="N390" s="304">
        <f t="shared" ca="1" si="191"/>
        <v>-86.12749413419597</v>
      </c>
      <c r="P390" s="310">
        <f t="shared" ca="1" si="192"/>
        <v>23</v>
      </c>
      <c r="Q390" s="304">
        <f t="shared" ca="1" si="193"/>
        <v>0</v>
      </c>
      <c r="R390" s="306">
        <f t="shared" ca="1" si="194"/>
        <v>0</v>
      </c>
      <c r="S390" s="307">
        <f t="shared" ca="1" si="195"/>
        <v>2.8949999999999996</v>
      </c>
      <c r="T390" s="304">
        <f t="shared" ca="1" si="175"/>
        <v>28.399949999999997</v>
      </c>
      <c r="U390" s="311">
        <f t="shared" ca="1" si="176"/>
        <v>0</v>
      </c>
      <c r="V390" s="306">
        <f t="shared" ca="1" si="177"/>
        <v>1.2250160828505927</v>
      </c>
      <c r="W390" s="304">
        <f t="shared" ca="1" si="178"/>
        <v>25.665697446636553</v>
      </c>
      <c r="Y390" s="314" t="str">
        <f t="shared" ca="1" si="196"/>
        <v>Impact balistique</v>
      </c>
      <c r="Z390" s="315" t="str">
        <f t="shared" ca="1" si="197"/>
        <v/>
      </c>
      <c r="AA390" s="316" t="str">
        <f t="shared" ca="1" si="198"/>
        <v/>
      </c>
      <c r="AC390" s="310" t="e">
        <f t="shared" ca="1" si="199"/>
        <v>#N/A</v>
      </c>
      <c r="AD390" s="323" t="e">
        <f t="shared" ca="1" si="200"/>
        <v>#N/A</v>
      </c>
      <c r="AE390" s="324" t="e">
        <f t="shared" ca="1" si="179"/>
        <v>#N/A</v>
      </c>
      <c r="AG390" s="306">
        <f t="shared" ca="1" si="201"/>
        <v>0.94715615409932674</v>
      </c>
      <c r="AH390" s="304">
        <f t="shared" ca="1" si="202"/>
        <v>-8.8400053361359756</v>
      </c>
    </row>
    <row r="391" spans="1:34" x14ac:dyDescent="0.2">
      <c r="A391" s="347">
        <f t="shared" ca="1" si="180"/>
        <v>1E-4</v>
      </c>
      <c r="B391" s="304">
        <f t="shared" ca="1" si="181"/>
        <v>32.800100000000178</v>
      </c>
      <c r="D391" s="306">
        <f t="shared" ca="1" si="182"/>
        <v>-0.59874686323587156</v>
      </c>
      <c r="E391" s="307">
        <f t="shared" ca="1" si="183"/>
        <v>-0.96471586267959175</v>
      </c>
      <c r="F391" s="304">
        <f t="shared" ca="1" si="184"/>
        <v>1.1354182057464219</v>
      </c>
      <c r="G391" s="306">
        <f t="shared" ca="1" si="185"/>
        <v>6.8313124211061593</v>
      </c>
      <c r="H391" s="307">
        <f t="shared" ca="1" si="186"/>
        <v>-100.91992205119737</v>
      </c>
      <c r="I391" s="304">
        <f t="shared" ca="1" si="187"/>
        <v>101.15086502949202</v>
      </c>
      <c r="J391" s="306">
        <f t="shared" ca="1" si="188"/>
        <v>621.05488247048675</v>
      </c>
      <c r="K391" s="307">
        <f t="shared" ca="1" si="189"/>
        <v>-0.14137970182060872</v>
      </c>
      <c r="L391" s="304">
        <f t="shared" ca="1" si="174"/>
        <v>621.05489856263932</v>
      </c>
      <c r="M391" s="306">
        <f t="shared" ca="1" si="190"/>
        <v>-1.5032090041290795</v>
      </c>
      <c r="N391" s="304">
        <f t="shared" ca="1" si="191"/>
        <v>-86.127531662659791</v>
      </c>
      <c r="P391" s="310">
        <f t="shared" ca="1" si="192"/>
        <v>23</v>
      </c>
      <c r="Q391" s="304">
        <f t="shared" ca="1" si="193"/>
        <v>0</v>
      </c>
      <c r="R391" s="306">
        <f t="shared" ca="1" si="194"/>
        <v>0</v>
      </c>
      <c r="S391" s="307">
        <f t="shared" ca="1" si="195"/>
        <v>2.8949999999999996</v>
      </c>
      <c r="T391" s="304">
        <f t="shared" ca="1" si="175"/>
        <v>28.399949999999997</v>
      </c>
      <c r="U391" s="311">
        <f t="shared" ca="1" si="176"/>
        <v>0</v>
      </c>
      <c r="V391" s="306">
        <f t="shared" ca="1" si="177"/>
        <v>1.2250173191359019</v>
      </c>
      <c r="W391" s="304">
        <f t="shared" ca="1" si="178"/>
        <v>25.665770141482131</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0.92207593931140686</v>
      </c>
      <c r="AH391" s="304">
        <f t="shared" ca="1" si="202"/>
        <v>-8.8655258883027823</v>
      </c>
    </row>
    <row r="392" spans="1:34" x14ac:dyDescent="0.2">
      <c r="A392" s="347">
        <f t="shared" ca="1" si="180"/>
        <v>1E-4</v>
      </c>
      <c r="B392" s="304">
        <f t="shared" ca="1" si="181"/>
        <v>32.800200000000181</v>
      </c>
      <c r="D392" s="306">
        <f t="shared" ca="1" si="182"/>
        <v>-0.5987427654750257</v>
      </c>
      <c r="E392" s="307">
        <f t="shared" ca="1" si="183"/>
        <v>-0.96469041735416106</v>
      </c>
      <c r="F392" s="304">
        <f t="shared" ca="1" si="184"/>
        <v>1.1353944250980039</v>
      </c>
      <c r="G392" s="306">
        <f t="shared" ca="1" si="185"/>
        <v>6.8312525468296119</v>
      </c>
      <c r="H392" s="307">
        <f t="shared" ca="1" si="186"/>
        <v>-100.92001852023911</v>
      </c>
      <c r="I392" s="304">
        <f t="shared" ca="1" si="187"/>
        <v>101.15095723464</v>
      </c>
      <c r="J392" s="306">
        <f t="shared" ca="1" si="188"/>
        <v>621.05488247048675</v>
      </c>
      <c r="K392" s="307">
        <f t="shared" ca="1" si="189"/>
        <v>-0.15147169884918055</v>
      </c>
      <c r="L392" s="304">
        <f t="shared" ca="1" si="174"/>
        <v>621.05490094202275</v>
      </c>
      <c r="M392" s="306">
        <f t="shared" ca="1" si="190"/>
        <v>-1.5032096591174016</v>
      </c>
      <c r="N392" s="304">
        <f t="shared" ca="1" si="191"/>
        <v>-86.127569190726277</v>
      </c>
      <c r="P392" s="310">
        <f t="shared" ca="1" si="192"/>
        <v>23</v>
      </c>
      <c r="Q392" s="304">
        <f t="shared" ca="1" si="193"/>
        <v>0</v>
      </c>
      <c r="R392" s="306">
        <f t="shared" ca="1" si="194"/>
        <v>0</v>
      </c>
      <c r="S392" s="307">
        <f t="shared" ca="1" si="195"/>
        <v>2.8949999999999996</v>
      </c>
      <c r="T392" s="304">
        <f t="shared" ca="1" si="175"/>
        <v>28.399949999999997</v>
      </c>
      <c r="U392" s="311">
        <f t="shared" ca="1" si="176"/>
        <v>0</v>
      </c>
      <c r="V392" s="306">
        <f t="shared" ca="1" si="177"/>
        <v>1.2250185554236401</v>
      </c>
      <c r="W392" s="304">
        <f t="shared" ca="1" si="178"/>
        <v>25.665842835263422</v>
      </c>
      <c r="Y392" s="314" t="str">
        <f t="shared" ca="1" si="196"/>
        <v/>
      </c>
      <c r="Z392" s="315" t="str">
        <f t="shared" ca="1" si="197"/>
        <v/>
      </c>
      <c r="AA392" s="316" t="str">
        <f t="shared" ca="1" si="198"/>
        <v/>
      </c>
      <c r="AC392" s="310" t="e">
        <f t="shared" ca="1" si="199"/>
        <v>#N/A</v>
      </c>
      <c r="AD392" s="323" t="e">
        <f t="shared" ca="1" si="200"/>
        <v>#N/A</v>
      </c>
      <c r="AE392" s="324" t="e">
        <f t="shared" ca="1" si="179"/>
        <v>#N/A</v>
      </c>
      <c r="AG392" s="306">
        <f t="shared" ca="1" si="201"/>
        <v>0.92205126278345517</v>
      </c>
      <c r="AH392" s="304">
        <f t="shared" ca="1" si="202"/>
        <v>-8.8655509987848475</v>
      </c>
    </row>
    <row r="393" spans="1:34" x14ac:dyDescent="0.2">
      <c r="A393" s="347">
        <f t="shared" ca="1" si="180"/>
        <v>1E-4</v>
      </c>
      <c r="B393" s="304">
        <f t="shared" ca="1" si="181"/>
        <v>32.800300000000185</v>
      </c>
      <c r="D393" s="306">
        <f t="shared" ca="1" si="182"/>
        <v>-0.59873866771761708</v>
      </c>
      <c r="E393" s="307">
        <f t="shared" ca="1" si="183"/>
        <v>-0.96466497240124482</v>
      </c>
      <c r="F393" s="304">
        <f t="shared" ca="1" si="184"/>
        <v>1.1353706448548693</v>
      </c>
      <c r="G393" s="306">
        <f t="shared" ca="1" si="185"/>
        <v>6.8311926729628398</v>
      </c>
      <c r="H393" s="307">
        <f t="shared" ca="1" si="186"/>
        <v>-100.92011498673635</v>
      </c>
      <c r="I393" s="304">
        <f t="shared" ca="1" si="187"/>
        <v>101.15104943732037</v>
      </c>
      <c r="J393" s="306">
        <f t="shared" ca="1" si="188"/>
        <v>621.05488247048675</v>
      </c>
      <c r="K393" s="307">
        <f t="shared" ca="1" si="189"/>
        <v>-0.16156370552452931</v>
      </c>
      <c r="L393" s="304">
        <f t="shared" ca="1" si="174"/>
        <v>621.05490348540127</v>
      </c>
      <c r="M393" s="306">
        <f t="shared" ca="1" si="190"/>
        <v>-1.5032103140987887</v>
      </c>
      <c r="N393" s="304">
        <f t="shared" ca="1" si="191"/>
        <v>-86.127606718395427</v>
      </c>
      <c r="P393" s="310">
        <f t="shared" ca="1" si="192"/>
        <v>23</v>
      </c>
      <c r="Q393" s="304">
        <f t="shared" ca="1" si="193"/>
        <v>0</v>
      </c>
      <c r="R393" s="306">
        <f t="shared" ca="1" si="194"/>
        <v>0</v>
      </c>
      <c r="S393" s="307">
        <f t="shared" ca="1" si="195"/>
        <v>2.8949999999999996</v>
      </c>
      <c r="T393" s="304">
        <f t="shared" ca="1" si="175"/>
        <v>28.399949999999997</v>
      </c>
      <c r="U393" s="311">
        <f t="shared" ca="1" si="176"/>
        <v>0</v>
      </c>
      <c r="V393" s="306">
        <f t="shared" ca="1" si="177"/>
        <v>1.2250197917138079</v>
      </c>
      <c r="W393" s="304">
        <f t="shared" ca="1" si="178"/>
        <v>25.665915527980466</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0.92202658661434</v>
      </c>
      <c r="AH393" s="304">
        <f t="shared" ca="1" si="202"/>
        <v>-8.8655761088992833</v>
      </c>
    </row>
    <row r="394" spans="1:34" x14ac:dyDescent="0.2">
      <c r="A394" s="347">
        <f t="shared" ca="1" si="180"/>
        <v>1E-4</v>
      </c>
      <c r="B394" s="304">
        <f t="shared" ca="1" si="181"/>
        <v>32.800400000000188</v>
      </c>
      <c r="D394" s="306">
        <f t="shared" ca="1" si="182"/>
        <v>-0.59873456996364793</v>
      </c>
      <c r="E394" s="307">
        <f t="shared" ca="1" si="183"/>
        <v>-0.96463952782082885</v>
      </c>
      <c r="F394" s="304">
        <f t="shared" ca="1" si="184"/>
        <v>1.1353468650170071</v>
      </c>
      <c r="G394" s="306">
        <f t="shared" ca="1" si="185"/>
        <v>6.8311327995058431</v>
      </c>
      <c r="H394" s="307">
        <f t="shared" ca="1" si="186"/>
        <v>-100.92021145068914</v>
      </c>
      <c r="I394" s="304">
        <f t="shared" ca="1" si="187"/>
        <v>101.15114163753314</v>
      </c>
      <c r="J394" s="306">
        <f t="shared" ca="1" si="188"/>
        <v>621.05488247048675</v>
      </c>
      <c r="K394" s="307">
        <f t="shared" ca="1" si="189"/>
        <v>-0.1716557218464006</v>
      </c>
      <c r="L394" s="304">
        <f t="shared" ca="1" si="174"/>
        <v>621.05490619277532</v>
      </c>
      <c r="M394" s="306">
        <f t="shared" ca="1" si="190"/>
        <v>-1.5032109690732411</v>
      </c>
      <c r="N394" s="304">
        <f t="shared" ca="1" si="191"/>
        <v>-86.127644245667241</v>
      </c>
      <c r="P394" s="310">
        <f t="shared" ca="1" si="192"/>
        <v>23</v>
      </c>
      <c r="Q394" s="304">
        <f t="shared" ca="1" si="193"/>
        <v>0</v>
      </c>
      <c r="R394" s="306">
        <f t="shared" ca="1" si="194"/>
        <v>0</v>
      </c>
      <c r="S394" s="307">
        <f t="shared" ca="1" si="195"/>
        <v>2.8949999999999996</v>
      </c>
      <c r="T394" s="304">
        <f t="shared" ca="1" si="175"/>
        <v>28.399949999999997</v>
      </c>
      <c r="U394" s="311">
        <f t="shared" ca="1" si="176"/>
        <v>0</v>
      </c>
      <c r="V394" s="306">
        <f t="shared" ca="1" si="177"/>
        <v>1.2250210280064051</v>
      </c>
      <c r="W394" s="304">
        <f t="shared" ca="1" si="178"/>
        <v>25.665988219633249</v>
      </c>
      <c r="Y394" s="314" t="str">
        <f t="shared" ca="1" si="196"/>
        <v/>
      </c>
      <c r="Z394" s="315" t="str">
        <f t="shared" ca="1" si="197"/>
        <v/>
      </c>
      <c r="AA394" s="316" t="str">
        <f t="shared" ca="1" si="198"/>
        <v/>
      </c>
      <c r="AC394" s="310" t="e">
        <f t="shared" ca="1" si="199"/>
        <v>#N/A</v>
      </c>
      <c r="AD394" s="323" t="e">
        <f t="shared" ca="1" si="200"/>
        <v>#N/A</v>
      </c>
      <c r="AE394" s="324" t="e">
        <f t="shared" ca="1" si="179"/>
        <v>#N/A</v>
      </c>
      <c r="AG394" s="306">
        <f t="shared" ca="1" si="201"/>
        <v>0.92200191080404714</v>
      </c>
      <c r="AH394" s="304">
        <f t="shared" ca="1" si="202"/>
        <v>-8.8656012186461037</v>
      </c>
    </row>
    <row r="395" spans="1:34" x14ac:dyDescent="0.2">
      <c r="A395" s="347">
        <f t="shared" ca="1" si="180"/>
        <v>1E-4</v>
      </c>
      <c r="B395" s="304">
        <f t="shared" ca="1" si="181"/>
        <v>32.800500000000191</v>
      </c>
      <c r="D395" s="306">
        <f t="shared" ca="1" si="182"/>
        <v>-0.59873047221311726</v>
      </c>
      <c r="E395" s="307">
        <f t="shared" ca="1" si="183"/>
        <v>-0.964614083612922</v>
      </c>
      <c r="F395" s="304">
        <f t="shared" ca="1" si="184"/>
        <v>1.135323085584425</v>
      </c>
      <c r="G395" s="306">
        <f t="shared" ca="1" si="185"/>
        <v>6.8310729264586216</v>
      </c>
      <c r="H395" s="307">
        <f t="shared" ca="1" si="186"/>
        <v>-100.9203079120975</v>
      </c>
      <c r="I395" s="304">
        <f t="shared" ca="1" si="187"/>
        <v>101.15123383527838</v>
      </c>
      <c r="J395" s="306">
        <f t="shared" ca="1" si="188"/>
        <v>621.05488247048675</v>
      </c>
      <c r="K395" s="307">
        <f t="shared" ca="1" si="189"/>
        <v>-0.18174774781453992</v>
      </c>
      <c r="L395" s="304">
        <f t="shared" ca="1" si="174"/>
        <v>621.05490906414548</v>
      </c>
      <c r="M395" s="306">
        <f t="shared" ca="1" si="190"/>
        <v>-1.5032116240407587</v>
      </c>
      <c r="N395" s="304">
        <f t="shared" ca="1" si="191"/>
        <v>-86.127681772541706</v>
      </c>
      <c r="P395" s="310">
        <f t="shared" ca="1" si="192"/>
        <v>23</v>
      </c>
      <c r="Q395" s="304">
        <f t="shared" ca="1" si="193"/>
        <v>0</v>
      </c>
      <c r="R395" s="306">
        <f t="shared" ca="1" si="194"/>
        <v>0</v>
      </c>
      <c r="S395" s="307">
        <f t="shared" ca="1" si="195"/>
        <v>2.8949999999999996</v>
      </c>
      <c r="T395" s="304">
        <f t="shared" ca="1" si="175"/>
        <v>28.399949999999997</v>
      </c>
      <c r="U395" s="311">
        <f t="shared" ca="1" si="176"/>
        <v>0</v>
      </c>
      <c r="V395" s="306">
        <f t="shared" ca="1" si="177"/>
        <v>1.2250222643014317</v>
      </c>
      <c r="W395" s="304">
        <f t="shared" ca="1" si="178"/>
        <v>25.666060910221791</v>
      </c>
      <c r="Y395" s="314" t="str">
        <f t="shared" ca="1" si="196"/>
        <v/>
      </c>
      <c r="Z395" s="315" t="str">
        <f t="shared" ca="1" si="197"/>
        <v/>
      </c>
      <c r="AA395" s="316" t="str">
        <f t="shared" ca="1" si="198"/>
        <v/>
      </c>
      <c r="AC395" s="310" t="e">
        <f t="shared" ca="1" si="199"/>
        <v>#N/A</v>
      </c>
      <c r="AD395" s="323" t="e">
        <f t="shared" ca="1" si="200"/>
        <v>#N/A</v>
      </c>
      <c r="AE395" s="324" t="e">
        <f t="shared" ca="1" si="179"/>
        <v>#N/A</v>
      </c>
      <c r="AG395" s="306">
        <f t="shared" ca="1" si="201"/>
        <v>0.92197723535258014</v>
      </c>
      <c r="AH395" s="304">
        <f t="shared" ca="1" si="202"/>
        <v>-8.8656263280253036</v>
      </c>
    </row>
    <row r="396" spans="1:34" x14ac:dyDescent="0.2">
      <c r="A396" s="347">
        <f t="shared" ca="1" si="180"/>
        <v>1E-4</v>
      </c>
      <c r="B396" s="304">
        <f t="shared" ca="1" si="181"/>
        <v>32.800600000000195</v>
      </c>
      <c r="D396" s="306">
        <f t="shared" ca="1" si="182"/>
        <v>-0.59872637446602872</v>
      </c>
      <c r="E396" s="307">
        <f t="shared" ca="1" si="183"/>
        <v>-0.96458863977751363</v>
      </c>
      <c r="F396" s="304">
        <f t="shared" ca="1" si="184"/>
        <v>1.1352993065571164</v>
      </c>
      <c r="G396" s="306">
        <f t="shared" ca="1" si="185"/>
        <v>6.8310130538211746</v>
      </c>
      <c r="H396" s="307">
        <f t="shared" ca="1" si="186"/>
        <v>-100.92040437096148</v>
      </c>
      <c r="I396" s="304">
        <f t="shared" ca="1" si="187"/>
        <v>101.15132603055609</v>
      </c>
      <c r="J396" s="306">
        <f t="shared" ca="1" si="188"/>
        <v>621.05488247048675</v>
      </c>
      <c r="K396" s="307">
        <f t="shared" ca="1" si="189"/>
        <v>-0.19183978342869287</v>
      </c>
      <c r="L396" s="304">
        <f t="shared" ca="1" si="174"/>
        <v>621.05491209951208</v>
      </c>
      <c r="M396" s="306">
        <f t="shared" ca="1" si="190"/>
        <v>-1.5032122790013418</v>
      </c>
      <c r="N396" s="304">
        <f t="shared" ca="1" si="191"/>
        <v>-86.127719299018864</v>
      </c>
      <c r="P396" s="310">
        <f t="shared" ca="1" si="192"/>
        <v>23</v>
      </c>
      <c r="Q396" s="304">
        <f t="shared" ca="1" si="193"/>
        <v>0</v>
      </c>
      <c r="R396" s="306">
        <f t="shared" ca="1" si="194"/>
        <v>0</v>
      </c>
      <c r="S396" s="307">
        <f t="shared" ca="1" si="195"/>
        <v>2.8949999999999996</v>
      </c>
      <c r="T396" s="304">
        <f t="shared" ca="1" si="175"/>
        <v>28.399949999999997</v>
      </c>
      <c r="U396" s="311">
        <f t="shared" ca="1" si="176"/>
        <v>0</v>
      </c>
      <c r="V396" s="306">
        <f t="shared" ca="1" si="177"/>
        <v>1.2250235005988874</v>
      </c>
      <c r="W396" s="304">
        <f t="shared" ca="1" si="178"/>
        <v>25.666133599746104</v>
      </c>
      <c r="Y396" s="314" t="str">
        <f t="shared" ca="1" si="196"/>
        <v/>
      </c>
      <c r="Z396" s="315" t="str">
        <f t="shared" ca="1" si="197"/>
        <v/>
      </c>
      <c r="AA396" s="316" t="str">
        <f t="shared" ca="1" si="198"/>
        <v/>
      </c>
      <c r="AC396" s="310" t="e">
        <f t="shared" ca="1" si="199"/>
        <v>#N/A</v>
      </c>
      <c r="AD396" s="323" t="e">
        <f t="shared" ca="1" si="200"/>
        <v>#N/A</v>
      </c>
      <c r="AE396" s="324" t="e">
        <f t="shared" ca="1" si="179"/>
        <v>#N/A</v>
      </c>
      <c r="AG396" s="306">
        <f t="shared" ca="1" si="201"/>
        <v>0.92195256025993544</v>
      </c>
      <c r="AH396" s="304">
        <f t="shared" ca="1" si="202"/>
        <v>-8.86565143703689</v>
      </c>
    </row>
    <row r="397" spans="1:34" x14ac:dyDescent="0.2">
      <c r="A397" s="347">
        <f t="shared" ca="1" si="180"/>
        <v>1E-4</v>
      </c>
      <c r="B397" s="304">
        <f t="shared" ca="1" si="181"/>
        <v>32.800700000000198</v>
      </c>
      <c r="D397" s="306">
        <f t="shared" ca="1" si="182"/>
        <v>-0.59872227672237976</v>
      </c>
      <c r="E397" s="307">
        <f t="shared" ca="1" si="183"/>
        <v>-0.96456319631460019</v>
      </c>
      <c r="F397" s="304">
        <f t="shared" ca="1" si="184"/>
        <v>1.135275527935077</v>
      </c>
      <c r="G397" s="306">
        <f t="shared" ca="1" si="185"/>
        <v>6.8309531815935021</v>
      </c>
      <c r="H397" s="307">
        <f t="shared" ca="1" si="186"/>
        <v>-100.9205008272811</v>
      </c>
      <c r="I397" s="304">
        <f t="shared" ca="1" si="187"/>
        <v>101.15141822336633</v>
      </c>
      <c r="J397" s="306">
        <f t="shared" ca="1" si="188"/>
        <v>621.05488247048675</v>
      </c>
      <c r="K397" s="307">
        <f t="shared" ca="1" si="189"/>
        <v>-0.20193182868860501</v>
      </c>
      <c r="L397" s="304">
        <f t="shared" ca="1" si="174"/>
        <v>621.05491529887558</v>
      </c>
      <c r="M397" s="306">
        <f t="shared" ca="1" si="190"/>
        <v>-1.5032129339549904</v>
      </c>
      <c r="N397" s="304">
        <f t="shared" ca="1" si="191"/>
        <v>-86.127756825098714</v>
      </c>
      <c r="P397" s="310">
        <f t="shared" ca="1" si="192"/>
        <v>23</v>
      </c>
      <c r="Q397" s="304">
        <f t="shared" ca="1" si="193"/>
        <v>0</v>
      </c>
      <c r="R397" s="306">
        <f t="shared" ca="1" si="194"/>
        <v>0</v>
      </c>
      <c r="S397" s="307">
        <f t="shared" ca="1" si="195"/>
        <v>2.8949999999999996</v>
      </c>
      <c r="T397" s="304">
        <f t="shared" ca="1" si="175"/>
        <v>28.399949999999997</v>
      </c>
      <c r="U397" s="311">
        <f t="shared" ca="1" si="176"/>
        <v>0</v>
      </c>
      <c r="V397" s="306">
        <f t="shared" ca="1" si="177"/>
        <v>1.2250247368987728</v>
      </c>
      <c r="W397" s="304">
        <f t="shared" ca="1" si="178"/>
        <v>25.666206288206205</v>
      </c>
      <c r="Y397" s="314" t="str">
        <f t="shared" ca="1" si="196"/>
        <v/>
      </c>
      <c r="Z397" s="315" t="str">
        <f t="shared" ca="1" si="197"/>
        <v/>
      </c>
      <c r="AA397" s="316" t="str">
        <f t="shared" ca="1" si="198"/>
        <v/>
      </c>
      <c r="AC397" s="310" t="e">
        <f t="shared" ca="1" si="199"/>
        <v>#N/A</v>
      </c>
      <c r="AD397" s="323" t="e">
        <f t="shared" ca="1" si="200"/>
        <v>#N/A</v>
      </c>
      <c r="AE397" s="324" t="e">
        <f t="shared" ca="1" si="179"/>
        <v>#N/A</v>
      </c>
      <c r="AG397" s="306">
        <f t="shared" ca="1" si="201"/>
        <v>0.92192788552610594</v>
      </c>
      <c r="AH397" s="304">
        <f t="shared" ca="1" si="202"/>
        <v>-8.8656765456808664</v>
      </c>
    </row>
    <row r="398" spans="1:34" x14ac:dyDescent="0.2">
      <c r="A398" s="347">
        <f t="shared" ca="1" si="180"/>
        <v>1E-4</v>
      </c>
      <c r="B398" s="304">
        <f t="shared" ca="1" si="181"/>
        <v>32.800800000000201</v>
      </c>
      <c r="D398" s="306">
        <f t="shared" ca="1" si="182"/>
        <v>-0.59871817898217217</v>
      </c>
      <c r="E398" s="307">
        <f t="shared" ca="1" si="183"/>
        <v>-0.96453775322417634</v>
      </c>
      <c r="F398" s="304">
        <f t="shared" ca="1" si="184"/>
        <v>1.1352517497183039</v>
      </c>
      <c r="G398" s="306">
        <f t="shared" ca="1" si="185"/>
        <v>6.8308933097756039</v>
      </c>
      <c r="H398" s="307">
        <f t="shared" ca="1" si="186"/>
        <v>-100.92059728105643</v>
      </c>
      <c r="I398" s="304">
        <f t="shared" ca="1" si="187"/>
        <v>101.15151041370915</v>
      </c>
      <c r="J398" s="306">
        <f t="shared" ca="1" si="188"/>
        <v>621.05488247048675</v>
      </c>
      <c r="K398" s="307">
        <f t="shared" ca="1" si="189"/>
        <v>-0.21202388359402188</v>
      </c>
      <c r="L398" s="304">
        <f t="shared" ca="1" si="174"/>
        <v>621.05491866223667</v>
      </c>
      <c r="M398" s="306">
        <f t="shared" ca="1" si="190"/>
        <v>-1.5032135889017046</v>
      </c>
      <c r="N398" s="304">
        <f t="shared" ca="1" si="191"/>
        <v>-86.127794350781244</v>
      </c>
      <c r="P398" s="310">
        <f t="shared" ca="1" si="192"/>
        <v>23</v>
      </c>
      <c r="Q398" s="304">
        <f t="shared" ca="1" si="193"/>
        <v>0</v>
      </c>
      <c r="R398" s="306">
        <f t="shared" ca="1" si="194"/>
        <v>0</v>
      </c>
      <c r="S398" s="307">
        <f t="shared" ca="1" si="195"/>
        <v>2.8949999999999996</v>
      </c>
      <c r="T398" s="304">
        <f t="shared" ca="1" si="175"/>
        <v>28.399949999999997</v>
      </c>
      <c r="U398" s="311">
        <f t="shared" ca="1" si="176"/>
        <v>0</v>
      </c>
      <c r="V398" s="306">
        <f t="shared" ca="1" si="177"/>
        <v>1.2250259732010871</v>
      </c>
      <c r="W398" s="304">
        <f t="shared" ca="1" si="178"/>
        <v>25.66627897560209</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0.92190321115108809</v>
      </c>
      <c r="AH398" s="304">
        <f t="shared" ca="1" si="202"/>
        <v>-8.86570165395724</v>
      </c>
    </row>
    <row r="399" spans="1:34" x14ac:dyDescent="0.2">
      <c r="A399" s="347">
        <f t="shared" ca="1" si="180"/>
        <v>1E-4</v>
      </c>
      <c r="B399" s="304">
        <f t="shared" ca="1" si="181"/>
        <v>32.800900000000205</v>
      </c>
      <c r="D399" s="306">
        <f t="shared" ca="1" si="182"/>
        <v>-0.59871408124540737</v>
      </c>
      <c r="E399" s="307">
        <f t="shared" ca="1" si="183"/>
        <v>-0.96451231050624209</v>
      </c>
      <c r="F399" s="304">
        <f t="shared" ca="1" si="184"/>
        <v>1.1352279719067979</v>
      </c>
      <c r="G399" s="306">
        <f t="shared" ca="1" si="185"/>
        <v>6.8308334383674794</v>
      </c>
      <c r="H399" s="307">
        <f t="shared" ca="1" si="186"/>
        <v>-100.92069373228748</v>
      </c>
      <c r="I399" s="304">
        <f t="shared" ca="1" si="187"/>
        <v>101.15160260158456</v>
      </c>
      <c r="J399" s="306">
        <f t="shared" ca="1" si="188"/>
        <v>621.05488247048675</v>
      </c>
      <c r="K399" s="307">
        <f t="shared" ca="1" si="189"/>
        <v>-0.22211594814468907</v>
      </c>
      <c r="L399" s="304">
        <f t="shared" ca="1" si="174"/>
        <v>621.05492218959546</v>
      </c>
      <c r="M399" s="306">
        <f t="shared" ca="1" si="190"/>
        <v>-1.5032142438414846</v>
      </c>
      <c r="N399" s="304">
        <f t="shared" ca="1" si="191"/>
        <v>-86.127831876066466</v>
      </c>
      <c r="P399" s="310">
        <f t="shared" ca="1" si="192"/>
        <v>23</v>
      </c>
      <c r="Q399" s="304">
        <f t="shared" ca="1" si="193"/>
        <v>0</v>
      </c>
      <c r="R399" s="306">
        <f t="shared" ca="1" si="194"/>
        <v>0</v>
      </c>
      <c r="S399" s="307">
        <f t="shared" ca="1" si="195"/>
        <v>2.8949999999999996</v>
      </c>
      <c r="T399" s="304">
        <f t="shared" ca="1" si="175"/>
        <v>28.399949999999997</v>
      </c>
      <c r="U399" s="311">
        <f t="shared" ca="1" si="176"/>
        <v>0</v>
      </c>
      <c r="V399" s="306">
        <f t="shared" ca="1" si="177"/>
        <v>1.2250272095058312</v>
      </c>
      <c r="W399" s="304">
        <f t="shared" ca="1" si="178"/>
        <v>25.666351661933803</v>
      </c>
      <c r="Y399" s="314" t="str">
        <f t="shared" ca="1" si="196"/>
        <v/>
      </c>
      <c r="Z399" s="315" t="str">
        <f t="shared" ca="1" si="197"/>
        <v/>
      </c>
      <c r="AA399" s="316" t="str">
        <f t="shared" ca="1" si="198"/>
        <v/>
      </c>
      <c r="AC399" s="310" t="e">
        <f t="shared" ca="1" si="199"/>
        <v>#N/A</v>
      </c>
      <c r="AD399" s="323" t="e">
        <f t="shared" ca="1" si="200"/>
        <v>#N/A</v>
      </c>
      <c r="AE399" s="324" t="e">
        <f t="shared" ca="1" si="179"/>
        <v>#N/A</v>
      </c>
      <c r="AG399" s="306">
        <f t="shared" ca="1" si="201"/>
        <v>0.92187853713488366</v>
      </c>
      <c r="AH399" s="304">
        <f t="shared" ca="1" si="202"/>
        <v>-8.8657267618660089</v>
      </c>
    </row>
    <row r="400" spans="1:34" x14ac:dyDescent="0.2">
      <c r="A400" s="347">
        <f t="shared" ca="1" si="180"/>
        <v>1E-4</v>
      </c>
      <c r="B400" s="304">
        <f t="shared" ca="1" si="181"/>
        <v>32.801000000000208</v>
      </c>
      <c r="D400" s="306">
        <f t="shared" ca="1" si="182"/>
        <v>-0.59870998351208515</v>
      </c>
      <c r="E400" s="307">
        <f t="shared" ca="1" si="183"/>
        <v>-0.96448686816078499</v>
      </c>
      <c r="F400" s="304">
        <f t="shared" ca="1" si="184"/>
        <v>1.1352041945005491</v>
      </c>
      <c r="G400" s="306">
        <f t="shared" ca="1" si="185"/>
        <v>6.8307735673691283</v>
      </c>
      <c r="H400" s="307">
        <f t="shared" ca="1" si="186"/>
        <v>-100.92079018097429</v>
      </c>
      <c r="I400" s="304">
        <f t="shared" ca="1" si="187"/>
        <v>101.15169478699261</v>
      </c>
      <c r="J400" s="306">
        <f t="shared" ca="1" si="188"/>
        <v>621.05488247048675</v>
      </c>
      <c r="K400" s="307">
        <f t="shared" ca="1" si="189"/>
        <v>-0.23220802234035215</v>
      </c>
      <c r="L400" s="304">
        <f t="shared" ca="1" si="174"/>
        <v>621.05492588095274</v>
      </c>
      <c r="M400" s="306">
        <f t="shared" ca="1" si="190"/>
        <v>-1.5032148987743306</v>
      </c>
      <c r="N400" s="304">
        <f t="shared" ca="1" si="191"/>
        <v>-86.12786940095441</v>
      </c>
      <c r="P400" s="310">
        <f t="shared" ca="1" si="192"/>
        <v>23</v>
      </c>
      <c r="Q400" s="304">
        <f t="shared" ca="1" si="193"/>
        <v>0</v>
      </c>
      <c r="R400" s="306">
        <f t="shared" ca="1" si="194"/>
        <v>0</v>
      </c>
      <c r="S400" s="307">
        <f t="shared" ca="1" si="195"/>
        <v>2.8949999999999996</v>
      </c>
      <c r="T400" s="304">
        <f t="shared" ca="1" si="175"/>
        <v>28.399949999999997</v>
      </c>
      <c r="U400" s="311">
        <f t="shared" ca="1" si="176"/>
        <v>0</v>
      </c>
      <c r="V400" s="306">
        <f t="shared" ca="1" si="177"/>
        <v>1.2250284458130043</v>
      </c>
      <c r="W400" s="304">
        <f t="shared" ca="1" si="178"/>
        <v>25.666424347201318</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0.92185386347747489</v>
      </c>
      <c r="AH400" s="304">
        <f t="shared" ca="1" si="202"/>
        <v>-8.8657518694071875</v>
      </c>
    </row>
    <row r="401" spans="1:34" x14ac:dyDescent="0.2">
      <c r="A401" s="347">
        <f t="shared" ca="1" si="180"/>
        <v>1E-4</v>
      </c>
      <c r="B401" s="304">
        <f t="shared" ca="1" si="181"/>
        <v>32.801100000000211</v>
      </c>
      <c r="D401" s="306">
        <f t="shared" ca="1" si="182"/>
        <v>-0.59870588578220441</v>
      </c>
      <c r="E401" s="307">
        <f t="shared" ca="1" si="183"/>
        <v>-0.96446142618781217</v>
      </c>
      <c r="F401" s="304">
        <f t="shared" ca="1" si="184"/>
        <v>1.1351804174995632</v>
      </c>
      <c r="G401" s="306">
        <f t="shared" ca="1" si="185"/>
        <v>6.83071369678055</v>
      </c>
      <c r="H401" s="307">
        <f t="shared" ca="1" si="186"/>
        <v>-100.92088662711691</v>
      </c>
      <c r="I401" s="304">
        <f t="shared" ca="1" si="187"/>
        <v>101.15178696993331</v>
      </c>
      <c r="J401" s="306">
        <f t="shared" ca="1" si="188"/>
        <v>621.05488247048675</v>
      </c>
      <c r="K401" s="307">
        <f t="shared" ca="1" si="189"/>
        <v>-0.2423001061807567</v>
      </c>
      <c r="L401" s="304">
        <f t="shared" ca="1" si="174"/>
        <v>621.05492973630885</v>
      </c>
      <c r="M401" s="306">
        <f t="shared" ca="1" si="190"/>
        <v>-1.5032155537002421</v>
      </c>
      <c r="N401" s="304">
        <f t="shared" ca="1" si="191"/>
        <v>-86.127906925445032</v>
      </c>
      <c r="P401" s="310">
        <f t="shared" ca="1" si="192"/>
        <v>23</v>
      </c>
      <c r="Q401" s="304">
        <f t="shared" ca="1" si="193"/>
        <v>0</v>
      </c>
      <c r="R401" s="306">
        <f t="shared" ca="1" si="194"/>
        <v>0</v>
      </c>
      <c r="S401" s="307">
        <f t="shared" ca="1" si="195"/>
        <v>2.8949999999999996</v>
      </c>
      <c r="T401" s="304">
        <f t="shared" ca="1" si="175"/>
        <v>28.399949999999997</v>
      </c>
      <c r="U401" s="311">
        <f t="shared" ca="1" si="176"/>
        <v>0</v>
      </c>
      <c r="V401" s="306">
        <f t="shared" ca="1" si="177"/>
        <v>1.2250296821226061</v>
      </c>
      <c r="W401" s="304">
        <f t="shared" ca="1" si="178"/>
        <v>25.666497031404646</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0.92182919017887421</v>
      </c>
      <c r="AH401" s="304">
        <f t="shared" ca="1" si="202"/>
        <v>-8.8657769765807668</v>
      </c>
    </row>
    <row r="402" spans="1:34" x14ac:dyDescent="0.2">
      <c r="A402" s="347">
        <f t="shared" ca="1" si="180"/>
        <v>1E-4</v>
      </c>
      <c r="B402" s="304">
        <f t="shared" ca="1" si="181"/>
        <v>32.801200000000215</v>
      </c>
      <c r="D402" s="306">
        <f t="shared" ca="1" si="182"/>
        <v>-0.59870178805577079</v>
      </c>
      <c r="E402" s="307">
        <f t="shared" ca="1" si="183"/>
        <v>-0.96443598458732005</v>
      </c>
      <c r="F402" s="304">
        <f t="shared" ca="1" si="184"/>
        <v>1.1351566409038405</v>
      </c>
      <c r="G402" s="306">
        <f t="shared" ca="1" si="185"/>
        <v>6.8306538266017442</v>
      </c>
      <c r="H402" s="307">
        <f t="shared" ca="1" si="186"/>
        <v>-100.92098307071538</v>
      </c>
      <c r="I402" s="304">
        <f t="shared" ca="1" si="187"/>
        <v>101.15187915040674</v>
      </c>
      <c r="J402" s="306">
        <f t="shared" ca="1" si="188"/>
        <v>621.05488247048675</v>
      </c>
      <c r="K402" s="307">
        <f t="shared" ca="1" si="189"/>
        <v>-0.2523921996656483</v>
      </c>
      <c r="L402" s="304">
        <f t="shared" ca="1" si="174"/>
        <v>621.05493375566436</v>
      </c>
      <c r="M402" s="306">
        <f t="shared" ca="1" si="190"/>
        <v>-1.5032162086192198</v>
      </c>
      <c r="N402" s="304">
        <f t="shared" ca="1" si="191"/>
        <v>-86.127944449538376</v>
      </c>
      <c r="P402" s="310">
        <f t="shared" ca="1" si="192"/>
        <v>23</v>
      </c>
      <c r="Q402" s="304">
        <f t="shared" ca="1" si="193"/>
        <v>0</v>
      </c>
      <c r="R402" s="306">
        <f t="shared" ca="1" si="194"/>
        <v>0</v>
      </c>
      <c r="S402" s="307">
        <f t="shared" ca="1" si="195"/>
        <v>2.8949999999999996</v>
      </c>
      <c r="T402" s="304">
        <f t="shared" ca="1" si="175"/>
        <v>28.399949999999997</v>
      </c>
      <c r="U402" s="311">
        <f t="shared" ca="1" si="176"/>
        <v>0</v>
      </c>
      <c r="V402" s="306">
        <f t="shared" ca="1" si="177"/>
        <v>1.2250309184346375</v>
      </c>
      <c r="W402" s="304">
        <f t="shared" ca="1" si="178"/>
        <v>25.666569714543826</v>
      </c>
      <c r="Y402" s="314" t="str">
        <f t="shared" ca="1" si="196"/>
        <v/>
      </c>
      <c r="Z402" s="315" t="str">
        <f t="shared" ca="1" si="197"/>
        <v/>
      </c>
      <c r="AA402" s="316" t="str">
        <f t="shared" ca="1" si="198"/>
        <v/>
      </c>
      <c r="AC402" s="310" t="e">
        <f t="shared" ca="1" si="199"/>
        <v>#N/A</v>
      </c>
      <c r="AD402" s="323" t="e">
        <f t="shared" ca="1" si="200"/>
        <v>#N/A</v>
      </c>
      <c r="AE402" s="324" t="e">
        <f t="shared" ca="1" si="179"/>
        <v>#N/A</v>
      </c>
      <c r="AG402" s="306">
        <f t="shared" ca="1" si="201"/>
        <v>0.9218045172390763</v>
      </c>
      <c r="AH402" s="304">
        <f t="shared" ca="1" si="202"/>
        <v>-8.8658020833867521</v>
      </c>
    </row>
    <row r="403" spans="1:34" x14ac:dyDescent="0.2">
      <c r="A403" s="347">
        <f t="shared" ca="1" si="180"/>
        <v>1E-4</v>
      </c>
      <c r="B403" s="304">
        <f t="shared" ca="1" si="181"/>
        <v>32.801300000000218</v>
      </c>
      <c r="D403" s="306">
        <f t="shared" ca="1" si="182"/>
        <v>-0.59869769033278042</v>
      </c>
      <c r="E403" s="307">
        <f t="shared" ca="1" si="183"/>
        <v>-0.96441054335929266</v>
      </c>
      <c r="F403" s="304">
        <f t="shared" ca="1" si="184"/>
        <v>1.1351328647133656</v>
      </c>
      <c r="G403" s="306">
        <f t="shared" ca="1" si="185"/>
        <v>6.8305939568327112</v>
      </c>
      <c r="H403" s="307">
        <f t="shared" ca="1" si="186"/>
        <v>-100.92107951176972</v>
      </c>
      <c r="I403" s="304">
        <f t="shared" ca="1" si="187"/>
        <v>101.1519713284129</v>
      </c>
      <c r="J403" s="306">
        <f t="shared" ca="1" si="188"/>
        <v>621.05488247048675</v>
      </c>
      <c r="K403" s="307">
        <f t="shared" ca="1" si="189"/>
        <v>-0.26248430279477253</v>
      </c>
      <c r="L403" s="304">
        <f t="shared" ca="1" si="174"/>
        <v>621.05493793901951</v>
      </c>
      <c r="M403" s="306">
        <f t="shared" ca="1" si="190"/>
        <v>-1.5032168635312637</v>
      </c>
      <c r="N403" s="304">
        <f t="shared" ca="1" si="191"/>
        <v>-86.127981973234441</v>
      </c>
      <c r="P403" s="310">
        <f t="shared" ca="1" si="192"/>
        <v>23</v>
      </c>
      <c r="Q403" s="304">
        <f t="shared" ca="1" si="193"/>
        <v>0</v>
      </c>
      <c r="R403" s="306">
        <f t="shared" ca="1" si="194"/>
        <v>0</v>
      </c>
      <c r="S403" s="307">
        <f t="shared" ca="1" si="195"/>
        <v>2.8949999999999996</v>
      </c>
      <c r="T403" s="304">
        <f t="shared" ca="1" si="175"/>
        <v>28.399949999999997</v>
      </c>
      <c r="U403" s="311">
        <f t="shared" ca="1" si="176"/>
        <v>0</v>
      </c>
      <c r="V403" s="306">
        <f t="shared" ca="1" si="177"/>
        <v>1.2250321547490983</v>
      </c>
      <c r="W403" s="304">
        <f t="shared" ca="1" si="178"/>
        <v>25.666642396618855</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0.92177984465806517</v>
      </c>
      <c r="AH403" s="304">
        <f t="shared" ca="1" si="202"/>
        <v>-8.8658271898251577</v>
      </c>
    </row>
    <row r="404" spans="1:34" x14ac:dyDescent="0.2">
      <c r="A404" s="347">
        <f t="shared" ca="1" si="180"/>
        <v>1E-4</v>
      </c>
      <c r="B404" s="304">
        <f t="shared" ca="1" si="181"/>
        <v>32.801400000000221</v>
      </c>
      <c r="D404" s="306">
        <f t="shared" ca="1" si="182"/>
        <v>-0.5986935926132344</v>
      </c>
      <c r="E404" s="307">
        <f t="shared" ca="1" si="183"/>
        <v>-0.9643851025037371</v>
      </c>
      <c r="F404" s="304">
        <f t="shared" ca="1" si="184"/>
        <v>1.1351090889281457</v>
      </c>
      <c r="G404" s="306">
        <f t="shared" ca="1" si="185"/>
        <v>6.8305340874734499</v>
      </c>
      <c r="H404" s="307">
        <f t="shared" ca="1" si="186"/>
        <v>-100.92117595027997</v>
      </c>
      <c r="I404" s="304">
        <f t="shared" ca="1" si="187"/>
        <v>101.15206350395184</v>
      </c>
      <c r="J404" s="306">
        <f t="shared" ca="1" si="188"/>
        <v>621.05488247048675</v>
      </c>
      <c r="K404" s="307">
        <f t="shared" ca="1" si="189"/>
        <v>-0.27257641556787504</v>
      </c>
      <c r="L404" s="304">
        <f t="shared" ca="1" si="174"/>
        <v>621.05494228637497</v>
      </c>
      <c r="M404" s="306">
        <f t="shared" ca="1" si="190"/>
        <v>-1.5032175184363736</v>
      </c>
      <c r="N404" s="304">
        <f t="shared" ca="1" si="191"/>
        <v>-86.128019496533227</v>
      </c>
      <c r="P404" s="310">
        <f t="shared" ca="1" si="192"/>
        <v>23</v>
      </c>
      <c r="Q404" s="304">
        <f t="shared" ca="1" si="193"/>
        <v>0</v>
      </c>
      <c r="R404" s="306">
        <f t="shared" ca="1" si="194"/>
        <v>0</v>
      </c>
      <c r="S404" s="307">
        <f t="shared" ca="1" si="195"/>
        <v>2.8949999999999996</v>
      </c>
      <c r="T404" s="304">
        <f t="shared" ca="1" si="175"/>
        <v>28.399949999999997</v>
      </c>
      <c r="U404" s="311">
        <f t="shared" ca="1" si="176"/>
        <v>0</v>
      </c>
      <c r="V404" s="306">
        <f t="shared" ca="1" si="177"/>
        <v>1.2250333910659881</v>
      </c>
      <c r="W404" s="304">
        <f t="shared" ca="1" si="178"/>
        <v>25.666715077629735</v>
      </c>
      <c r="Y404" s="314" t="str">
        <f t="shared" ca="1" si="196"/>
        <v/>
      </c>
      <c r="Z404" s="315" t="str">
        <f t="shared" ca="1" si="197"/>
        <v/>
      </c>
      <c r="AA404" s="316" t="str">
        <f t="shared" ca="1" si="198"/>
        <v/>
      </c>
      <c r="AC404" s="310" t="e">
        <f t="shared" ca="1" si="199"/>
        <v>#N/A</v>
      </c>
      <c r="AD404" s="323" t="e">
        <f t="shared" ca="1" si="200"/>
        <v>#N/A</v>
      </c>
      <c r="AE404" s="324" t="e">
        <f t="shared" ca="1" si="179"/>
        <v>#N/A</v>
      </c>
      <c r="AG404" s="306">
        <f t="shared" ca="1" si="201"/>
        <v>0.9217551724358497</v>
      </c>
      <c r="AH404" s="304">
        <f t="shared" ca="1" si="202"/>
        <v>-8.8658522958959782</v>
      </c>
    </row>
    <row r="405" spans="1:34" x14ac:dyDescent="0.2">
      <c r="A405" s="347">
        <f t="shared" ca="1" si="180"/>
        <v>1E-4</v>
      </c>
      <c r="B405" s="304">
        <f t="shared" ca="1" si="181"/>
        <v>32.801500000000225</v>
      </c>
      <c r="D405" s="306">
        <f t="shared" ca="1" si="182"/>
        <v>-0.59868949489713597</v>
      </c>
      <c r="E405" s="307">
        <f t="shared" ca="1" si="183"/>
        <v>-0.96435966202064449</v>
      </c>
      <c r="F405" s="304">
        <f t="shared" ca="1" si="184"/>
        <v>1.1350853135481753</v>
      </c>
      <c r="G405" s="306">
        <f t="shared" ca="1" si="185"/>
        <v>6.8304742185239604</v>
      </c>
      <c r="H405" s="307">
        <f t="shared" ca="1" si="186"/>
        <v>-100.92127238624617</v>
      </c>
      <c r="I405" s="304">
        <f t="shared" ca="1" si="187"/>
        <v>101.15215567702359</v>
      </c>
      <c r="J405" s="306">
        <f t="shared" ca="1" si="188"/>
        <v>621.05488247048675</v>
      </c>
      <c r="K405" s="307">
        <f t="shared" ca="1" si="189"/>
        <v>-0.28266853798470137</v>
      </c>
      <c r="L405" s="304">
        <f t="shared" ca="1" si="174"/>
        <v>621.05494679773096</v>
      </c>
      <c r="M405" s="306">
        <f t="shared" ca="1" si="190"/>
        <v>-1.5032181733345498</v>
      </c>
      <c r="N405" s="304">
        <f t="shared" ca="1" si="191"/>
        <v>-86.128057019434735</v>
      </c>
      <c r="P405" s="310">
        <f t="shared" ca="1" si="192"/>
        <v>23</v>
      </c>
      <c r="Q405" s="304">
        <f t="shared" ca="1" si="193"/>
        <v>0</v>
      </c>
      <c r="R405" s="306">
        <f t="shared" ca="1" si="194"/>
        <v>0</v>
      </c>
      <c r="S405" s="307">
        <f t="shared" ca="1" si="195"/>
        <v>2.8949999999999996</v>
      </c>
      <c r="T405" s="304">
        <f t="shared" ca="1" si="175"/>
        <v>28.399949999999997</v>
      </c>
      <c r="U405" s="311">
        <f t="shared" ca="1" si="176"/>
        <v>0</v>
      </c>
      <c r="V405" s="306">
        <f t="shared" ca="1" si="177"/>
        <v>1.2250346273853068</v>
      </c>
      <c r="W405" s="304">
        <f t="shared" ca="1" si="178"/>
        <v>25.666787757576486</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0.92173050057242101</v>
      </c>
      <c r="AH405" s="304">
        <f t="shared" ca="1" si="202"/>
        <v>-8.865877401599219</v>
      </c>
    </row>
    <row r="406" spans="1:34" x14ac:dyDescent="0.2">
      <c r="A406" s="347">
        <f t="shared" ca="1" si="180"/>
        <v>1E-4</v>
      </c>
      <c r="B406" s="304">
        <f t="shared" ca="1" si="181"/>
        <v>32.801600000000228</v>
      </c>
      <c r="D406" s="306">
        <f t="shared" ca="1" si="182"/>
        <v>-0.59868539718448499</v>
      </c>
      <c r="E406" s="307">
        <f t="shared" ca="1" si="183"/>
        <v>-0.96433422191001483</v>
      </c>
      <c r="F406" s="304">
        <f t="shared" ca="1" si="184"/>
        <v>1.1350615385734548</v>
      </c>
      <c r="G406" s="306">
        <f t="shared" ca="1" si="185"/>
        <v>6.8304143499842418</v>
      </c>
      <c r="H406" s="307">
        <f t="shared" ca="1" si="186"/>
        <v>-100.92136881966836</v>
      </c>
      <c r="I406" s="304">
        <f t="shared" ca="1" si="187"/>
        <v>101.15224784762817</v>
      </c>
      <c r="J406" s="306">
        <f t="shared" ca="1" si="188"/>
        <v>621.05488247048675</v>
      </c>
      <c r="K406" s="307">
        <f t="shared" ca="1" si="189"/>
        <v>-0.29276067004499712</v>
      </c>
      <c r="L406" s="304">
        <f t="shared" ca="1" si="174"/>
        <v>621.05495147308829</v>
      </c>
      <c r="M406" s="306">
        <f t="shared" ca="1" si="190"/>
        <v>-1.5032188282257926</v>
      </c>
      <c r="N406" s="304">
        <f t="shared" ca="1" si="191"/>
        <v>-86.128094541938978</v>
      </c>
      <c r="P406" s="310">
        <f t="shared" ca="1" si="192"/>
        <v>23</v>
      </c>
      <c r="Q406" s="304">
        <f t="shared" ca="1" si="193"/>
        <v>0</v>
      </c>
      <c r="R406" s="306">
        <f t="shared" ca="1" si="194"/>
        <v>0</v>
      </c>
      <c r="S406" s="307">
        <f t="shared" ca="1" si="195"/>
        <v>2.8949999999999996</v>
      </c>
      <c r="T406" s="304">
        <f t="shared" ca="1" si="175"/>
        <v>28.399949999999997</v>
      </c>
      <c r="U406" s="311">
        <f t="shared" ca="1" si="176"/>
        <v>0</v>
      </c>
      <c r="V406" s="306">
        <f t="shared" ca="1" si="177"/>
        <v>1.2250358637070544</v>
      </c>
      <c r="W406" s="304">
        <f t="shared" ca="1" si="178"/>
        <v>25.66686043645911</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0.92170582906777732</v>
      </c>
      <c r="AH406" s="304">
        <f t="shared" ca="1" si="202"/>
        <v>-8.8659025069348836</v>
      </c>
    </row>
    <row r="407" spans="1:34" x14ac:dyDescent="0.2">
      <c r="A407" s="347">
        <f t="shared" ca="1" si="180"/>
        <v>1E-4</v>
      </c>
      <c r="B407" s="304">
        <f t="shared" ca="1" si="181"/>
        <v>32.801700000000231</v>
      </c>
      <c r="D407" s="306">
        <f t="shared" ca="1" si="182"/>
        <v>-0.59868129947527882</v>
      </c>
      <c r="E407" s="307">
        <f t="shared" ca="1" si="183"/>
        <v>-0.96430878217184279</v>
      </c>
      <c r="F407" s="304">
        <f t="shared" ca="1" si="184"/>
        <v>1.1350377640039784</v>
      </c>
      <c r="G407" s="306">
        <f t="shared" ca="1" si="185"/>
        <v>6.8303544818542941</v>
      </c>
      <c r="H407" s="307">
        <f t="shared" ca="1" si="186"/>
        <v>-100.92146525054658</v>
      </c>
      <c r="I407" s="304">
        <f t="shared" ca="1" si="187"/>
        <v>101.15234001576566</v>
      </c>
      <c r="J407" s="306">
        <f t="shared" ca="1" si="188"/>
        <v>621.05488247048675</v>
      </c>
      <c r="K407" s="307">
        <f t="shared" ca="1" si="189"/>
        <v>-0.30285281174850787</v>
      </c>
      <c r="L407" s="304">
        <f t="shared" ca="1" si="174"/>
        <v>621.05495631244719</v>
      </c>
      <c r="M407" s="306">
        <f t="shared" ca="1" si="190"/>
        <v>-1.5032194831101016</v>
      </c>
      <c r="N407" s="304">
        <f t="shared" ca="1" si="191"/>
        <v>-86.128132064045957</v>
      </c>
      <c r="P407" s="310">
        <f t="shared" ca="1" si="192"/>
        <v>23</v>
      </c>
      <c r="Q407" s="304">
        <f t="shared" ca="1" si="193"/>
        <v>0</v>
      </c>
      <c r="R407" s="306">
        <f t="shared" ca="1" si="194"/>
        <v>0</v>
      </c>
      <c r="S407" s="307">
        <f t="shared" ca="1" si="195"/>
        <v>2.8949999999999996</v>
      </c>
      <c r="T407" s="304">
        <f t="shared" ca="1" si="175"/>
        <v>28.399949999999997</v>
      </c>
      <c r="U407" s="311">
        <f t="shared" ca="1" si="176"/>
        <v>0</v>
      </c>
      <c r="V407" s="306">
        <f t="shared" ca="1" si="177"/>
        <v>1.2250371000312319</v>
      </c>
      <c r="W407" s="304">
        <f t="shared" ca="1" si="178"/>
        <v>25.66693311427764</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0.92168115792191685</v>
      </c>
      <c r="AH407" s="304">
        <f t="shared" ca="1" si="202"/>
        <v>-8.8659276119029755</v>
      </c>
    </row>
    <row r="408" spans="1:34" x14ac:dyDescent="0.2">
      <c r="A408" s="347">
        <f t="shared" ca="1" si="180"/>
        <v>1E-4</v>
      </c>
      <c r="B408" s="304">
        <f t="shared" ca="1" si="181"/>
        <v>32.801800000000235</v>
      </c>
      <c r="D408" s="306">
        <f t="shared" ca="1" si="182"/>
        <v>-0.59867720176952333</v>
      </c>
      <c r="E408" s="307">
        <f t="shared" ca="1" si="183"/>
        <v>-0.96428334280612127</v>
      </c>
      <c r="F408" s="304">
        <f t="shared" ca="1" si="184"/>
        <v>1.1350139898397438</v>
      </c>
      <c r="G408" s="306">
        <f t="shared" ca="1" si="185"/>
        <v>6.8302946141341172</v>
      </c>
      <c r="H408" s="307">
        <f t="shared" ca="1" si="186"/>
        <v>-100.92156167888085</v>
      </c>
      <c r="I408" s="304">
        <f t="shared" ca="1" si="187"/>
        <v>101.15243218143605</v>
      </c>
      <c r="J408" s="306">
        <f t="shared" ca="1" si="188"/>
        <v>621.05488247048675</v>
      </c>
      <c r="K408" s="307">
        <f t="shared" ca="1" si="189"/>
        <v>-0.31294496309497921</v>
      </c>
      <c r="L408" s="304">
        <f t="shared" ca="1" si="174"/>
        <v>621.05496131580821</v>
      </c>
      <c r="M408" s="306">
        <f t="shared" ca="1" si="190"/>
        <v>-1.5032201379874772</v>
      </c>
      <c r="N408" s="304">
        <f t="shared" ca="1" si="191"/>
        <v>-86.128169585755685</v>
      </c>
      <c r="P408" s="310">
        <f t="shared" ca="1" si="192"/>
        <v>23</v>
      </c>
      <c r="Q408" s="304">
        <f t="shared" ca="1" si="193"/>
        <v>0</v>
      </c>
      <c r="R408" s="306">
        <f t="shared" ca="1" si="194"/>
        <v>0</v>
      </c>
      <c r="S408" s="307">
        <f t="shared" ca="1" si="195"/>
        <v>2.8949999999999996</v>
      </c>
      <c r="T408" s="304">
        <f t="shared" ca="1" si="175"/>
        <v>28.399949999999997</v>
      </c>
      <c r="U408" s="311">
        <f t="shared" ca="1" si="176"/>
        <v>0</v>
      </c>
      <c r="V408" s="306">
        <f t="shared" ca="1" si="177"/>
        <v>1.2250383363578377</v>
      </c>
      <c r="W408" s="304">
        <f t="shared" ca="1" si="178"/>
        <v>25.667005791032061</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0.92165648713482895</v>
      </c>
      <c r="AH408" s="304">
        <f t="shared" ca="1" si="202"/>
        <v>-8.8659527165035037</v>
      </c>
    </row>
    <row r="409" spans="1:34" x14ac:dyDescent="0.2">
      <c r="A409" s="347">
        <f t="shared" ca="1" si="180"/>
        <v>1E-4</v>
      </c>
      <c r="B409" s="304">
        <f t="shared" ca="1" si="181"/>
        <v>32.801900000000238</v>
      </c>
      <c r="D409" s="306">
        <f t="shared" ca="1" si="182"/>
        <v>-0.59867310406721552</v>
      </c>
      <c r="E409" s="307">
        <f t="shared" ca="1" si="183"/>
        <v>-0.96425790381285026</v>
      </c>
      <c r="F409" s="304">
        <f t="shared" ca="1" si="184"/>
        <v>1.1349902160807499</v>
      </c>
      <c r="G409" s="306">
        <f t="shared" ca="1" si="185"/>
        <v>6.8302347468237103</v>
      </c>
      <c r="H409" s="307">
        <f t="shared" ca="1" si="186"/>
        <v>-100.92165810467122</v>
      </c>
      <c r="I409" s="304">
        <f t="shared" ca="1" si="187"/>
        <v>101.1525243446394</v>
      </c>
      <c r="J409" s="306">
        <f t="shared" ca="1" si="188"/>
        <v>621.05488247048675</v>
      </c>
      <c r="K409" s="307">
        <f t="shared" ca="1" si="189"/>
        <v>-0.3230371240841568</v>
      </c>
      <c r="L409" s="304">
        <f t="shared" ca="1" si="174"/>
        <v>621.05496648317182</v>
      </c>
      <c r="M409" s="306">
        <f t="shared" ca="1" si="190"/>
        <v>-1.5032207928579195</v>
      </c>
      <c r="N409" s="304">
        <f t="shared" ca="1" si="191"/>
        <v>-86.12820710706815</v>
      </c>
      <c r="P409" s="310">
        <f t="shared" ca="1" si="192"/>
        <v>23</v>
      </c>
      <c r="Q409" s="304">
        <f t="shared" ca="1" si="193"/>
        <v>0</v>
      </c>
      <c r="R409" s="306">
        <f t="shared" ca="1" si="194"/>
        <v>0</v>
      </c>
      <c r="S409" s="307">
        <f t="shared" ca="1" si="195"/>
        <v>2.8949999999999996</v>
      </c>
      <c r="T409" s="304">
        <f t="shared" ca="1" si="175"/>
        <v>28.399949999999997</v>
      </c>
      <c r="U409" s="311">
        <f t="shared" ca="1" si="176"/>
        <v>0</v>
      </c>
      <c r="V409" s="306">
        <f t="shared" ca="1" si="177"/>
        <v>1.2250395726868724</v>
      </c>
      <c r="W409" s="304">
        <f t="shared" ca="1" si="178"/>
        <v>25.66707846672238</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0.92163181670651717</v>
      </c>
      <c r="AH409" s="304">
        <f t="shared" ca="1" si="202"/>
        <v>-8.8659778207364646</v>
      </c>
    </row>
    <row r="410" spans="1:34" x14ac:dyDescent="0.2">
      <c r="A410" s="347">
        <f t="shared" ca="1" si="180"/>
        <v>1E-4</v>
      </c>
      <c r="B410" s="304">
        <f t="shared" ca="1" si="181"/>
        <v>32.802000000000241</v>
      </c>
      <c r="D410" s="306">
        <f t="shared" ca="1" si="182"/>
        <v>-0.59866900636835696</v>
      </c>
      <c r="E410" s="307">
        <f t="shared" ca="1" si="183"/>
        <v>-0.96423246519203154</v>
      </c>
      <c r="F410" s="304">
        <f t="shared" ca="1" si="184"/>
        <v>1.134966442726999</v>
      </c>
      <c r="G410" s="306">
        <f t="shared" ca="1" si="185"/>
        <v>6.8301748799230735</v>
      </c>
      <c r="H410" s="307">
        <f t="shared" ca="1" si="186"/>
        <v>-100.92175452791774</v>
      </c>
      <c r="I410" s="304">
        <f t="shared" ca="1" si="187"/>
        <v>101.15261650537576</v>
      </c>
      <c r="J410" s="306">
        <f t="shared" ca="1" si="188"/>
        <v>621.05488247048675</v>
      </c>
      <c r="K410" s="307">
        <f t="shared" ca="1" si="189"/>
        <v>-0.33312929471578623</v>
      </c>
      <c r="L410" s="304">
        <f t="shared" ca="1" si="174"/>
        <v>621.05497181453848</v>
      </c>
      <c r="M410" s="306">
        <f t="shared" ca="1" si="190"/>
        <v>-1.5032214477214287</v>
      </c>
      <c r="N410" s="304">
        <f t="shared" ca="1" si="191"/>
        <v>-86.128244627983392</v>
      </c>
      <c r="P410" s="310">
        <f t="shared" ca="1" si="192"/>
        <v>23</v>
      </c>
      <c r="Q410" s="304">
        <f t="shared" ca="1" si="193"/>
        <v>0</v>
      </c>
      <c r="R410" s="306">
        <f t="shared" ca="1" si="194"/>
        <v>0</v>
      </c>
      <c r="S410" s="307">
        <f t="shared" ca="1" si="195"/>
        <v>2.8949999999999996</v>
      </c>
      <c r="T410" s="304">
        <f t="shared" ca="1" si="175"/>
        <v>28.399949999999997</v>
      </c>
      <c r="U410" s="311">
        <f t="shared" ca="1" si="176"/>
        <v>0</v>
      </c>
      <c r="V410" s="306">
        <f t="shared" ca="1" si="177"/>
        <v>1.2250408090183367</v>
      </c>
      <c r="W410" s="304">
        <f t="shared" ca="1" si="178"/>
        <v>25.667151141348654</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0.92160714663698151</v>
      </c>
      <c r="AH410" s="304">
        <f t="shared" ca="1" si="202"/>
        <v>-8.8660029246018599</v>
      </c>
    </row>
    <row r="411" spans="1:34" x14ac:dyDescent="0.2">
      <c r="A411" s="347">
        <f t="shared" ca="1" si="180"/>
        <v>1E-4</v>
      </c>
      <c r="B411" s="304">
        <f t="shared" ca="1" si="181"/>
        <v>32.802100000000245</v>
      </c>
      <c r="D411" s="306">
        <f t="shared" ca="1" si="182"/>
        <v>-0.59866490867294797</v>
      </c>
      <c r="E411" s="307">
        <f t="shared" ca="1" si="183"/>
        <v>-0.9642070269436438</v>
      </c>
      <c r="F411" s="304">
        <f t="shared" ca="1" si="184"/>
        <v>1.1349426697784737</v>
      </c>
      <c r="G411" s="306">
        <f t="shared" ca="1" si="185"/>
        <v>6.8301150134322066</v>
      </c>
      <c r="H411" s="307">
        <f t="shared" ca="1" si="186"/>
        <v>-100.92185094862043</v>
      </c>
      <c r="I411" s="304">
        <f t="shared" ca="1" si="187"/>
        <v>101.15270866364514</v>
      </c>
      <c r="J411" s="306">
        <f t="shared" ca="1" si="188"/>
        <v>621.05488247048675</v>
      </c>
      <c r="K411" s="307">
        <f t="shared" ca="1" si="189"/>
        <v>-0.34322147498961314</v>
      </c>
      <c r="L411" s="304">
        <f t="shared" ca="1" si="174"/>
        <v>621.05497730990862</v>
      </c>
      <c r="M411" s="306">
        <f t="shared" ca="1" si="190"/>
        <v>-1.5032221025780046</v>
      </c>
      <c r="N411" s="304">
        <f t="shared" ca="1" si="191"/>
        <v>-86.12828214850137</v>
      </c>
      <c r="P411" s="310">
        <f t="shared" ca="1" si="192"/>
        <v>23</v>
      </c>
      <c r="Q411" s="304">
        <f t="shared" ca="1" si="193"/>
        <v>0</v>
      </c>
      <c r="R411" s="306">
        <f t="shared" ca="1" si="194"/>
        <v>0</v>
      </c>
      <c r="S411" s="307">
        <f t="shared" ca="1" si="195"/>
        <v>2.8949999999999996</v>
      </c>
      <c r="T411" s="304">
        <f t="shared" ca="1" si="175"/>
        <v>28.399949999999997</v>
      </c>
      <c r="U411" s="311">
        <f t="shared" ca="1" si="176"/>
        <v>0</v>
      </c>
      <c r="V411" s="306">
        <f t="shared" ca="1" si="177"/>
        <v>1.2250420453522295</v>
      </c>
      <c r="W411" s="304">
        <f t="shared" ca="1" si="178"/>
        <v>25.667223814910844</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0.92158247692620066</v>
      </c>
      <c r="AH411" s="304">
        <f t="shared" ca="1" si="202"/>
        <v>-8.8660280280997092</v>
      </c>
    </row>
    <row r="412" spans="1:34" x14ac:dyDescent="0.2">
      <c r="A412" s="347">
        <f t="shared" ca="1" si="180"/>
        <v>1E-4</v>
      </c>
      <c r="B412" s="304">
        <f t="shared" ca="1" si="181"/>
        <v>32.802200000000248</v>
      </c>
      <c r="D412" s="306">
        <f t="shared" ca="1" si="182"/>
        <v>-0.59866081098099111</v>
      </c>
      <c r="E412" s="307">
        <f t="shared" ca="1" si="183"/>
        <v>-0.96418158906769946</v>
      </c>
      <c r="F412" s="304">
        <f t="shared" ca="1" si="184"/>
        <v>1.1349188972351867</v>
      </c>
      <c r="G412" s="306">
        <f t="shared" ca="1" si="185"/>
        <v>6.8300551473511089</v>
      </c>
      <c r="H412" s="307">
        <f t="shared" ca="1" si="186"/>
        <v>-100.92194736677934</v>
      </c>
      <c r="I412" s="304">
        <f t="shared" ca="1" si="187"/>
        <v>101.15280081944758</v>
      </c>
      <c r="J412" s="306">
        <f t="shared" ca="1" si="188"/>
        <v>621.05488247048675</v>
      </c>
      <c r="K412" s="307">
        <f t="shared" ca="1" si="189"/>
        <v>-0.35331366490538313</v>
      </c>
      <c r="L412" s="304">
        <f t="shared" ca="1" si="174"/>
        <v>621.05498296928261</v>
      </c>
      <c r="M412" s="306">
        <f t="shared" ca="1" si="190"/>
        <v>-1.5032227574276475</v>
      </c>
      <c r="N412" s="304">
        <f t="shared" ca="1" si="191"/>
        <v>-86.128319668622126</v>
      </c>
      <c r="P412" s="310">
        <f t="shared" ca="1" si="192"/>
        <v>23</v>
      </c>
      <c r="Q412" s="304">
        <f t="shared" ca="1" si="193"/>
        <v>0</v>
      </c>
      <c r="R412" s="306">
        <f t="shared" ca="1" si="194"/>
        <v>0</v>
      </c>
      <c r="S412" s="307">
        <f t="shared" ca="1" si="195"/>
        <v>2.8949999999999996</v>
      </c>
      <c r="T412" s="304">
        <f t="shared" ca="1" si="175"/>
        <v>28.399949999999997</v>
      </c>
      <c r="U412" s="311">
        <f t="shared" ca="1" si="176"/>
        <v>0</v>
      </c>
      <c r="V412" s="306">
        <f t="shared" ca="1" si="177"/>
        <v>1.2250432816885517</v>
      </c>
      <c r="W412" s="304">
        <f t="shared" ca="1" si="178"/>
        <v>25.667296487408983</v>
      </c>
      <c r="Y412" s="314" t="str">
        <f t="shared" ca="1" si="196"/>
        <v/>
      </c>
      <c r="Z412" s="315" t="str">
        <f t="shared" ca="1" si="197"/>
        <v/>
      </c>
      <c r="AA412" s="316" t="str">
        <f t="shared" ca="1" si="198"/>
        <v/>
      </c>
      <c r="AC412" s="310" t="e">
        <f t="shared" ca="1" si="199"/>
        <v>#N/A</v>
      </c>
      <c r="AD412" s="323" t="e">
        <f t="shared" ca="1" si="200"/>
        <v>#N/A</v>
      </c>
      <c r="AE412" s="324" t="e">
        <f t="shared" ca="1" si="179"/>
        <v>#N/A</v>
      </c>
      <c r="AG412" s="306">
        <f t="shared" ca="1" si="201"/>
        <v>0.92155780757418881</v>
      </c>
      <c r="AH412" s="304">
        <f t="shared" ca="1" si="202"/>
        <v>-8.8660531312300002</v>
      </c>
    </row>
    <row r="413" spans="1:34" x14ac:dyDescent="0.2">
      <c r="A413" s="347">
        <f t="shared" ca="1" si="180"/>
        <v>1E-4</v>
      </c>
      <c r="B413" s="304">
        <f t="shared" ca="1" si="181"/>
        <v>32.802300000000251</v>
      </c>
      <c r="D413" s="306">
        <f t="shared" ca="1" si="182"/>
        <v>-0.59865671329248438</v>
      </c>
      <c r="E413" s="307">
        <f t="shared" ca="1" si="183"/>
        <v>-0.96415615156418966</v>
      </c>
      <c r="F413" s="304">
        <f t="shared" ca="1" si="184"/>
        <v>1.1348951250971291</v>
      </c>
      <c r="G413" s="306">
        <f t="shared" ca="1" si="185"/>
        <v>6.8299952816797793</v>
      </c>
      <c r="H413" s="307">
        <f t="shared" ca="1" si="186"/>
        <v>-100.9220437823945</v>
      </c>
      <c r="I413" s="304">
        <f t="shared" ca="1" si="187"/>
        <v>101.15289297278314</v>
      </c>
      <c r="J413" s="306">
        <f t="shared" ca="1" si="188"/>
        <v>621.05488247048675</v>
      </c>
      <c r="K413" s="307">
        <f t="shared" ca="1" si="189"/>
        <v>-0.36340586446284184</v>
      </c>
      <c r="L413" s="304">
        <f t="shared" ca="1" si="174"/>
        <v>621.05498879266111</v>
      </c>
      <c r="M413" s="306">
        <f t="shared" ca="1" si="190"/>
        <v>-1.5032234122703576</v>
      </c>
      <c r="N413" s="304">
        <f t="shared" ca="1" si="191"/>
        <v>-86.12835718834566</v>
      </c>
      <c r="P413" s="310">
        <f t="shared" ca="1" si="192"/>
        <v>23</v>
      </c>
      <c r="Q413" s="304">
        <f t="shared" ca="1" si="193"/>
        <v>0</v>
      </c>
      <c r="R413" s="306">
        <f t="shared" ca="1" si="194"/>
        <v>0</v>
      </c>
      <c r="S413" s="307">
        <f t="shared" ca="1" si="195"/>
        <v>2.8949999999999996</v>
      </c>
      <c r="T413" s="304">
        <f t="shared" ca="1" si="175"/>
        <v>28.399949999999997</v>
      </c>
      <c r="U413" s="311">
        <f t="shared" ca="1" si="176"/>
        <v>0</v>
      </c>
      <c r="V413" s="306">
        <f t="shared" ca="1" si="177"/>
        <v>1.2250445180273024</v>
      </c>
      <c r="W413" s="304">
        <f t="shared" ca="1" si="178"/>
        <v>25.667369158843091</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0.92153313858093711</v>
      </c>
      <c r="AH413" s="304">
        <f t="shared" ca="1" si="202"/>
        <v>-8.8660782339927415</v>
      </c>
    </row>
    <row r="414" spans="1:34" x14ac:dyDescent="0.2">
      <c r="A414" s="347">
        <f t="shared" ca="1" si="180"/>
        <v>1E-4</v>
      </c>
      <c r="B414" s="304">
        <f t="shared" ca="1" si="181"/>
        <v>32.802400000000254</v>
      </c>
      <c r="D414" s="306">
        <f t="shared" ca="1" si="182"/>
        <v>-0.59865261560742944</v>
      </c>
      <c r="E414" s="307">
        <f t="shared" ca="1" si="183"/>
        <v>-0.9641307144331055</v>
      </c>
      <c r="F414" s="304">
        <f t="shared" ca="1" si="184"/>
        <v>1.1348713533642953</v>
      </c>
      <c r="G414" s="306">
        <f t="shared" ca="1" si="185"/>
        <v>6.8299354164182189</v>
      </c>
      <c r="H414" s="307">
        <f t="shared" ca="1" si="186"/>
        <v>-100.92214019546594</v>
      </c>
      <c r="I414" s="304">
        <f t="shared" ca="1" si="187"/>
        <v>101.15298512365182</v>
      </c>
      <c r="J414" s="306">
        <f t="shared" ca="1" si="188"/>
        <v>621.05488247048675</v>
      </c>
      <c r="K414" s="307">
        <f t="shared" ca="1" si="189"/>
        <v>-0.37349807366173488</v>
      </c>
      <c r="L414" s="304">
        <f t="shared" ca="1" si="174"/>
        <v>621.05499478004458</v>
      </c>
      <c r="M414" s="306">
        <f t="shared" ca="1" si="190"/>
        <v>-1.5032240671061348</v>
      </c>
      <c r="N414" s="304">
        <f t="shared" ca="1" si="191"/>
        <v>-86.128394707671958</v>
      </c>
      <c r="P414" s="310">
        <f t="shared" ca="1" si="192"/>
        <v>23</v>
      </c>
      <c r="Q414" s="304">
        <f t="shared" ca="1" si="193"/>
        <v>0</v>
      </c>
      <c r="R414" s="306">
        <f t="shared" ca="1" si="194"/>
        <v>0</v>
      </c>
      <c r="S414" s="307">
        <f t="shared" ca="1" si="195"/>
        <v>2.8949999999999996</v>
      </c>
      <c r="T414" s="304">
        <f t="shared" ca="1" si="175"/>
        <v>28.399949999999997</v>
      </c>
      <c r="U414" s="311">
        <f t="shared" ca="1" si="176"/>
        <v>0</v>
      </c>
      <c r="V414" s="306">
        <f t="shared" ca="1" si="177"/>
        <v>1.2250457543684821</v>
      </c>
      <c r="W414" s="304">
        <f t="shared" ca="1" si="178"/>
        <v>25.667441829213146</v>
      </c>
      <c r="Y414" s="314" t="str">
        <f t="shared" ca="1" si="196"/>
        <v/>
      </c>
      <c r="Z414" s="315" t="str">
        <f t="shared" ca="1" si="197"/>
        <v/>
      </c>
      <c r="AA414" s="316" t="str">
        <f t="shared" ca="1" si="198"/>
        <v/>
      </c>
      <c r="AC414" s="310" t="e">
        <f t="shared" ca="1" si="199"/>
        <v>#N/A</v>
      </c>
      <c r="AD414" s="323" t="e">
        <f t="shared" ca="1" si="200"/>
        <v>#N/A</v>
      </c>
      <c r="AE414" s="324" t="e">
        <f t="shared" ca="1" si="179"/>
        <v>#N/A</v>
      </c>
      <c r="AG414" s="306">
        <f t="shared" ca="1" si="201"/>
        <v>0.92150846994643665</v>
      </c>
      <c r="AH414" s="304">
        <f t="shared" ca="1" si="202"/>
        <v>-8.8661033363879422</v>
      </c>
    </row>
    <row r="415" spans="1:34" x14ac:dyDescent="0.2">
      <c r="A415" s="347">
        <f t="shared" ca="1" si="180"/>
        <v>1E-4</v>
      </c>
      <c r="B415" s="304">
        <f t="shared" ca="1" si="181"/>
        <v>32.802500000000258</v>
      </c>
      <c r="D415" s="306">
        <f t="shared" ca="1" si="182"/>
        <v>-0.59864851792582707</v>
      </c>
      <c r="E415" s="307">
        <f t="shared" ca="1" si="183"/>
        <v>-0.96410527767445409</v>
      </c>
      <c r="F415" s="304">
        <f t="shared" ca="1" si="184"/>
        <v>1.1348475820366917</v>
      </c>
      <c r="G415" s="306">
        <f t="shared" ca="1" si="185"/>
        <v>6.8298755515664267</v>
      </c>
      <c r="H415" s="307">
        <f t="shared" ca="1" si="186"/>
        <v>-100.92223660599372</v>
      </c>
      <c r="I415" s="304">
        <f t="shared" ca="1" si="187"/>
        <v>101.15307727205368</v>
      </c>
      <c r="J415" s="306">
        <f t="shared" ca="1" si="188"/>
        <v>621.05488247048675</v>
      </c>
      <c r="K415" s="307">
        <f t="shared" ca="1" si="189"/>
        <v>-0.38359029250180787</v>
      </c>
      <c r="L415" s="304">
        <f t="shared" ca="1" si="174"/>
        <v>621.05500093143326</v>
      </c>
      <c r="M415" s="306">
        <f t="shared" ca="1" si="190"/>
        <v>-1.503224721934979</v>
      </c>
      <c r="N415" s="304">
        <f t="shared" ca="1" si="191"/>
        <v>-86.128432226601049</v>
      </c>
      <c r="P415" s="310">
        <f t="shared" ca="1" si="192"/>
        <v>23</v>
      </c>
      <c r="Q415" s="304">
        <f t="shared" ca="1" si="193"/>
        <v>0</v>
      </c>
      <c r="R415" s="306">
        <f t="shared" ca="1" si="194"/>
        <v>0</v>
      </c>
      <c r="S415" s="307">
        <f t="shared" ca="1" si="195"/>
        <v>2.8949999999999996</v>
      </c>
      <c r="T415" s="304">
        <f t="shared" ca="1" si="175"/>
        <v>28.399949999999997</v>
      </c>
      <c r="U415" s="311">
        <f t="shared" ca="1" si="176"/>
        <v>0</v>
      </c>
      <c r="V415" s="306">
        <f t="shared" ca="1" si="177"/>
        <v>1.2250469907120907</v>
      </c>
      <c r="W415" s="304">
        <f t="shared" ca="1" si="178"/>
        <v>25.667514498519203</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0.92148380167069277</v>
      </c>
      <c r="AH415" s="304">
        <f t="shared" ca="1" si="202"/>
        <v>-8.8661284384155952</v>
      </c>
    </row>
    <row r="416" spans="1:34" x14ac:dyDescent="0.2">
      <c r="A416" s="347">
        <f t="shared" ca="1" si="180"/>
        <v>1E-4</v>
      </c>
      <c r="B416" s="304">
        <f t="shared" ca="1" si="181"/>
        <v>32.802600000000261</v>
      </c>
      <c r="D416" s="306">
        <f t="shared" ca="1" si="182"/>
        <v>-0.59864442024767994</v>
      </c>
      <c r="E416" s="307">
        <f t="shared" ca="1" si="183"/>
        <v>-0.96407984128821589</v>
      </c>
      <c r="F416" s="304">
        <f t="shared" ca="1" si="184"/>
        <v>1.1348238111143034</v>
      </c>
      <c r="G416" s="306">
        <f t="shared" ca="1" si="185"/>
        <v>6.8298156871244018</v>
      </c>
      <c r="H416" s="307">
        <f t="shared" ca="1" si="186"/>
        <v>-100.92233301397785</v>
      </c>
      <c r="I416" s="304">
        <f t="shared" ca="1" si="187"/>
        <v>101.15316941798875</v>
      </c>
      <c r="J416" s="306">
        <f t="shared" ca="1" si="188"/>
        <v>621.05488247048675</v>
      </c>
      <c r="K416" s="307">
        <f t="shared" ca="1" si="189"/>
        <v>-0.39368252098280643</v>
      </c>
      <c r="L416" s="304">
        <f t="shared" ca="1" si="174"/>
        <v>621.05500724682793</v>
      </c>
      <c r="M416" s="306">
        <f t="shared" ca="1" si="190"/>
        <v>-1.5032253767568908</v>
      </c>
      <c r="N416" s="304">
        <f t="shared" ca="1" si="191"/>
        <v>-86.128469745132918</v>
      </c>
      <c r="P416" s="310">
        <f t="shared" ca="1" si="192"/>
        <v>23</v>
      </c>
      <c r="Q416" s="304">
        <f t="shared" ca="1" si="193"/>
        <v>0</v>
      </c>
      <c r="R416" s="306">
        <f t="shared" ca="1" si="194"/>
        <v>0</v>
      </c>
      <c r="S416" s="307">
        <f t="shared" ca="1" si="195"/>
        <v>2.8949999999999996</v>
      </c>
      <c r="T416" s="304">
        <f t="shared" ca="1" si="175"/>
        <v>28.399949999999997</v>
      </c>
      <c r="U416" s="311">
        <f t="shared" ca="1" si="176"/>
        <v>0</v>
      </c>
      <c r="V416" s="306">
        <f t="shared" ca="1" si="177"/>
        <v>1.2250482270581278</v>
      </c>
      <c r="W416" s="304">
        <f t="shared" ca="1" si="178"/>
        <v>25.66758716676123</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0.92145913375369126</v>
      </c>
      <c r="AH416" s="304">
        <f t="shared" ca="1" si="202"/>
        <v>-8.8661535400757199</v>
      </c>
    </row>
    <row r="417" spans="1:34" x14ac:dyDescent="0.2">
      <c r="A417" s="347">
        <f t="shared" ca="1" si="180"/>
        <v>1E-4</v>
      </c>
      <c r="B417" s="304">
        <f t="shared" ca="1" si="181"/>
        <v>32.802700000000264</v>
      </c>
      <c r="D417" s="306">
        <f t="shared" ca="1" si="182"/>
        <v>-0.59864032257298438</v>
      </c>
      <c r="E417" s="307">
        <f t="shared" ca="1" si="183"/>
        <v>-0.96405440527440334</v>
      </c>
      <c r="F417" s="304">
        <f t="shared" ca="1" si="184"/>
        <v>1.1348000405971399</v>
      </c>
      <c r="G417" s="306">
        <f t="shared" ca="1" si="185"/>
        <v>6.8297558230921442</v>
      </c>
      <c r="H417" s="307">
        <f t="shared" ca="1" si="186"/>
        <v>-100.92242941941838</v>
      </c>
      <c r="I417" s="304">
        <f t="shared" ca="1" si="187"/>
        <v>101.15326156145704</v>
      </c>
      <c r="J417" s="306">
        <f t="shared" ca="1" si="188"/>
        <v>621.05488247048675</v>
      </c>
      <c r="K417" s="307">
        <f t="shared" ca="1" si="189"/>
        <v>-0.40377475910447624</v>
      </c>
      <c r="L417" s="304">
        <f t="shared" ca="1" si="174"/>
        <v>621.05501372622882</v>
      </c>
      <c r="M417" s="306">
        <f t="shared" ca="1" si="190"/>
        <v>-1.50322603157187</v>
      </c>
      <c r="N417" s="304">
        <f t="shared" ca="1" si="191"/>
        <v>-86.128507263267593</v>
      </c>
      <c r="P417" s="310">
        <f t="shared" ca="1" si="192"/>
        <v>23</v>
      </c>
      <c r="Q417" s="304">
        <f t="shared" ca="1" si="193"/>
        <v>0</v>
      </c>
      <c r="R417" s="306">
        <f t="shared" ca="1" si="194"/>
        <v>0</v>
      </c>
      <c r="S417" s="307">
        <f t="shared" ca="1" si="195"/>
        <v>2.8949999999999996</v>
      </c>
      <c r="T417" s="304">
        <f t="shared" ca="1" si="175"/>
        <v>28.399949999999997</v>
      </c>
      <c r="U417" s="311">
        <f t="shared" ca="1" si="176"/>
        <v>0</v>
      </c>
      <c r="V417" s="306">
        <f t="shared" ca="1" si="177"/>
        <v>1.225049463406594</v>
      </c>
      <c r="W417" s="304">
        <f t="shared" ca="1" si="178"/>
        <v>25.667659833939254</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0.92143446619544278</v>
      </c>
      <c r="AH417" s="304">
        <f t="shared" ca="1" si="202"/>
        <v>-8.8661786413683021</v>
      </c>
    </row>
    <row r="418" spans="1:34" x14ac:dyDescent="0.2">
      <c r="A418" s="347">
        <f t="shared" ca="1" si="180"/>
        <v>1E-4</v>
      </c>
      <c r="B418" s="304">
        <f t="shared" ca="1" si="181"/>
        <v>32.802800000000268</v>
      </c>
      <c r="D418" s="306">
        <f t="shared" ca="1" si="182"/>
        <v>-0.59863622490174428</v>
      </c>
      <c r="E418" s="307">
        <f t="shared" ca="1" si="183"/>
        <v>-0.96402896963300932</v>
      </c>
      <c r="F418" s="304">
        <f t="shared" ca="1" si="184"/>
        <v>1.1347762704851971</v>
      </c>
      <c r="G418" s="306">
        <f t="shared" ca="1" si="185"/>
        <v>6.829695959469654</v>
      </c>
      <c r="H418" s="307">
        <f t="shared" ca="1" si="186"/>
        <v>-100.92252582231534</v>
      </c>
      <c r="I418" s="304">
        <f t="shared" ca="1" si="187"/>
        <v>101.15335370245863</v>
      </c>
      <c r="J418" s="306">
        <f t="shared" ca="1" si="188"/>
        <v>621.05488247048675</v>
      </c>
      <c r="K418" s="307">
        <f t="shared" ca="1" si="189"/>
        <v>-0.41386700686656291</v>
      </c>
      <c r="L418" s="304">
        <f t="shared" ca="1" si="174"/>
        <v>621.0550203696364</v>
      </c>
      <c r="M418" s="306">
        <f t="shared" ca="1" si="190"/>
        <v>-1.5032266863799166</v>
      </c>
      <c r="N418" s="304">
        <f t="shared" ca="1" si="191"/>
        <v>-86.128544781005047</v>
      </c>
      <c r="P418" s="310">
        <f t="shared" ca="1" si="192"/>
        <v>23</v>
      </c>
      <c r="Q418" s="304">
        <f t="shared" ca="1" si="193"/>
        <v>0</v>
      </c>
      <c r="R418" s="306">
        <f t="shared" ca="1" si="194"/>
        <v>0</v>
      </c>
      <c r="S418" s="307">
        <f t="shared" ca="1" si="195"/>
        <v>2.8949999999999996</v>
      </c>
      <c r="T418" s="304">
        <f t="shared" ca="1" si="175"/>
        <v>28.399949999999997</v>
      </c>
      <c r="U418" s="311">
        <f t="shared" ca="1" si="176"/>
        <v>0</v>
      </c>
      <c r="V418" s="306">
        <f t="shared" ca="1" si="177"/>
        <v>1.2250506997574893</v>
      </c>
      <c r="W418" s="304">
        <f t="shared" ca="1" si="178"/>
        <v>25.667732500053312</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0.92140979899593489</v>
      </c>
      <c r="AH418" s="304">
        <f t="shared" ca="1" si="202"/>
        <v>-8.8662037422933526</v>
      </c>
    </row>
    <row r="419" spans="1:34" x14ac:dyDescent="0.2">
      <c r="A419" s="347">
        <f t="shared" ca="1" si="180"/>
        <v>1E-4</v>
      </c>
      <c r="B419" s="304">
        <f t="shared" ca="1" si="181"/>
        <v>32.802900000000271</v>
      </c>
      <c r="D419" s="306">
        <f t="shared" ca="1" si="182"/>
        <v>-0.59863212723395987</v>
      </c>
      <c r="E419" s="307">
        <f t="shared" ca="1" si="183"/>
        <v>-0.96400353436401787</v>
      </c>
      <c r="F419" s="304">
        <f t="shared" ca="1" si="184"/>
        <v>1.1347525007784622</v>
      </c>
      <c r="G419" s="306">
        <f t="shared" ca="1" si="185"/>
        <v>6.8296360962569302</v>
      </c>
      <c r="H419" s="307">
        <f t="shared" ca="1" si="186"/>
        <v>-100.92262222266878</v>
      </c>
      <c r="I419" s="304">
        <f t="shared" ca="1" si="187"/>
        <v>101.15344584099354</v>
      </c>
      <c r="J419" s="306">
        <f t="shared" ca="1" si="188"/>
        <v>621.05488247048675</v>
      </c>
      <c r="K419" s="307">
        <f t="shared" ca="1" si="189"/>
        <v>-0.42395926426881214</v>
      </c>
      <c r="L419" s="304">
        <f t="shared" ca="1" si="174"/>
        <v>621.05502717705122</v>
      </c>
      <c r="M419" s="306">
        <f t="shared" ca="1" si="190"/>
        <v>-1.5032273411810309</v>
      </c>
      <c r="N419" s="304">
        <f t="shared" ca="1" si="191"/>
        <v>-86.128582298345322</v>
      </c>
      <c r="P419" s="310">
        <f t="shared" ca="1" si="192"/>
        <v>23</v>
      </c>
      <c r="Q419" s="304">
        <f t="shared" ca="1" si="193"/>
        <v>0</v>
      </c>
      <c r="R419" s="306">
        <f t="shared" ca="1" si="194"/>
        <v>0</v>
      </c>
      <c r="S419" s="307">
        <f t="shared" ca="1" si="195"/>
        <v>2.8949999999999996</v>
      </c>
      <c r="T419" s="304">
        <f t="shared" ca="1" si="175"/>
        <v>28.399949999999997</v>
      </c>
      <c r="U419" s="311">
        <f t="shared" ca="1" si="176"/>
        <v>0</v>
      </c>
      <c r="V419" s="306">
        <f t="shared" ca="1" si="177"/>
        <v>1.225051936110813</v>
      </c>
      <c r="W419" s="304">
        <f t="shared" ca="1" si="178"/>
        <v>25.667805165103374</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0.92138513215515694</v>
      </c>
      <c r="AH419" s="304">
        <f t="shared" ca="1" si="202"/>
        <v>-8.8662288428508855</v>
      </c>
    </row>
    <row r="420" spans="1:34" x14ac:dyDescent="0.2">
      <c r="A420" s="347">
        <f t="shared" ca="1" si="180"/>
        <v>1E-4</v>
      </c>
      <c r="B420" s="304">
        <f t="shared" ca="1" si="181"/>
        <v>32.803000000000274</v>
      </c>
      <c r="D420" s="306">
        <f t="shared" ca="1" si="182"/>
        <v>-0.5986280295696319</v>
      </c>
      <c r="E420" s="307">
        <f t="shared" ca="1" si="183"/>
        <v>-0.96397809946743962</v>
      </c>
      <c r="F420" s="304">
        <f t="shared" ca="1" si="184"/>
        <v>1.134728731476945</v>
      </c>
      <c r="G420" s="306">
        <f t="shared" ca="1" si="185"/>
        <v>6.8295762334539729</v>
      </c>
      <c r="H420" s="307">
        <f t="shared" ca="1" si="186"/>
        <v>-100.92271862047872</v>
      </c>
      <c r="I420" s="304">
        <f t="shared" ca="1" si="187"/>
        <v>101.15353797706179</v>
      </c>
      <c r="J420" s="306">
        <f t="shared" ca="1" si="188"/>
        <v>621.05488247048675</v>
      </c>
      <c r="K420" s="307">
        <f t="shared" ca="1" si="189"/>
        <v>-0.43405153131096952</v>
      </c>
      <c r="L420" s="304">
        <f t="shared" ca="1" si="174"/>
        <v>621.05503414847385</v>
      </c>
      <c r="M420" s="306">
        <f t="shared" ca="1" si="190"/>
        <v>-1.5032279959752128</v>
      </c>
      <c r="N420" s="304">
        <f t="shared" ca="1" si="191"/>
        <v>-86.128619815288403</v>
      </c>
      <c r="P420" s="310">
        <f t="shared" ca="1" si="192"/>
        <v>23</v>
      </c>
      <c r="Q420" s="304">
        <f t="shared" ca="1" si="193"/>
        <v>0</v>
      </c>
      <c r="R420" s="306">
        <f t="shared" ca="1" si="194"/>
        <v>0</v>
      </c>
      <c r="S420" s="307">
        <f t="shared" ca="1" si="195"/>
        <v>2.8949999999999996</v>
      </c>
      <c r="T420" s="304">
        <f t="shared" ca="1" si="175"/>
        <v>28.399949999999997</v>
      </c>
      <c r="U420" s="311">
        <f t="shared" ca="1" si="176"/>
        <v>0</v>
      </c>
      <c r="V420" s="306">
        <f t="shared" ca="1" si="177"/>
        <v>1.2250531724665654</v>
      </c>
      <c r="W420" s="304">
        <f t="shared" ca="1" si="178"/>
        <v>25.66787782908947</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0.92136046567312135</v>
      </c>
      <c r="AH420" s="304">
        <f t="shared" ca="1" si="202"/>
        <v>-8.8662539430408902</v>
      </c>
    </row>
    <row r="421" spans="1:34" x14ac:dyDescent="0.2">
      <c r="A421" s="347">
        <f t="shared" ca="1" si="180"/>
        <v>1E-4</v>
      </c>
      <c r="B421" s="304">
        <f t="shared" ca="1" si="181"/>
        <v>32.803100000000278</v>
      </c>
      <c r="D421" s="306">
        <f t="shared" ca="1" si="182"/>
        <v>-0.59862393190875995</v>
      </c>
      <c r="E421" s="307">
        <f t="shared" ca="1" si="183"/>
        <v>-0.96395266494326393</v>
      </c>
      <c r="F421" s="304">
        <f t="shared" ca="1" si="184"/>
        <v>1.1347049625806367</v>
      </c>
      <c r="G421" s="306">
        <f t="shared" ca="1" si="185"/>
        <v>6.829516371060782</v>
      </c>
      <c r="H421" s="307">
        <f t="shared" ca="1" si="186"/>
        <v>-100.92281501574521</v>
      </c>
      <c r="I421" s="304">
        <f t="shared" ca="1" si="187"/>
        <v>101.15363011066343</v>
      </c>
      <c r="J421" s="306">
        <f t="shared" ca="1" si="188"/>
        <v>621.05488247048675</v>
      </c>
      <c r="K421" s="307">
        <f t="shared" ca="1" si="189"/>
        <v>-0.44414380799278069</v>
      </c>
      <c r="L421" s="304">
        <f t="shared" ca="1" si="174"/>
        <v>621.05504128390453</v>
      </c>
      <c r="M421" s="306">
        <f t="shared" ca="1" si="190"/>
        <v>-1.5032286507624628</v>
      </c>
      <c r="N421" s="304">
        <f t="shared" ca="1" si="191"/>
        <v>-86.128657331834305</v>
      </c>
      <c r="P421" s="310">
        <f t="shared" ca="1" si="192"/>
        <v>23</v>
      </c>
      <c r="Q421" s="304">
        <f t="shared" ca="1" si="193"/>
        <v>0</v>
      </c>
      <c r="R421" s="306">
        <f t="shared" ca="1" si="194"/>
        <v>0</v>
      </c>
      <c r="S421" s="307">
        <f t="shared" ca="1" si="195"/>
        <v>2.8949999999999996</v>
      </c>
      <c r="T421" s="304">
        <f t="shared" ca="1" si="175"/>
        <v>28.399949999999997</v>
      </c>
      <c r="U421" s="311">
        <f t="shared" ca="1" si="176"/>
        <v>0</v>
      </c>
      <c r="V421" s="306">
        <f t="shared" ca="1" si="177"/>
        <v>1.2250544088247461</v>
      </c>
      <c r="W421" s="304">
        <f t="shared" ca="1" si="178"/>
        <v>25.667950492011606</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0.92133579954981393</v>
      </c>
      <c r="AH421" s="304">
        <f t="shared" ca="1" si="202"/>
        <v>-8.8662790428633755</v>
      </c>
    </row>
    <row r="422" spans="1:34" x14ac:dyDescent="0.2">
      <c r="A422" s="347">
        <f t="shared" ca="1" si="180"/>
        <v>1E-4</v>
      </c>
      <c r="B422" s="304">
        <f t="shared" ca="1" si="181"/>
        <v>32.803200000000281</v>
      </c>
      <c r="D422" s="306">
        <f t="shared" ca="1" si="182"/>
        <v>-0.59861983425134369</v>
      </c>
      <c r="E422" s="307">
        <f t="shared" ca="1" si="183"/>
        <v>-0.96392723079148901</v>
      </c>
      <c r="F422" s="304">
        <f t="shared" ca="1" si="184"/>
        <v>1.1346811940895358</v>
      </c>
      <c r="G422" s="306">
        <f t="shared" ca="1" si="185"/>
        <v>6.8294565090773567</v>
      </c>
      <c r="H422" s="307">
        <f t="shared" ca="1" si="186"/>
        <v>-100.92291140846829</v>
      </c>
      <c r="I422" s="304">
        <f t="shared" ca="1" si="187"/>
        <v>101.15372224179849</v>
      </c>
      <c r="J422" s="306">
        <f t="shared" ca="1" si="188"/>
        <v>621.05488247048675</v>
      </c>
      <c r="K422" s="307">
        <f t="shared" ca="1" si="189"/>
        <v>-0.45423609431399137</v>
      </c>
      <c r="L422" s="304">
        <f t="shared" ca="1" si="174"/>
        <v>621.05504858334382</v>
      </c>
      <c r="M422" s="306">
        <f t="shared" ca="1" si="190"/>
        <v>-1.5032293055427803</v>
      </c>
      <c r="N422" s="304">
        <f t="shared" ca="1" si="191"/>
        <v>-86.128694847982999</v>
      </c>
      <c r="P422" s="310">
        <f t="shared" ca="1" si="192"/>
        <v>23</v>
      </c>
      <c r="Q422" s="304">
        <f t="shared" ca="1" si="193"/>
        <v>0</v>
      </c>
      <c r="R422" s="306">
        <f t="shared" ca="1" si="194"/>
        <v>0</v>
      </c>
      <c r="S422" s="307">
        <f t="shared" ca="1" si="195"/>
        <v>2.8949999999999996</v>
      </c>
      <c r="T422" s="304">
        <f t="shared" ca="1" si="175"/>
        <v>28.399949999999997</v>
      </c>
      <c r="U422" s="311">
        <f t="shared" ca="1" si="176"/>
        <v>0</v>
      </c>
      <c r="V422" s="306">
        <f t="shared" ca="1" si="177"/>
        <v>1.225055645185356</v>
      </c>
      <c r="W422" s="304">
        <f t="shared" ca="1" si="178"/>
        <v>25.6680231538698</v>
      </c>
      <c r="Y422" s="314" t="str">
        <f t="shared" ca="1" si="196"/>
        <v/>
      </c>
      <c r="Z422" s="315" t="str">
        <f t="shared" ca="1" si="197"/>
        <v/>
      </c>
      <c r="AA422" s="316" t="str">
        <f t="shared" ca="1" si="198"/>
        <v/>
      </c>
      <c r="AC422" s="310" t="e">
        <f t="shared" ca="1" si="199"/>
        <v>#N/A</v>
      </c>
      <c r="AD422" s="323" t="e">
        <f t="shared" ca="1" si="200"/>
        <v>#N/A</v>
      </c>
      <c r="AE422" s="324" t="e">
        <f t="shared" ca="1" si="179"/>
        <v>#N/A</v>
      </c>
      <c r="AG422" s="306">
        <f t="shared" ca="1" si="201"/>
        <v>0.92131113378523644</v>
      </c>
      <c r="AH422" s="304">
        <f t="shared" ca="1" si="202"/>
        <v>-8.8663041423183451</v>
      </c>
    </row>
    <row r="423" spans="1:34" x14ac:dyDescent="0.2">
      <c r="A423" s="347">
        <f t="shared" ca="1" si="180"/>
        <v>1E-4</v>
      </c>
      <c r="B423" s="304">
        <f t="shared" ca="1" si="181"/>
        <v>32.803300000000284</v>
      </c>
      <c r="D423" s="306">
        <f t="shared" ca="1" si="182"/>
        <v>-0.59861573659738865</v>
      </c>
      <c r="E423" s="307">
        <f t="shared" ca="1" si="183"/>
        <v>-0.96390179701210954</v>
      </c>
      <c r="F423" s="304">
        <f t="shared" ca="1" si="184"/>
        <v>1.1346574260036411</v>
      </c>
      <c r="G423" s="306">
        <f t="shared" ca="1" si="185"/>
        <v>6.8293966475036969</v>
      </c>
      <c r="H423" s="307">
        <f t="shared" ca="1" si="186"/>
        <v>-100.923007798648</v>
      </c>
      <c r="I423" s="304">
        <f t="shared" ca="1" si="187"/>
        <v>101.15381437046702</v>
      </c>
      <c r="J423" s="306">
        <f t="shared" ca="1" si="188"/>
        <v>621.05488247048675</v>
      </c>
      <c r="K423" s="307">
        <f t="shared" ca="1" si="189"/>
        <v>-0.46432839027434719</v>
      </c>
      <c r="L423" s="304">
        <f t="shared" ca="1" si="174"/>
        <v>621.05505604679217</v>
      </c>
      <c r="M423" s="306">
        <f t="shared" ca="1" si="190"/>
        <v>-1.5032299603161661</v>
      </c>
      <c r="N423" s="304">
        <f t="shared" ca="1" si="191"/>
        <v>-86.128732363734542</v>
      </c>
      <c r="P423" s="310">
        <f t="shared" ca="1" si="192"/>
        <v>23</v>
      </c>
      <c r="Q423" s="304">
        <f t="shared" ca="1" si="193"/>
        <v>0</v>
      </c>
      <c r="R423" s="306">
        <f t="shared" ca="1" si="194"/>
        <v>0</v>
      </c>
      <c r="S423" s="307">
        <f t="shared" ca="1" si="195"/>
        <v>2.8949999999999996</v>
      </c>
      <c r="T423" s="304">
        <f t="shared" ca="1" si="175"/>
        <v>28.399949999999997</v>
      </c>
      <c r="U423" s="311">
        <f t="shared" ca="1" si="176"/>
        <v>0</v>
      </c>
      <c r="V423" s="306">
        <f t="shared" ca="1" si="177"/>
        <v>1.2250568815483944</v>
      </c>
      <c r="W423" s="304">
        <f t="shared" ca="1" si="178"/>
        <v>25.66809581466406</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0.92128646837938</v>
      </c>
      <c r="AH423" s="304">
        <f t="shared" ca="1" si="202"/>
        <v>-8.8663292414058041</v>
      </c>
    </row>
    <row r="424" spans="1:34" x14ac:dyDescent="0.2">
      <c r="A424" s="347">
        <f t="shared" ca="1" si="180"/>
        <v>1E-4</v>
      </c>
      <c r="B424" s="304">
        <f t="shared" ca="1" si="181"/>
        <v>32.803400000000288</v>
      </c>
      <c r="D424" s="306">
        <f t="shared" ca="1" si="182"/>
        <v>-0.59861163894689051</v>
      </c>
      <c r="E424" s="307">
        <f t="shared" ca="1" si="183"/>
        <v>-0.96387636360512197</v>
      </c>
      <c r="F424" s="304">
        <f t="shared" ca="1" si="184"/>
        <v>1.1346336583229477</v>
      </c>
      <c r="G424" s="306">
        <f t="shared" ca="1" si="185"/>
        <v>6.8293367863398018</v>
      </c>
      <c r="H424" s="307">
        <f t="shared" ca="1" si="186"/>
        <v>-100.92310418628436</v>
      </c>
      <c r="I424" s="304">
        <f t="shared" ca="1" si="187"/>
        <v>101.15390649666904</v>
      </c>
      <c r="J424" s="306">
        <f t="shared" ca="1" si="188"/>
        <v>621.05488247048675</v>
      </c>
      <c r="K424" s="307">
        <f t="shared" ca="1" si="189"/>
        <v>-0.47442069587359381</v>
      </c>
      <c r="L424" s="304">
        <f t="shared" ca="1" si="174"/>
        <v>621.05506367425005</v>
      </c>
      <c r="M424" s="306">
        <f t="shared" ca="1" si="190"/>
        <v>-1.50323061508262</v>
      </c>
      <c r="N424" s="304">
        <f t="shared" ca="1" si="191"/>
        <v>-86.128769879088921</v>
      </c>
      <c r="P424" s="310">
        <f t="shared" ca="1" si="192"/>
        <v>23</v>
      </c>
      <c r="Q424" s="304">
        <f t="shared" ca="1" si="193"/>
        <v>0</v>
      </c>
      <c r="R424" s="306">
        <f t="shared" ca="1" si="194"/>
        <v>0</v>
      </c>
      <c r="S424" s="307">
        <f t="shared" ca="1" si="195"/>
        <v>2.8949999999999996</v>
      </c>
      <c r="T424" s="304">
        <f t="shared" ca="1" si="175"/>
        <v>28.399949999999997</v>
      </c>
      <c r="U424" s="311">
        <f t="shared" ca="1" si="176"/>
        <v>0</v>
      </c>
      <c r="V424" s="306">
        <f t="shared" ca="1" si="177"/>
        <v>1.2250581179138618</v>
      </c>
      <c r="W424" s="304">
        <f t="shared" ca="1" si="178"/>
        <v>25.668168474394399</v>
      </c>
      <c r="Y424" s="314" t="str">
        <f t="shared" ca="1" si="196"/>
        <v/>
      </c>
      <c r="Z424" s="315" t="str">
        <f t="shared" ca="1" si="197"/>
        <v/>
      </c>
      <c r="AA424" s="316" t="str">
        <f t="shared" ca="1" si="198"/>
        <v/>
      </c>
      <c r="AC424" s="310" t="e">
        <f t="shared" ca="1" si="199"/>
        <v>#N/A</v>
      </c>
      <c r="AD424" s="323" t="e">
        <f t="shared" ca="1" si="200"/>
        <v>#N/A</v>
      </c>
      <c r="AE424" s="324" t="e">
        <f t="shared" ca="1" si="179"/>
        <v>#N/A</v>
      </c>
      <c r="AG424" s="306">
        <f t="shared" ca="1" si="201"/>
        <v>0.92126180333224461</v>
      </c>
      <c r="AH424" s="304">
        <f t="shared" ca="1" si="202"/>
        <v>-8.8663543401257563</v>
      </c>
    </row>
    <row r="425" spans="1:34" x14ac:dyDescent="0.2">
      <c r="A425" s="347">
        <f t="shared" ca="1" si="180"/>
        <v>1E-4</v>
      </c>
      <c r="B425" s="304">
        <f t="shared" ca="1" si="181"/>
        <v>32.803500000000291</v>
      </c>
      <c r="D425" s="306">
        <f t="shared" ca="1" si="182"/>
        <v>-0.5986075412998505</v>
      </c>
      <c r="E425" s="307">
        <f t="shared" ca="1" si="183"/>
        <v>-0.96385093057052096</v>
      </c>
      <c r="F425" s="304">
        <f t="shared" ca="1" si="184"/>
        <v>1.1346098910474522</v>
      </c>
      <c r="G425" s="306">
        <f t="shared" ca="1" si="185"/>
        <v>6.8292769255856722</v>
      </c>
      <c r="H425" s="307">
        <f t="shared" ca="1" si="186"/>
        <v>-100.92320057137742</v>
      </c>
      <c r="I425" s="304">
        <f t="shared" ca="1" si="187"/>
        <v>101.15399862040458</v>
      </c>
      <c r="J425" s="306">
        <f t="shared" ca="1" si="188"/>
        <v>621.05488247048675</v>
      </c>
      <c r="K425" s="307">
        <f t="shared" ca="1" si="189"/>
        <v>-0.48451301111147688</v>
      </c>
      <c r="L425" s="304">
        <f t="shared" ca="1" si="174"/>
        <v>621.05507146571802</v>
      </c>
      <c r="M425" s="306">
        <f t="shared" ca="1" si="190"/>
        <v>-1.5032312698421419</v>
      </c>
      <c r="N425" s="304">
        <f t="shared" ca="1" si="191"/>
        <v>-86.12880739404612</v>
      </c>
      <c r="P425" s="310">
        <f t="shared" ca="1" si="192"/>
        <v>23</v>
      </c>
      <c r="Q425" s="304">
        <f t="shared" ca="1" si="193"/>
        <v>0</v>
      </c>
      <c r="R425" s="306">
        <f t="shared" ca="1" si="194"/>
        <v>0</v>
      </c>
      <c r="S425" s="307">
        <f t="shared" ca="1" si="195"/>
        <v>2.8949999999999996</v>
      </c>
      <c r="T425" s="304">
        <f t="shared" ca="1" si="175"/>
        <v>28.399949999999997</v>
      </c>
      <c r="U425" s="311">
        <f t="shared" ca="1" si="176"/>
        <v>0</v>
      </c>
      <c r="V425" s="306">
        <f t="shared" ca="1" si="177"/>
        <v>1.2250593542817572</v>
      </c>
      <c r="W425" s="304">
        <f t="shared" ca="1" si="178"/>
        <v>25.668241133060807</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0.92123713864382495</v>
      </c>
      <c r="AH425" s="304">
        <f t="shared" ca="1" si="202"/>
        <v>-8.8663794384782051</v>
      </c>
    </row>
    <row r="426" spans="1:34" x14ac:dyDescent="0.2">
      <c r="A426" s="347">
        <f t="shared" ca="1" si="180"/>
        <v>1E-4</v>
      </c>
      <c r="B426" s="304">
        <f t="shared" ca="1" si="181"/>
        <v>32.803600000000294</v>
      </c>
      <c r="D426" s="306">
        <f t="shared" ca="1" si="182"/>
        <v>-0.59860344365627183</v>
      </c>
      <c r="E426" s="307">
        <f t="shared" ca="1" si="183"/>
        <v>-0.96382549790831362</v>
      </c>
      <c r="F426" s="304">
        <f t="shared" ca="1" si="184"/>
        <v>1.1345861241771626</v>
      </c>
      <c r="G426" s="306">
        <f t="shared" ca="1" si="185"/>
        <v>6.8292170652413065</v>
      </c>
      <c r="H426" s="307">
        <f t="shared" ca="1" si="186"/>
        <v>-100.92329695392721</v>
      </c>
      <c r="I426" s="304">
        <f t="shared" ca="1" si="187"/>
        <v>101.1540907416737</v>
      </c>
      <c r="J426" s="306">
        <f t="shared" ca="1" si="188"/>
        <v>621.05488247048675</v>
      </c>
      <c r="K426" s="307">
        <f t="shared" ca="1" si="189"/>
        <v>-0.49460533598774209</v>
      </c>
      <c r="L426" s="304">
        <f t="shared" ca="1" si="174"/>
        <v>621.0550794211963</v>
      </c>
      <c r="M426" s="306">
        <f t="shared" ca="1" si="190"/>
        <v>-1.5032319245947323</v>
      </c>
      <c r="N426" s="304">
        <f t="shared" ca="1" si="191"/>
        <v>-86.128844908606169</v>
      </c>
      <c r="P426" s="310">
        <f t="shared" ca="1" si="192"/>
        <v>23</v>
      </c>
      <c r="Q426" s="304">
        <f t="shared" ca="1" si="193"/>
        <v>0</v>
      </c>
      <c r="R426" s="306">
        <f t="shared" ca="1" si="194"/>
        <v>0</v>
      </c>
      <c r="S426" s="307">
        <f t="shared" ca="1" si="195"/>
        <v>2.8949999999999996</v>
      </c>
      <c r="T426" s="304">
        <f t="shared" ca="1" si="175"/>
        <v>28.399949999999997</v>
      </c>
      <c r="U426" s="311">
        <f t="shared" ca="1" si="176"/>
        <v>0</v>
      </c>
      <c r="V426" s="306">
        <f t="shared" ca="1" si="177"/>
        <v>1.2250605906520817</v>
      </c>
      <c r="W426" s="304">
        <f t="shared" ca="1" si="178"/>
        <v>25.668313790663344</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0.92121247431412279</v>
      </c>
      <c r="AH426" s="304">
        <f t="shared" ca="1" si="202"/>
        <v>-8.866404536463147</v>
      </c>
    </row>
    <row r="427" spans="1:34" x14ac:dyDescent="0.2">
      <c r="A427" s="347">
        <f t="shared" ca="1" si="180"/>
        <v>1E-4</v>
      </c>
      <c r="B427" s="304">
        <f t="shared" ca="1" si="181"/>
        <v>32.803700000000298</v>
      </c>
      <c r="D427" s="306">
        <f t="shared" ca="1" si="182"/>
        <v>-0.59859934601615328</v>
      </c>
      <c r="E427" s="307">
        <f t="shared" ca="1" si="183"/>
        <v>-0.96380006561847331</v>
      </c>
      <c r="F427" s="304">
        <f t="shared" ca="1" si="184"/>
        <v>1.1345623577120563</v>
      </c>
      <c r="G427" s="306">
        <f t="shared" ca="1" si="185"/>
        <v>6.8291572053067044</v>
      </c>
      <c r="H427" s="307">
        <f t="shared" ca="1" si="186"/>
        <v>-100.92339333393377</v>
      </c>
      <c r="I427" s="304">
        <f t="shared" ca="1" si="187"/>
        <v>101.15418286047641</v>
      </c>
      <c r="J427" s="306">
        <f t="shared" ca="1" si="188"/>
        <v>621.05488247048675</v>
      </c>
      <c r="K427" s="307">
        <f t="shared" ca="1" si="189"/>
        <v>-0.5046976705021351</v>
      </c>
      <c r="L427" s="304">
        <f t="shared" ca="1" si="174"/>
        <v>621.05508754068569</v>
      </c>
      <c r="M427" s="306">
        <f t="shared" ca="1" si="190"/>
        <v>-1.5032325793403911</v>
      </c>
      <c r="N427" s="304">
        <f t="shared" ca="1" si="191"/>
        <v>-86.128882422769081</v>
      </c>
      <c r="P427" s="310">
        <f t="shared" ca="1" si="192"/>
        <v>23</v>
      </c>
      <c r="Q427" s="304">
        <f t="shared" ca="1" si="193"/>
        <v>0</v>
      </c>
      <c r="R427" s="306">
        <f t="shared" ca="1" si="194"/>
        <v>0</v>
      </c>
      <c r="S427" s="307">
        <f t="shared" ca="1" si="195"/>
        <v>2.8949999999999996</v>
      </c>
      <c r="T427" s="304">
        <f t="shared" ca="1" si="175"/>
        <v>28.399949999999997</v>
      </c>
      <c r="U427" s="311">
        <f t="shared" ca="1" si="176"/>
        <v>0</v>
      </c>
      <c r="V427" s="306">
        <f t="shared" ca="1" si="177"/>
        <v>1.2250618270248343</v>
      </c>
      <c r="W427" s="304">
        <f t="shared" ca="1" si="178"/>
        <v>25.668386447201964</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0.92118781034312214</v>
      </c>
      <c r="AH427" s="304">
        <f t="shared" ca="1" si="202"/>
        <v>-8.8664296340806033</v>
      </c>
    </row>
    <row r="428" spans="1:34" x14ac:dyDescent="0.2">
      <c r="A428" s="347">
        <f t="shared" ca="1" si="180"/>
        <v>1E-4</v>
      </c>
      <c r="B428" s="304">
        <f t="shared" ca="1" si="181"/>
        <v>32.803800000000301</v>
      </c>
      <c r="D428" s="306">
        <f t="shared" ca="1" si="182"/>
        <v>-0.59859524837949507</v>
      </c>
      <c r="E428" s="307">
        <f t="shared" ca="1" si="183"/>
        <v>-0.96377463370101779</v>
      </c>
      <c r="F428" s="304">
        <f t="shared" ca="1" si="184"/>
        <v>1.1345385916521484</v>
      </c>
      <c r="G428" s="306">
        <f t="shared" ca="1" si="185"/>
        <v>6.8290973457818662</v>
      </c>
      <c r="H428" s="307">
        <f t="shared" ca="1" si="186"/>
        <v>-100.92348971139714</v>
      </c>
      <c r="I428" s="304">
        <f t="shared" ca="1" si="187"/>
        <v>101.15427497681277</v>
      </c>
      <c r="J428" s="306">
        <f t="shared" ca="1" si="188"/>
        <v>621.05488247048675</v>
      </c>
      <c r="K428" s="307">
        <f t="shared" ca="1" si="189"/>
        <v>-0.51479001465440166</v>
      </c>
      <c r="L428" s="304">
        <f t="shared" ca="1" si="174"/>
        <v>621.05509582418631</v>
      </c>
      <c r="M428" s="306">
        <f t="shared" ca="1" si="190"/>
        <v>-1.5032332340791181</v>
      </c>
      <c r="N428" s="304">
        <f t="shared" ca="1" si="191"/>
        <v>-86.128919936534814</v>
      </c>
      <c r="P428" s="310">
        <f t="shared" ca="1" si="192"/>
        <v>23</v>
      </c>
      <c r="Q428" s="304">
        <f t="shared" ca="1" si="193"/>
        <v>0</v>
      </c>
      <c r="R428" s="306">
        <f t="shared" ca="1" si="194"/>
        <v>0</v>
      </c>
      <c r="S428" s="307">
        <f t="shared" ca="1" si="195"/>
        <v>2.8949999999999996</v>
      </c>
      <c r="T428" s="304">
        <f t="shared" ca="1" si="175"/>
        <v>28.399949999999997</v>
      </c>
      <c r="U428" s="311">
        <f t="shared" ca="1" si="176"/>
        <v>0</v>
      </c>
      <c r="V428" s="306">
        <f t="shared" ca="1" si="177"/>
        <v>1.2250630634000157</v>
      </c>
      <c r="W428" s="304">
        <f t="shared" ca="1" si="178"/>
        <v>25.668459102676717</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0.92116314673083366</v>
      </c>
      <c r="AH428" s="304">
        <f t="shared" ca="1" si="202"/>
        <v>-8.8664547313305597</v>
      </c>
    </row>
    <row r="429" spans="1:34" x14ac:dyDescent="0.2">
      <c r="A429" s="347">
        <f t="shared" ca="1" si="180"/>
        <v>1E-4</v>
      </c>
      <c r="B429" s="304">
        <f t="shared" ca="1" si="181"/>
        <v>32.803900000000304</v>
      </c>
      <c r="D429" s="306">
        <f t="shared" ca="1" si="182"/>
        <v>-0.59859115074630131</v>
      </c>
      <c r="E429" s="307">
        <f t="shared" ca="1" si="183"/>
        <v>-0.96374920215593285</v>
      </c>
      <c r="F429" s="304">
        <f t="shared" ca="1" si="184"/>
        <v>1.1345148259974298</v>
      </c>
      <c r="G429" s="306">
        <f t="shared" ca="1" si="185"/>
        <v>6.8290374866667918</v>
      </c>
      <c r="H429" s="307">
        <f t="shared" ca="1" si="186"/>
        <v>-100.92358608631736</v>
      </c>
      <c r="I429" s="304">
        <f t="shared" ca="1" si="187"/>
        <v>101.1543670906828</v>
      </c>
      <c r="J429" s="306">
        <f t="shared" ca="1" si="188"/>
        <v>621.05488247048675</v>
      </c>
      <c r="K429" s="307">
        <f t="shared" ca="1" si="189"/>
        <v>-0.52488236844428737</v>
      </c>
      <c r="L429" s="304">
        <f t="shared" ca="1" si="174"/>
        <v>621.05510427169895</v>
      </c>
      <c r="M429" s="306">
        <f t="shared" ca="1" si="190"/>
        <v>-1.503233888810914</v>
      </c>
      <c r="N429" s="304">
        <f t="shared" ca="1" si="191"/>
        <v>-86.128957449903439</v>
      </c>
      <c r="P429" s="310">
        <f t="shared" ca="1" si="192"/>
        <v>23</v>
      </c>
      <c r="Q429" s="304">
        <f t="shared" ca="1" si="193"/>
        <v>0</v>
      </c>
      <c r="R429" s="306">
        <f t="shared" ca="1" si="194"/>
        <v>0</v>
      </c>
      <c r="S429" s="307">
        <f t="shared" ca="1" si="195"/>
        <v>2.8949999999999996</v>
      </c>
      <c r="T429" s="304">
        <f t="shared" ca="1" si="175"/>
        <v>28.399949999999997</v>
      </c>
      <c r="U429" s="311">
        <f t="shared" ca="1" si="176"/>
        <v>0</v>
      </c>
      <c r="V429" s="306">
        <f t="shared" ca="1" si="177"/>
        <v>1.2250642997776255</v>
      </c>
      <c r="W429" s="304">
        <f t="shared" ca="1" si="178"/>
        <v>25.668531757087592</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0.92113848347724492</v>
      </c>
      <c r="AH429" s="304">
        <f t="shared" ca="1" si="202"/>
        <v>-8.8664798282130306</v>
      </c>
    </row>
    <row r="430" spans="1:34" x14ac:dyDescent="0.2">
      <c r="A430" s="347">
        <f t="shared" ca="1" si="180"/>
        <v>1E-4</v>
      </c>
      <c r="B430" s="304">
        <f t="shared" ca="1" si="181"/>
        <v>32.804000000000308</v>
      </c>
      <c r="D430" s="306">
        <f t="shared" ca="1" si="182"/>
        <v>-0.59858705311656712</v>
      </c>
      <c r="E430" s="307">
        <f t="shared" ca="1" si="183"/>
        <v>-0.96372377098322204</v>
      </c>
      <c r="F430" s="304">
        <f t="shared" ca="1" si="184"/>
        <v>1.1344910607479011</v>
      </c>
      <c r="G430" s="306">
        <f t="shared" ca="1" si="185"/>
        <v>6.8289776279614802</v>
      </c>
      <c r="H430" s="307">
        <f t="shared" ca="1" si="186"/>
        <v>-100.92368245869446</v>
      </c>
      <c r="I430" s="304">
        <f t="shared" ca="1" si="187"/>
        <v>101.15445920208654</v>
      </c>
      <c r="J430" s="306">
        <f t="shared" ca="1" si="188"/>
        <v>621.05488247048675</v>
      </c>
      <c r="K430" s="307">
        <f t="shared" ca="1" si="189"/>
        <v>-0.53497473187153799</v>
      </c>
      <c r="L430" s="304">
        <f t="shared" ca="1" si="174"/>
        <v>621.05511288322384</v>
      </c>
      <c r="M430" s="306">
        <f t="shared" ca="1" si="190"/>
        <v>-1.5032345435357783</v>
      </c>
      <c r="N430" s="304">
        <f t="shared" ca="1" si="191"/>
        <v>-86.128994962874913</v>
      </c>
      <c r="P430" s="310">
        <f t="shared" ca="1" si="192"/>
        <v>23</v>
      </c>
      <c r="Q430" s="304">
        <f t="shared" ca="1" si="193"/>
        <v>0</v>
      </c>
      <c r="R430" s="306">
        <f t="shared" ca="1" si="194"/>
        <v>0</v>
      </c>
      <c r="S430" s="307">
        <f t="shared" ca="1" si="195"/>
        <v>2.8949999999999996</v>
      </c>
      <c r="T430" s="304">
        <f t="shared" ca="1" si="175"/>
        <v>28.399949999999997</v>
      </c>
      <c r="U430" s="311">
        <f t="shared" ca="1" si="176"/>
        <v>0</v>
      </c>
      <c r="V430" s="306">
        <f t="shared" ca="1" si="177"/>
        <v>1.2250655361576639</v>
      </c>
      <c r="W430" s="304">
        <f t="shared" ca="1" si="178"/>
        <v>25.668604410434607</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0.92111382058235769</v>
      </c>
      <c r="AH430" s="304">
        <f t="shared" ca="1" si="202"/>
        <v>-8.8665049247280123</v>
      </c>
    </row>
    <row r="431" spans="1:34" x14ac:dyDescent="0.2">
      <c r="A431" s="347">
        <f t="shared" ca="1" si="180"/>
        <v>1E-4</v>
      </c>
      <c r="B431" s="304">
        <f t="shared" ca="1" si="181"/>
        <v>32.804100000000311</v>
      </c>
      <c r="D431" s="306">
        <f t="shared" ca="1" si="182"/>
        <v>-0.59858295549029839</v>
      </c>
      <c r="E431" s="307">
        <f t="shared" ca="1" si="183"/>
        <v>-0.9636983401828747</v>
      </c>
      <c r="F431" s="304">
        <f t="shared" ca="1" si="184"/>
        <v>1.1344672959035569</v>
      </c>
      <c r="G431" s="306">
        <f t="shared" ca="1" si="185"/>
        <v>6.8289177696659316</v>
      </c>
      <c r="H431" s="307">
        <f t="shared" ca="1" si="186"/>
        <v>-100.92377882852847</v>
      </c>
      <c r="I431" s="304">
        <f t="shared" ca="1" si="187"/>
        <v>101.15455131102402</v>
      </c>
      <c r="J431" s="306">
        <f t="shared" ca="1" si="188"/>
        <v>621.05488247048675</v>
      </c>
      <c r="K431" s="307">
        <f t="shared" ca="1" si="189"/>
        <v>-0.54506710493589916</v>
      </c>
      <c r="L431" s="304">
        <f t="shared" ca="1" si="174"/>
        <v>621.05512165876144</v>
      </c>
      <c r="M431" s="306">
        <f t="shared" ca="1" si="190"/>
        <v>-1.5032351982537115</v>
      </c>
      <c r="N431" s="304">
        <f t="shared" ca="1" si="191"/>
        <v>-86.12903247544925</v>
      </c>
      <c r="P431" s="310">
        <f t="shared" ca="1" si="192"/>
        <v>23</v>
      </c>
      <c r="Q431" s="304">
        <f t="shared" ca="1" si="193"/>
        <v>0</v>
      </c>
      <c r="R431" s="306">
        <f t="shared" ca="1" si="194"/>
        <v>0</v>
      </c>
      <c r="S431" s="307">
        <f t="shared" ca="1" si="195"/>
        <v>2.8949999999999996</v>
      </c>
      <c r="T431" s="304">
        <f t="shared" ca="1" si="175"/>
        <v>28.399949999999997</v>
      </c>
      <c r="U431" s="311">
        <f t="shared" ca="1" si="176"/>
        <v>0</v>
      </c>
      <c r="V431" s="306">
        <f t="shared" ca="1" si="177"/>
        <v>1.2250667725401305</v>
      </c>
      <c r="W431" s="304">
        <f t="shared" ca="1" si="178"/>
        <v>25.668677062717773</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0.92108915804616487</v>
      </c>
      <c r="AH431" s="304">
        <f t="shared" ca="1" si="202"/>
        <v>-8.8665300208755138</v>
      </c>
    </row>
    <row r="432" spans="1:34" x14ac:dyDescent="0.2">
      <c r="A432" s="347">
        <f t="shared" ca="1" si="180"/>
        <v>1E-4</v>
      </c>
      <c r="B432" s="304">
        <f t="shared" ca="1" si="181"/>
        <v>32.804200000000314</v>
      </c>
      <c r="D432" s="306">
        <f t="shared" ca="1" si="182"/>
        <v>-0.59857885786749243</v>
      </c>
      <c r="E432" s="307">
        <f t="shared" ca="1" si="183"/>
        <v>-0.96367290975488906</v>
      </c>
      <c r="F432" s="304">
        <f t="shared" ca="1" si="184"/>
        <v>1.1344435314643944</v>
      </c>
      <c r="G432" s="306">
        <f t="shared" ca="1" si="185"/>
        <v>6.8288579117801449</v>
      </c>
      <c r="H432" s="307">
        <f t="shared" ca="1" si="186"/>
        <v>-100.92387519581945</v>
      </c>
      <c r="I432" s="304">
        <f t="shared" ca="1" si="187"/>
        <v>101.15464341749529</v>
      </c>
      <c r="J432" s="306">
        <f t="shared" ca="1" si="188"/>
        <v>621.05488247048675</v>
      </c>
      <c r="K432" s="307">
        <f t="shared" ca="1" si="189"/>
        <v>-0.55515948763711653</v>
      </c>
      <c r="L432" s="304">
        <f t="shared" ca="1" si="174"/>
        <v>621.05513059831242</v>
      </c>
      <c r="M432" s="306">
        <f t="shared" ca="1" si="190"/>
        <v>-1.5032358529647136</v>
      </c>
      <c r="N432" s="304">
        <f t="shared" ca="1" si="191"/>
        <v>-86.129069987626465</v>
      </c>
      <c r="P432" s="310">
        <f t="shared" ca="1" si="192"/>
        <v>23</v>
      </c>
      <c r="Q432" s="304">
        <f t="shared" ca="1" si="193"/>
        <v>0</v>
      </c>
      <c r="R432" s="306">
        <f t="shared" ca="1" si="194"/>
        <v>0</v>
      </c>
      <c r="S432" s="307">
        <f t="shared" ca="1" si="195"/>
        <v>2.8949999999999996</v>
      </c>
      <c r="T432" s="304">
        <f t="shared" ca="1" si="175"/>
        <v>28.399949999999997</v>
      </c>
      <c r="U432" s="311">
        <f t="shared" ca="1" si="176"/>
        <v>0</v>
      </c>
      <c r="V432" s="306">
        <f t="shared" ca="1" si="177"/>
        <v>1.2250680089250257</v>
      </c>
      <c r="W432" s="304">
        <f t="shared" ca="1" si="178"/>
        <v>25.66874971393711</v>
      </c>
      <c r="Y432" s="314" t="str">
        <f t="shared" ca="1" si="196"/>
        <v/>
      </c>
      <c r="Z432" s="315" t="str">
        <f t="shared" ca="1" si="197"/>
        <v/>
      </c>
      <c r="AA432" s="316" t="str">
        <f t="shared" ca="1" si="198"/>
        <v/>
      </c>
      <c r="AC432" s="310" t="e">
        <f t="shared" ca="1" si="199"/>
        <v>#N/A</v>
      </c>
      <c r="AD432" s="323" t="e">
        <f t="shared" ca="1" si="200"/>
        <v>#N/A</v>
      </c>
      <c r="AE432" s="324" t="e">
        <f t="shared" ca="1" si="179"/>
        <v>#N/A</v>
      </c>
      <c r="AG432" s="306">
        <f t="shared" ca="1" si="201"/>
        <v>0.92106449586866468</v>
      </c>
      <c r="AH432" s="304">
        <f t="shared" ca="1" si="202"/>
        <v>-8.8665551166555368</v>
      </c>
    </row>
    <row r="433" spans="1:34" x14ac:dyDescent="0.2">
      <c r="A433" s="347">
        <f t="shared" ca="1" si="180"/>
        <v>1E-4</v>
      </c>
      <c r="B433" s="304">
        <f t="shared" ca="1" si="181"/>
        <v>32.804300000000318</v>
      </c>
      <c r="D433" s="306">
        <f t="shared" ca="1" si="182"/>
        <v>-0.59857476024815115</v>
      </c>
      <c r="E433" s="307">
        <f t="shared" ca="1" si="183"/>
        <v>-0.96364747969926157</v>
      </c>
      <c r="F433" s="304">
        <f t="shared" ca="1" si="184"/>
        <v>1.1344197674304122</v>
      </c>
      <c r="G433" s="306">
        <f t="shared" ca="1" si="185"/>
        <v>6.8287980543041202</v>
      </c>
      <c r="H433" s="307">
        <f t="shared" ca="1" si="186"/>
        <v>-100.92397156056742</v>
      </c>
      <c r="I433" s="304">
        <f t="shared" ca="1" si="187"/>
        <v>101.15473552150037</v>
      </c>
      <c r="J433" s="306">
        <f t="shared" ca="1" si="188"/>
        <v>621.05488247048675</v>
      </c>
      <c r="K433" s="307">
        <f t="shared" ca="1" si="189"/>
        <v>-0.56525187997493587</v>
      </c>
      <c r="L433" s="304">
        <f t="shared" ca="1" si="174"/>
        <v>621.05513970187701</v>
      </c>
      <c r="M433" s="306">
        <f t="shared" ca="1" si="190"/>
        <v>-1.5032365076687846</v>
      </c>
      <c r="N433" s="304">
        <f t="shared" ca="1" si="191"/>
        <v>-86.129107499406572</v>
      </c>
      <c r="P433" s="310">
        <f t="shared" ca="1" si="192"/>
        <v>23</v>
      </c>
      <c r="Q433" s="304">
        <f t="shared" ca="1" si="193"/>
        <v>0</v>
      </c>
      <c r="R433" s="306">
        <f t="shared" ca="1" si="194"/>
        <v>0</v>
      </c>
      <c r="S433" s="307">
        <f t="shared" ca="1" si="195"/>
        <v>2.8949999999999996</v>
      </c>
      <c r="T433" s="304">
        <f t="shared" ca="1" si="175"/>
        <v>28.399949999999997</v>
      </c>
      <c r="U433" s="311">
        <f t="shared" ca="1" si="176"/>
        <v>0</v>
      </c>
      <c r="V433" s="306">
        <f t="shared" ca="1" si="177"/>
        <v>1.2250692453123493</v>
      </c>
      <c r="W433" s="304">
        <f t="shared" ca="1" si="178"/>
        <v>25.668822364092613</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0.92103983404985001</v>
      </c>
      <c r="AH433" s="304">
        <f t="shared" ca="1" si="202"/>
        <v>-8.8665802120680883</v>
      </c>
    </row>
    <row r="434" spans="1:34" x14ac:dyDescent="0.2">
      <c r="A434" s="347">
        <f t="shared" ca="1" si="180"/>
        <v>1E-4</v>
      </c>
      <c r="B434" s="304">
        <f t="shared" ca="1" si="181"/>
        <v>32.804400000000321</v>
      </c>
      <c r="D434" s="306">
        <f t="shared" ca="1" si="182"/>
        <v>-0.59857066263227554</v>
      </c>
      <c r="E434" s="307">
        <f t="shared" ca="1" si="183"/>
        <v>-0.96362205001598866</v>
      </c>
      <c r="F434" s="304">
        <f t="shared" ca="1" si="184"/>
        <v>1.1343960038016081</v>
      </c>
      <c r="G434" s="306">
        <f t="shared" ca="1" si="185"/>
        <v>6.8287381972378567</v>
      </c>
      <c r="H434" s="307">
        <f t="shared" ca="1" si="186"/>
        <v>-100.92406792277242</v>
      </c>
      <c r="I434" s="304">
        <f t="shared" ca="1" si="187"/>
        <v>101.15482762303931</v>
      </c>
      <c r="J434" s="306">
        <f t="shared" ca="1" si="188"/>
        <v>621.05488247048675</v>
      </c>
      <c r="K434" s="307">
        <f t="shared" ca="1" si="189"/>
        <v>-0.57534428194910281</v>
      </c>
      <c r="L434" s="304">
        <f t="shared" ca="1" si="174"/>
        <v>621.05514896945579</v>
      </c>
      <c r="M434" s="306">
        <f t="shared" ca="1" si="190"/>
        <v>-1.5032371623659246</v>
      </c>
      <c r="N434" s="304">
        <f t="shared" ca="1" si="191"/>
        <v>-86.129145010789557</v>
      </c>
      <c r="P434" s="310">
        <f t="shared" ca="1" si="192"/>
        <v>23</v>
      </c>
      <c r="Q434" s="304">
        <f t="shared" ca="1" si="193"/>
        <v>0</v>
      </c>
      <c r="R434" s="306">
        <f t="shared" ca="1" si="194"/>
        <v>0</v>
      </c>
      <c r="S434" s="307">
        <f t="shared" ca="1" si="195"/>
        <v>2.8949999999999996</v>
      </c>
      <c r="T434" s="304">
        <f t="shared" ca="1" si="175"/>
        <v>28.399949999999997</v>
      </c>
      <c r="U434" s="311">
        <f t="shared" ca="1" si="176"/>
        <v>0</v>
      </c>
      <c r="V434" s="306">
        <f t="shared" ca="1" si="177"/>
        <v>1.225070481702101</v>
      </c>
      <c r="W434" s="304">
        <f t="shared" ca="1" si="178"/>
        <v>25.668895013184297</v>
      </c>
      <c r="Y434" s="314" t="str">
        <f t="shared" ca="1" si="196"/>
        <v/>
      </c>
      <c r="Z434" s="315" t="str">
        <f t="shared" ca="1" si="197"/>
        <v/>
      </c>
      <c r="AA434" s="316" t="str">
        <f t="shared" ca="1" si="198"/>
        <v/>
      </c>
      <c r="AC434" s="310" t="e">
        <f t="shared" ca="1" si="199"/>
        <v>#N/A</v>
      </c>
      <c r="AD434" s="323" t="e">
        <f t="shared" ca="1" si="200"/>
        <v>#N/A</v>
      </c>
      <c r="AE434" s="324" t="e">
        <f t="shared" ca="1" si="179"/>
        <v>#N/A</v>
      </c>
      <c r="AG434" s="306">
        <f t="shared" ca="1" si="201"/>
        <v>0.92101517258972265</v>
      </c>
      <c r="AH434" s="304">
        <f t="shared" ca="1" si="202"/>
        <v>-8.8666053071131667</v>
      </c>
    </row>
    <row r="435" spans="1:34" x14ac:dyDescent="0.2">
      <c r="A435" s="347">
        <f t="shared" ca="1" si="180"/>
        <v>1E-4</v>
      </c>
      <c r="B435" s="304">
        <f t="shared" ca="1" si="181"/>
        <v>32.804500000000324</v>
      </c>
      <c r="D435" s="306">
        <f t="shared" ca="1" si="182"/>
        <v>-0.59856656501986505</v>
      </c>
      <c r="E435" s="307">
        <f t="shared" ca="1" si="183"/>
        <v>-0.96359662070506857</v>
      </c>
      <c r="F435" s="304">
        <f t="shared" ca="1" si="184"/>
        <v>1.1343722405779808</v>
      </c>
      <c r="G435" s="306">
        <f t="shared" ca="1" si="185"/>
        <v>6.8286783405813551</v>
      </c>
      <c r="H435" s="307">
        <f t="shared" ca="1" si="186"/>
        <v>-100.92416428243449</v>
      </c>
      <c r="I435" s="304">
        <f t="shared" ca="1" si="187"/>
        <v>101.15491972211214</v>
      </c>
      <c r="J435" s="306">
        <f t="shared" ca="1" si="188"/>
        <v>621.05488247048675</v>
      </c>
      <c r="K435" s="307">
        <f t="shared" ca="1" si="189"/>
        <v>-0.58543669355936312</v>
      </c>
      <c r="L435" s="304">
        <f t="shared" ca="1" si="174"/>
        <v>621.0551584010492</v>
      </c>
      <c r="M435" s="306">
        <f t="shared" ca="1" si="190"/>
        <v>-1.503237817056134</v>
      </c>
      <c r="N435" s="304">
        <f t="shared" ca="1" si="191"/>
        <v>-86.129182521775434</v>
      </c>
      <c r="P435" s="310">
        <f t="shared" ca="1" si="192"/>
        <v>23</v>
      </c>
      <c r="Q435" s="304">
        <f t="shared" ca="1" si="193"/>
        <v>0</v>
      </c>
      <c r="R435" s="306">
        <f t="shared" ca="1" si="194"/>
        <v>0</v>
      </c>
      <c r="S435" s="307">
        <f t="shared" ca="1" si="195"/>
        <v>2.8949999999999996</v>
      </c>
      <c r="T435" s="304">
        <f t="shared" ca="1" si="175"/>
        <v>28.399949999999997</v>
      </c>
      <c r="U435" s="311">
        <f t="shared" ca="1" si="176"/>
        <v>0</v>
      </c>
      <c r="V435" s="306">
        <f t="shared" ca="1" si="177"/>
        <v>1.2250717180942814</v>
      </c>
      <c r="W435" s="304">
        <f t="shared" ca="1" si="178"/>
        <v>25.668967661212189</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0.92099051148827726</v>
      </c>
      <c r="AH435" s="304">
        <f t="shared" ca="1" si="202"/>
        <v>-8.8666304017907773</v>
      </c>
    </row>
    <row r="436" spans="1:34" x14ac:dyDescent="0.2">
      <c r="A436" s="347">
        <f t="shared" ca="1" si="180"/>
        <v>1E-4</v>
      </c>
      <c r="B436" s="304">
        <f t="shared" ca="1" si="181"/>
        <v>32.804600000000327</v>
      </c>
      <c r="D436" s="306">
        <f t="shared" ca="1" si="182"/>
        <v>-0.59856246741092023</v>
      </c>
      <c r="E436" s="307">
        <f t="shared" ca="1" si="183"/>
        <v>-0.96357119176648887</v>
      </c>
      <c r="F436" s="304">
        <f t="shared" ca="1" si="184"/>
        <v>1.1343484777595201</v>
      </c>
      <c r="G436" s="306">
        <f t="shared" ca="1" si="185"/>
        <v>6.8286184843346138</v>
      </c>
      <c r="H436" s="307">
        <f t="shared" ca="1" si="186"/>
        <v>-100.92426063955367</v>
      </c>
      <c r="I436" s="304">
        <f t="shared" ca="1" si="187"/>
        <v>101.15501181871889</v>
      </c>
      <c r="J436" s="306">
        <f t="shared" ca="1" si="188"/>
        <v>621.05488247048675</v>
      </c>
      <c r="K436" s="307">
        <f t="shared" ca="1" si="189"/>
        <v>-0.59552911480546256</v>
      </c>
      <c r="L436" s="304">
        <f t="shared" ca="1" si="174"/>
        <v>621.0551679966577</v>
      </c>
      <c r="M436" s="306">
        <f t="shared" ca="1" si="190"/>
        <v>-1.5032384717394125</v>
      </c>
      <c r="N436" s="304">
        <f t="shared" ca="1" si="191"/>
        <v>-86.129220032364216</v>
      </c>
      <c r="P436" s="310">
        <f t="shared" ca="1" si="192"/>
        <v>23</v>
      </c>
      <c r="Q436" s="304">
        <f t="shared" ca="1" si="193"/>
        <v>0</v>
      </c>
      <c r="R436" s="306">
        <f t="shared" ca="1" si="194"/>
        <v>0</v>
      </c>
      <c r="S436" s="307">
        <f t="shared" ca="1" si="195"/>
        <v>2.8949999999999996</v>
      </c>
      <c r="T436" s="304">
        <f t="shared" ca="1" si="175"/>
        <v>28.399949999999997</v>
      </c>
      <c r="U436" s="311">
        <f t="shared" ca="1" si="176"/>
        <v>0</v>
      </c>
      <c r="V436" s="306">
        <f t="shared" ca="1" si="177"/>
        <v>1.2250729544888899</v>
      </c>
      <c r="W436" s="304">
        <f t="shared" ca="1" si="178"/>
        <v>25.669040308176282</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0.92096585074550674</v>
      </c>
      <c r="AH436" s="304">
        <f t="shared" ca="1" si="202"/>
        <v>-8.8666554961009307</v>
      </c>
    </row>
    <row r="437" spans="1:34" x14ac:dyDescent="0.2">
      <c r="A437" s="347">
        <f t="shared" ca="1" si="180"/>
        <v>1E-4</v>
      </c>
      <c r="B437" s="304">
        <f t="shared" ca="1" si="181"/>
        <v>32.804700000000331</v>
      </c>
      <c r="D437" s="306">
        <f t="shared" ca="1" si="182"/>
        <v>-0.59855836980544341</v>
      </c>
      <c r="E437" s="307">
        <f t="shared" ca="1" si="183"/>
        <v>-0.96354576320025664</v>
      </c>
      <c r="F437" s="304">
        <f t="shared" ca="1" si="184"/>
        <v>1.1343247153462341</v>
      </c>
      <c r="G437" s="306">
        <f t="shared" ca="1" si="185"/>
        <v>6.8285586284976336</v>
      </c>
      <c r="H437" s="307">
        <f t="shared" ca="1" si="186"/>
        <v>-100.92435699412998</v>
      </c>
      <c r="I437" s="304">
        <f t="shared" ca="1" si="187"/>
        <v>101.15510391285959</v>
      </c>
      <c r="J437" s="306">
        <f t="shared" ca="1" si="188"/>
        <v>621.05488247048675</v>
      </c>
      <c r="K437" s="307">
        <f t="shared" ca="1" si="189"/>
        <v>-0.60562154568714677</v>
      </c>
      <c r="L437" s="304">
        <f t="shared" ca="1" si="174"/>
        <v>621.05517775628175</v>
      </c>
      <c r="M437" s="306">
        <f t="shared" ca="1" si="190"/>
        <v>-1.5032391264157603</v>
      </c>
      <c r="N437" s="304">
        <f t="shared" ca="1" si="191"/>
        <v>-86.129257542555891</v>
      </c>
      <c r="P437" s="310">
        <f t="shared" ca="1" si="192"/>
        <v>23</v>
      </c>
      <c r="Q437" s="304">
        <f t="shared" ca="1" si="193"/>
        <v>0</v>
      </c>
      <c r="R437" s="306">
        <f t="shared" ca="1" si="194"/>
        <v>0</v>
      </c>
      <c r="S437" s="307">
        <f t="shared" ca="1" si="195"/>
        <v>2.8949999999999996</v>
      </c>
      <c r="T437" s="304">
        <f t="shared" ca="1" si="175"/>
        <v>28.399949999999997</v>
      </c>
      <c r="U437" s="311">
        <f t="shared" ca="1" si="176"/>
        <v>0</v>
      </c>
      <c r="V437" s="306">
        <f t="shared" ca="1" si="177"/>
        <v>1.2250741908859268</v>
      </c>
      <c r="W437" s="304">
        <f t="shared" ca="1" si="178"/>
        <v>25.669112954076589</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0.92094119036141109</v>
      </c>
      <c r="AH437" s="304">
        <f t="shared" ca="1" si="202"/>
        <v>-8.8666805900436216</v>
      </c>
    </row>
    <row r="438" spans="1:34" x14ac:dyDescent="0.2">
      <c r="A438" s="347">
        <f t="shared" ca="1" si="180"/>
        <v>1E-4</v>
      </c>
      <c r="B438" s="304">
        <f t="shared" ca="1" si="181"/>
        <v>32.804800000000334</v>
      </c>
      <c r="D438" s="306">
        <f t="shared" ca="1" si="182"/>
        <v>-0.59855427220343449</v>
      </c>
      <c r="E438" s="307">
        <f t="shared" ca="1" si="183"/>
        <v>-0.96352033500636303</v>
      </c>
      <c r="F438" s="304">
        <f t="shared" ca="1" si="184"/>
        <v>1.1343009533381152</v>
      </c>
      <c r="G438" s="306">
        <f t="shared" ca="1" si="185"/>
        <v>6.8284987730704136</v>
      </c>
      <c r="H438" s="307">
        <f t="shared" ca="1" si="186"/>
        <v>-100.92445334616347</v>
      </c>
      <c r="I438" s="304">
        <f t="shared" ca="1" si="187"/>
        <v>101.1551960045343</v>
      </c>
      <c r="J438" s="306">
        <f t="shared" ca="1" si="188"/>
        <v>621.05488247048675</v>
      </c>
      <c r="K438" s="307">
        <f t="shared" ca="1" si="189"/>
        <v>-0.6157139862041614</v>
      </c>
      <c r="L438" s="304">
        <f t="shared" ca="1" si="174"/>
        <v>621.0551876799218</v>
      </c>
      <c r="M438" s="306">
        <f t="shared" ca="1" si="190"/>
        <v>-1.5032397810851774</v>
      </c>
      <c r="N438" s="304">
        <f t="shared" ca="1" si="191"/>
        <v>-86.129295052350457</v>
      </c>
      <c r="P438" s="310">
        <f t="shared" ca="1" si="192"/>
        <v>23</v>
      </c>
      <c r="Q438" s="304">
        <f t="shared" ca="1" si="193"/>
        <v>0</v>
      </c>
      <c r="R438" s="306">
        <f t="shared" ca="1" si="194"/>
        <v>0</v>
      </c>
      <c r="S438" s="307">
        <f t="shared" ca="1" si="195"/>
        <v>2.8949999999999996</v>
      </c>
      <c r="T438" s="304">
        <f t="shared" ca="1" si="175"/>
        <v>28.399949999999997</v>
      </c>
      <c r="U438" s="311">
        <f t="shared" ca="1" si="176"/>
        <v>0</v>
      </c>
      <c r="V438" s="306">
        <f t="shared" ca="1" si="177"/>
        <v>1.2250754272853919</v>
      </c>
      <c r="W438" s="304">
        <f t="shared" ca="1" si="178"/>
        <v>25.669185598913124</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0.92091653033598675</v>
      </c>
      <c r="AH438" s="304">
        <f t="shared" ca="1" si="202"/>
        <v>-8.8667056836188571</v>
      </c>
    </row>
    <row r="439" spans="1:34" x14ac:dyDescent="0.2">
      <c r="A439" s="347">
        <f t="shared" ca="1" si="180"/>
        <v>1E-4</v>
      </c>
      <c r="B439" s="304">
        <f t="shared" ca="1" si="181"/>
        <v>32.804900000000337</v>
      </c>
      <c r="D439" s="306">
        <f t="shared" ca="1" si="182"/>
        <v>-0.59855017460489524</v>
      </c>
      <c r="E439" s="307">
        <f t="shared" ca="1" si="183"/>
        <v>-0.96349490718480091</v>
      </c>
      <c r="F439" s="304">
        <f t="shared" ca="1" si="184"/>
        <v>1.1342771917351591</v>
      </c>
      <c r="G439" s="306">
        <f t="shared" ca="1" si="185"/>
        <v>6.828438918052953</v>
      </c>
      <c r="H439" s="307">
        <f t="shared" ca="1" si="186"/>
        <v>-100.92454969565419</v>
      </c>
      <c r="I439" s="304">
        <f t="shared" ca="1" si="187"/>
        <v>101.15528809374304</v>
      </c>
      <c r="J439" s="306">
        <f t="shared" ca="1" si="188"/>
        <v>621.05488247048675</v>
      </c>
      <c r="K439" s="307">
        <f t="shared" ca="1" si="189"/>
        <v>-0.62580643635625233</v>
      </c>
      <c r="L439" s="304">
        <f t="shared" ca="1" si="174"/>
        <v>621.05519776757842</v>
      </c>
      <c r="M439" s="306">
        <f t="shared" ca="1" si="190"/>
        <v>-1.5032404357476641</v>
      </c>
      <c r="N439" s="304">
        <f t="shared" ca="1" si="191"/>
        <v>-86.129332561747958</v>
      </c>
      <c r="P439" s="310">
        <f t="shared" ca="1" si="192"/>
        <v>23</v>
      </c>
      <c r="Q439" s="304">
        <f t="shared" ca="1" si="193"/>
        <v>0</v>
      </c>
      <c r="R439" s="306">
        <f t="shared" ca="1" si="194"/>
        <v>0</v>
      </c>
      <c r="S439" s="307">
        <f t="shared" ca="1" si="195"/>
        <v>2.8949999999999996</v>
      </c>
      <c r="T439" s="304">
        <f t="shared" ca="1" si="175"/>
        <v>28.399949999999997</v>
      </c>
      <c r="U439" s="311">
        <f t="shared" ca="1" si="176"/>
        <v>0</v>
      </c>
      <c r="V439" s="306">
        <f t="shared" ca="1" si="177"/>
        <v>1.2250766636872854</v>
      </c>
      <c r="W439" s="304">
        <f t="shared" ca="1" si="178"/>
        <v>25.669258242685899</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0.9208918706692284</v>
      </c>
      <c r="AH439" s="304">
        <f t="shared" ca="1" si="202"/>
        <v>-8.8667307768266426</v>
      </c>
    </row>
    <row r="440" spans="1:34" x14ac:dyDescent="0.2">
      <c r="A440" s="347">
        <f t="shared" ca="1" si="180"/>
        <v>1E-4</v>
      </c>
      <c r="B440" s="304">
        <f t="shared" ca="1" si="181"/>
        <v>32.805000000000341</v>
      </c>
      <c r="D440" s="306">
        <f t="shared" ca="1" si="182"/>
        <v>-0.59854607700982476</v>
      </c>
      <c r="E440" s="307">
        <f t="shared" ca="1" si="183"/>
        <v>-0.96346947973557562</v>
      </c>
      <c r="F440" s="304">
        <f t="shared" ca="1" si="184"/>
        <v>1.1342534305373697</v>
      </c>
      <c r="G440" s="306">
        <f t="shared" ca="1" si="185"/>
        <v>6.8283790634452517</v>
      </c>
      <c r="H440" s="307">
        <f t="shared" ca="1" si="186"/>
        <v>-100.92464604260216</v>
      </c>
      <c r="I440" s="304">
        <f t="shared" ca="1" si="187"/>
        <v>101.15538018048585</v>
      </c>
      <c r="J440" s="306">
        <f t="shared" ca="1" si="188"/>
        <v>621.05488247048675</v>
      </c>
      <c r="K440" s="307">
        <f t="shared" ca="1" si="189"/>
        <v>-0.63589889614316519</v>
      </c>
      <c r="L440" s="304">
        <f t="shared" ca="1" si="174"/>
        <v>621.05520801925184</v>
      </c>
      <c r="M440" s="306">
        <f t="shared" ca="1" si="190"/>
        <v>-1.5032410904032205</v>
      </c>
      <c r="N440" s="304">
        <f t="shared" ca="1" si="191"/>
        <v>-86.129370070748379</v>
      </c>
      <c r="P440" s="310">
        <f t="shared" ca="1" si="192"/>
        <v>23</v>
      </c>
      <c r="Q440" s="304">
        <f t="shared" ca="1" si="193"/>
        <v>0</v>
      </c>
      <c r="R440" s="306">
        <f t="shared" ca="1" si="194"/>
        <v>0</v>
      </c>
      <c r="S440" s="307">
        <f t="shared" ca="1" si="195"/>
        <v>2.8949999999999996</v>
      </c>
      <c r="T440" s="304">
        <f t="shared" ca="1" si="175"/>
        <v>28.399949999999997</v>
      </c>
      <c r="U440" s="311">
        <f t="shared" ca="1" si="176"/>
        <v>0</v>
      </c>
      <c r="V440" s="306">
        <f t="shared" ca="1" si="177"/>
        <v>1.2250779000916068</v>
      </c>
      <c r="W440" s="304">
        <f t="shared" ca="1" si="178"/>
        <v>25.669330885394924</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0.92086721136113603</v>
      </c>
      <c r="AH440" s="304">
        <f t="shared" ca="1" si="202"/>
        <v>-8.8667558696669779</v>
      </c>
    </row>
    <row r="441" spans="1:34" x14ac:dyDescent="0.2">
      <c r="A441" s="347">
        <f t="shared" ca="1" si="180"/>
        <v>1E-4</v>
      </c>
      <c r="B441" s="304">
        <f t="shared" ca="1" si="181"/>
        <v>32.805100000000344</v>
      </c>
      <c r="D441" s="306">
        <f t="shared" ca="1" si="182"/>
        <v>-0.59854197941822307</v>
      </c>
      <c r="E441" s="307">
        <f t="shared" ca="1" si="183"/>
        <v>-0.96344405265867472</v>
      </c>
      <c r="F441" s="304">
        <f t="shared" ca="1" si="184"/>
        <v>1.1342296697447374</v>
      </c>
      <c r="G441" s="306">
        <f t="shared" ca="1" si="185"/>
        <v>6.8283192092473097</v>
      </c>
      <c r="H441" s="307">
        <f t="shared" ca="1" si="186"/>
        <v>-100.92474238700743</v>
      </c>
      <c r="I441" s="304">
        <f t="shared" ca="1" si="187"/>
        <v>101.15547226476276</v>
      </c>
      <c r="J441" s="306">
        <f t="shared" ca="1" si="188"/>
        <v>621.05488247048675</v>
      </c>
      <c r="K441" s="307">
        <f t="shared" ca="1" si="189"/>
        <v>-0.64599136556464565</v>
      </c>
      <c r="L441" s="304">
        <f t="shared" ca="1" si="174"/>
        <v>621.05521843494273</v>
      </c>
      <c r="M441" s="306">
        <f t="shared" ca="1" si="190"/>
        <v>-1.5032417450518467</v>
      </c>
      <c r="N441" s="304">
        <f t="shared" ca="1" si="191"/>
        <v>-86.129407579351721</v>
      </c>
      <c r="P441" s="310">
        <f t="shared" ca="1" si="192"/>
        <v>23</v>
      </c>
      <c r="Q441" s="304">
        <f t="shared" ca="1" si="193"/>
        <v>0</v>
      </c>
      <c r="R441" s="306">
        <f t="shared" ca="1" si="194"/>
        <v>0</v>
      </c>
      <c r="S441" s="307">
        <f t="shared" ca="1" si="195"/>
        <v>2.8949999999999996</v>
      </c>
      <c r="T441" s="304">
        <f t="shared" ca="1" si="175"/>
        <v>28.399949999999997</v>
      </c>
      <c r="U441" s="311">
        <f t="shared" ca="1" si="176"/>
        <v>0</v>
      </c>
      <c r="V441" s="306">
        <f t="shared" ca="1" si="177"/>
        <v>1.2250791364983562</v>
      </c>
      <c r="W441" s="304">
        <f t="shared" ca="1" si="178"/>
        <v>25.669403527040203</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0.92084255241169899</v>
      </c>
      <c r="AH441" s="304">
        <f t="shared" ca="1" si="202"/>
        <v>-8.8667809621398721</v>
      </c>
    </row>
    <row r="442" spans="1:34" x14ac:dyDescent="0.2">
      <c r="A442" s="347">
        <f t="shared" ca="1" si="180"/>
        <v>1E-4</v>
      </c>
      <c r="B442" s="304">
        <f t="shared" ca="1" si="181"/>
        <v>32.805200000000347</v>
      </c>
      <c r="D442" s="306">
        <f t="shared" ca="1" si="182"/>
        <v>-0.59853788183009127</v>
      </c>
      <c r="E442" s="307">
        <f t="shared" ca="1" si="183"/>
        <v>-0.96341862595409999</v>
      </c>
      <c r="F442" s="304">
        <f t="shared" ca="1" si="184"/>
        <v>1.1342059093572641</v>
      </c>
      <c r="G442" s="306">
        <f t="shared" ca="1" si="185"/>
        <v>6.8282593554591271</v>
      </c>
      <c r="H442" s="307">
        <f t="shared" ca="1" si="186"/>
        <v>-100.92483872887003</v>
      </c>
      <c r="I442" s="304">
        <f t="shared" ca="1" si="187"/>
        <v>101.15556434657383</v>
      </c>
      <c r="J442" s="306">
        <f t="shared" ca="1" si="188"/>
        <v>621.05488247048675</v>
      </c>
      <c r="K442" s="307">
        <f t="shared" ca="1" si="189"/>
        <v>-0.65608384462043956</v>
      </c>
      <c r="L442" s="304">
        <f t="shared" ca="1" si="174"/>
        <v>621.05522901465156</v>
      </c>
      <c r="M442" s="306">
        <f t="shared" ca="1" si="190"/>
        <v>-1.5032423996935427</v>
      </c>
      <c r="N442" s="304">
        <f t="shared" ca="1" si="191"/>
        <v>-86.129445087557997</v>
      </c>
      <c r="P442" s="310">
        <f t="shared" ca="1" si="192"/>
        <v>23</v>
      </c>
      <c r="Q442" s="304">
        <f t="shared" ca="1" si="193"/>
        <v>0</v>
      </c>
      <c r="R442" s="306">
        <f t="shared" ca="1" si="194"/>
        <v>0</v>
      </c>
      <c r="S442" s="307">
        <f t="shared" ca="1" si="195"/>
        <v>2.8949999999999996</v>
      </c>
      <c r="T442" s="304">
        <f t="shared" ca="1" si="175"/>
        <v>28.399949999999997</v>
      </c>
      <c r="U442" s="311">
        <f t="shared" ca="1" si="176"/>
        <v>0</v>
      </c>
      <c r="V442" s="306">
        <f t="shared" ca="1" si="177"/>
        <v>1.2250803729075344</v>
      </c>
      <c r="W442" s="304">
        <f t="shared" ca="1" si="178"/>
        <v>25.66947616762177</v>
      </c>
      <c r="Y442" s="314" t="str">
        <f t="shared" ca="1" si="196"/>
        <v/>
      </c>
      <c r="Z442" s="315" t="str">
        <f t="shared" ca="1" si="197"/>
        <v/>
      </c>
      <c r="AA442" s="316" t="str">
        <f t="shared" ca="1" si="198"/>
        <v/>
      </c>
      <c r="AC442" s="310" t="e">
        <f t="shared" ca="1" si="199"/>
        <v>#N/A</v>
      </c>
      <c r="AD442" s="323" t="e">
        <f t="shared" ca="1" si="200"/>
        <v>#N/A</v>
      </c>
      <c r="AE442" s="324" t="e">
        <f t="shared" ca="1" si="179"/>
        <v>#N/A</v>
      </c>
      <c r="AG442" s="306">
        <f t="shared" ca="1" si="201"/>
        <v>0.92081789382092261</v>
      </c>
      <c r="AH442" s="304">
        <f t="shared" ca="1" si="202"/>
        <v>-8.8668060542453215</v>
      </c>
    </row>
    <row r="443" spans="1:34" x14ac:dyDescent="0.2">
      <c r="A443" s="347">
        <f t="shared" ca="1" si="180"/>
        <v>1E-4</v>
      </c>
      <c r="B443" s="304">
        <f t="shared" ca="1" si="181"/>
        <v>32.805300000000351</v>
      </c>
      <c r="D443" s="306">
        <f t="shared" ca="1" si="182"/>
        <v>-0.59853378424543147</v>
      </c>
      <c r="E443" s="307">
        <f t="shared" ca="1" si="183"/>
        <v>-0.96339319962184078</v>
      </c>
      <c r="F443" s="304">
        <f t="shared" ca="1" si="184"/>
        <v>1.1341821493749427</v>
      </c>
      <c r="G443" s="306">
        <f t="shared" ca="1" si="185"/>
        <v>6.8281995020807029</v>
      </c>
      <c r="H443" s="307">
        <f t="shared" ca="1" si="186"/>
        <v>-100.92493506819</v>
      </c>
      <c r="I443" s="304">
        <f t="shared" ca="1" si="187"/>
        <v>101.15565642591906</v>
      </c>
      <c r="J443" s="306">
        <f t="shared" ca="1" si="188"/>
        <v>621.05488247048675</v>
      </c>
      <c r="K443" s="307">
        <f t="shared" ca="1" si="189"/>
        <v>-0.66617633331029258</v>
      </c>
      <c r="L443" s="304">
        <f t="shared" ca="1" si="174"/>
        <v>621.05523975837866</v>
      </c>
      <c r="M443" s="306">
        <f t="shared" ca="1" si="190"/>
        <v>-1.5032430543283084</v>
      </c>
      <c r="N443" s="304">
        <f t="shared" ca="1" si="191"/>
        <v>-86.129482595367193</v>
      </c>
      <c r="P443" s="310">
        <f t="shared" ca="1" si="192"/>
        <v>23</v>
      </c>
      <c r="Q443" s="304">
        <f t="shared" ca="1" si="193"/>
        <v>0</v>
      </c>
      <c r="R443" s="306">
        <f t="shared" ca="1" si="194"/>
        <v>0</v>
      </c>
      <c r="S443" s="307">
        <f t="shared" ca="1" si="195"/>
        <v>2.8949999999999996</v>
      </c>
      <c r="T443" s="304">
        <f t="shared" ca="1" si="175"/>
        <v>28.399949999999997</v>
      </c>
      <c r="U443" s="311">
        <f t="shared" ca="1" si="176"/>
        <v>0</v>
      </c>
      <c r="V443" s="306">
        <f t="shared" ca="1" si="177"/>
        <v>1.2250816093191406</v>
      </c>
      <c r="W443" s="304">
        <f t="shared" ca="1" si="178"/>
        <v>25.669548807139613</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0.92079323558879267</v>
      </c>
      <c r="AH443" s="304">
        <f t="shared" ca="1" si="202"/>
        <v>-8.8668311459833422</v>
      </c>
    </row>
    <row r="444" spans="1:34" x14ac:dyDescent="0.2">
      <c r="A444" s="347">
        <f t="shared" ca="1" si="180"/>
        <v>1E-4</v>
      </c>
      <c r="B444" s="304">
        <f t="shared" ca="1" si="181"/>
        <v>32.805400000000354</v>
      </c>
      <c r="D444" s="306">
        <f t="shared" ca="1" si="182"/>
        <v>-0.59852968666424444</v>
      </c>
      <c r="E444" s="307">
        <f t="shared" ca="1" si="183"/>
        <v>-0.96336777366189885</v>
      </c>
      <c r="F444" s="304">
        <f t="shared" ca="1" si="184"/>
        <v>1.1341583897977752</v>
      </c>
      <c r="G444" s="306">
        <f t="shared" ca="1" si="185"/>
        <v>6.8281396491120363</v>
      </c>
      <c r="H444" s="307">
        <f t="shared" ca="1" si="186"/>
        <v>-100.92503140496736</v>
      </c>
      <c r="I444" s="304">
        <f t="shared" ca="1" si="187"/>
        <v>101.1557485027985</v>
      </c>
      <c r="J444" s="306">
        <f t="shared" ca="1" si="188"/>
        <v>621.05488247048675</v>
      </c>
      <c r="K444" s="307">
        <f t="shared" ca="1" si="189"/>
        <v>-0.67626883163395046</v>
      </c>
      <c r="L444" s="304">
        <f t="shared" ca="1" si="174"/>
        <v>621.05525066612449</v>
      </c>
      <c r="M444" s="306">
        <f t="shared" ca="1" si="190"/>
        <v>-1.5032437089561443</v>
      </c>
      <c r="N444" s="304">
        <f t="shared" ca="1" si="191"/>
        <v>-86.129520102779338</v>
      </c>
      <c r="P444" s="310">
        <f t="shared" ca="1" si="192"/>
        <v>23</v>
      </c>
      <c r="Q444" s="304">
        <f t="shared" ca="1" si="193"/>
        <v>0</v>
      </c>
      <c r="R444" s="306">
        <f t="shared" ca="1" si="194"/>
        <v>0</v>
      </c>
      <c r="S444" s="307">
        <f t="shared" ca="1" si="195"/>
        <v>2.8949999999999996</v>
      </c>
      <c r="T444" s="304">
        <f t="shared" ca="1" si="175"/>
        <v>28.399949999999997</v>
      </c>
      <c r="U444" s="311">
        <f t="shared" ca="1" si="176"/>
        <v>0</v>
      </c>
      <c r="V444" s="306">
        <f t="shared" ca="1" si="177"/>
        <v>1.2250828457331746</v>
      </c>
      <c r="W444" s="304">
        <f t="shared" ca="1" si="178"/>
        <v>25.669621445593737</v>
      </c>
      <c r="Y444" s="314" t="str">
        <f t="shared" ca="1" si="196"/>
        <v/>
      </c>
      <c r="Z444" s="315" t="str">
        <f t="shared" ca="1" si="197"/>
        <v/>
      </c>
      <c r="AA444" s="316" t="str">
        <f t="shared" ca="1" si="198"/>
        <v/>
      </c>
      <c r="AC444" s="310" t="e">
        <f t="shared" ca="1" si="199"/>
        <v>#N/A</v>
      </c>
      <c r="AD444" s="323" t="e">
        <f t="shared" ca="1" si="200"/>
        <v>#N/A</v>
      </c>
      <c r="AE444" s="324" t="e">
        <f t="shared" ca="1" si="179"/>
        <v>#N/A</v>
      </c>
      <c r="AG444" s="306">
        <f t="shared" ca="1" si="201"/>
        <v>0.92076857771531451</v>
      </c>
      <c r="AH444" s="304">
        <f t="shared" ca="1" si="202"/>
        <v>-8.866856237353927</v>
      </c>
    </row>
    <row r="445" spans="1:34" x14ac:dyDescent="0.2">
      <c r="A445" s="347">
        <f t="shared" ca="1" si="180"/>
        <v>1E-4</v>
      </c>
      <c r="B445" s="304">
        <f t="shared" ca="1" si="181"/>
        <v>32.805500000000357</v>
      </c>
      <c r="D445" s="306">
        <f t="shared" ca="1" si="182"/>
        <v>-0.59852558908652764</v>
      </c>
      <c r="E445" s="307">
        <f t="shared" ca="1" si="183"/>
        <v>-0.96334234807427421</v>
      </c>
      <c r="F445" s="304">
        <f t="shared" ca="1" si="184"/>
        <v>1.1341346306257609</v>
      </c>
      <c r="G445" s="306">
        <f t="shared" ca="1" si="185"/>
        <v>6.8280797965531272</v>
      </c>
      <c r="H445" s="307">
        <f t="shared" ca="1" si="186"/>
        <v>-100.92512773920217</v>
      </c>
      <c r="I445" s="304">
        <f t="shared" ca="1" si="187"/>
        <v>101.15584057721222</v>
      </c>
      <c r="J445" s="306">
        <f t="shared" ca="1" si="188"/>
        <v>621.05488247048675</v>
      </c>
      <c r="K445" s="307">
        <f t="shared" ca="1" si="189"/>
        <v>-0.68636133959115897</v>
      </c>
      <c r="L445" s="304">
        <f t="shared" ca="1" si="174"/>
        <v>621.05526173788962</v>
      </c>
      <c r="M445" s="306">
        <f t="shared" ca="1" si="190"/>
        <v>-1.5032443635770503</v>
      </c>
      <c r="N445" s="304">
        <f t="shared" ca="1" si="191"/>
        <v>-86.129557609794432</v>
      </c>
      <c r="P445" s="310">
        <f t="shared" ca="1" si="192"/>
        <v>23</v>
      </c>
      <c r="Q445" s="304">
        <f t="shared" ca="1" si="193"/>
        <v>0</v>
      </c>
      <c r="R445" s="306">
        <f t="shared" ca="1" si="194"/>
        <v>0</v>
      </c>
      <c r="S445" s="307">
        <f t="shared" ca="1" si="195"/>
        <v>2.8949999999999996</v>
      </c>
      <c r="T445" s="304">
        <f t="shared" ca="1" si="175"/>
        <v>28.399949999999997</v>
      </c>
      <c r="U445" s="311">
        <f t="shared" ca="1" si="176"/>
        <v>0</v>
      </c>
      <c r="V445" s="306">
        <f t="shared" ca="1" si="177"/>
        <v>1.2250840821496367</v>
      </c>
      <c r="W445" s="304">
        <f t="shared" ca="1" si="178"/>
        <v>25.669694082984186</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0.92074392020048812</v>
      </c>
      <c r="AH445" s="304">
        <f t="shared" ca="1" si="202"/>
        <v>-8.8668813283570778</v>
      </c>
    </row>
    <row r="446" spans="1:34" x14ac:dyDescent="0.2">
      <c r="A446" s="347">
        <f t="shared" ca="1" si="180"/>
        <v>1E-4</v>
      </c>
      <c r="B446" s="304">
        <f t="shared" ca="1" si="181"/>
        <v>32.805600000000361</v>
      </c>
      <c r="D446" s="306">
        <f t="shared" ca="1" si="182"/>
        <v>-0.59852149151228573</v>
      </c>
      <c r="E446" s="307">
        <f t="shared" ca="1" si="183"/>
        <v>-0.96331692285895087</v>
      </c>
      <c r="F446" s="304">
        <f t="shared" ca="1" si="184"/>
        <v>1.1341108718588888</v>
      </c>
      <c r="G446" s="306">
        <f t="shared" ca="1" si="185"/>
        <v>6.8280199444039757</v>
      </c>
      <c r="H446" s="307">
        <f t="shared" ca="1" si="186"/>
        <v>-100.92522407089446</v>
      </c>
      <c r="I446" s="304">
        <f t="shared" ca="1" si="187"/>
        <v>101.15593264916019</v>
      </c>
      <c r="J446" s="306">
        <f t="shared" ca="1" si="188"/>
        <v>621.05488247048675</v>
      </c>
      <c r="K446" s="307">
        <f t="shared" ca="1" si="189"/>
        <v>-0.69645385718166375</v>
      </c>
      <c r="L446" s="304">
        <f t="shared" ca="1" si="174"/>
        <v>621.05527297367451</v>
      </c>
      <c r="M446" s="306">
        <f t="shared" ca="1" si="190"/>
        <v>-1.5032450181910264</v>
      </c>
      <c r="N446" s="304">
        <f t="shared" ca="1" si="191"/>
        <v>-86.129595116412474</v>
      </c>
      <c r="P446" s="310">
        <f t="shared" ca="1" si="192"/>
        <v>23</v>
      </c>
      <c r="Q446" s="304">
        <f t="shared" ca="1" si="193"/>
        <v>0</v>
      </c>
      <c r="R446" s="306">
        <f t="shared" ca="1" si="194"/>
        <v>0</v>
      </c>
      <c r="S446" s="307">
        <f t="shared" ca="1" si="195"/>
        <v>2.8949999999999996</v>
      </c>
      <c r="T446" s="304">
        <f t="shared" ca="1" si="175"/>
        <v>28.399949999999997</v>
      </c>
      <c r="U446" s="311">
        <f t="shared" ca="1" si="176"/>
        <v>0</v>
      </c>
      <c r="V446" s="306">
        <f t="shared" ca="1" si="177"/>
        <v>1.2250853185685271</v>
      </c>
      <c r="W446" s="304">
        <f t="shared" ca="1" si="178"/>
        <v>25.669766719310939</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0.92071926304429219</v>
      </c>
      <c r="AH446" s="304">
        <f t="shared" ca="1" si="202"/>
        <v>-8.8669064189928122</v>
      </c>
    </row>
    <row r="447" spans="1:34" x14ac:dyDescent="0.2">
      <c r="A447" s="347">
        <f t="shared" ca="1" si="180"/>
        <v>1E-4</v>
      </c>
      <c r="B447" s="304">
        <f t="shared" ca="1" si="181"/>
        <v>32.805700000000364</v>
      </c>
      <c r="D447" s="306">
        <f t="shared" ca="1" si="182"/>
        <v>-0.59851739394151693</v>
      </c>
      <c r="E447" s="307">
        <f t="shared" ca="1" si="183"/>
        <v>-0.96329149801593594</v>
      </c>
      <c r="F447" s="304">
        <f t="shared" ca="1" si="184"/>
        <v>1.1340871134971646</v>
      </c>
      <c r="G447" s="306">
        <f t="shared" ca="1" si="185"/>
        <v>6.8279600926645818</v>
      </c>
      <c r="H447" s="307">
        <f t="shared" ca="1" si="186"/>
        <v>-100.92532040004426</v>
      </c>
      <c r="I447" s="304">
        <f t="shared" ca="1" si="187"/>
        <v>101.15602471864248</v>
      </c>
      <c r="J447" s="306">
        <f t="shared" ca="1" si="188"/>
        <v>621.05488247048675</v>
      </c>
      <c r="K447" s="307">
        <f t="shared" ca="1" si="189"/>
        <v>-0.70654638440521067</v>
      </c>
      <c r="L447" s="304">
        <f t="shared" ca="1" si="174"/>
        <v>621.05528437347948</v>
      </c>
      <c r="M447" s="306">
        <f t="shared" ca="1" si="190"/>
        <v>-1.5032456727980728</v>
      </c>
      <c r="N447" s="304">
        <f t="shared" ca="1" si="191"/>
        <v>-86.129632622633466</v>
      </c>
      <c r="P447" s="310">
        <f t="shared" ca="1" si="192"/>
        <v>23</v>
      </c>
      <c r="Q447" s="304">
        <f t="shared" ca="1" si="193"/>
        <v>0</v>
      </c>
      <c r="R447" s="306">
        <f t="shared" ca="1" si="194"/>
        <v>0</v>
      </c>
      <c r="S447" s="307">
        <f t="shared" ca="1" si="195"/>
        <v>2.8949999999999996</v>
      </c>
      <c r="T447" s="304">
        <f t="shared" ca="1" si="175"/>
        <v>28.399949999999997</v>
      </c>
      <c r="U447" s="311">
        <f t="shared" ca="1" si="176"/>
        <v>0</v>
      </c>
      <c r="V447" s="306">
        <f t="shared" ca="1" si="177"/>
        <v>1.2250865549898455</v>
      </c>
      <c r="W447" s="304">
        <f t="shared" ca="1" si="178"/>
        <v>25.669839354574009</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0.92069460624674271</v>
      </c>
      <c r="AH447" s="304">
        <f t="shared" ca="1" si="202"/>
        <v>-8.8669315092611196</v>
      </c>
    </row>
    <row r="448" spans="1:34" x14ac:dyDescent="0.2">
      <c r="A448" s="347">
        <f t="shared" ca="1" si="180"/>
        <v>1E-4</v>
      </c>
      <c r="B448" s="304">
        <f t="shared" ca="1" si="181"/>
        <v>32.805800000000367</v>
      </c>
      <c r="D448" s="306">
        <f t="shared" ca="1" si="182"/>
        <v>-0.59851329637422301</v>
      </c>
      <c r="E448" s="307">
        <f t="shared" ca="1" si="183"/>
        <v>-0.96326607354522409</v>
      </c>
      <c r="F448" s="304">
        <f t="shared" ca="1" si="184"/>
        <v>1.134063355540585</v>
      </c>
      <c r="G448" s="306">
        <f t="shared" ca="1" si="185"/>
        <v>6.8279002413349446</v>
      </c>
      <c r="H448" s="307">
        <f t="shared" ca="1" si="186"/>
        <v>-100.9254167266516</v>
      </c>
      <c r="I448" s="304">
        <f t="shared" ca="1" si="187"/>
        <v>101.15611678565914</v>
      </c>
      <c r="J448" s="306">
        <f t="shared" ca="1" si="188"/>
        <v>621.05488247048675</v>
      </c>
      <c r="K448" s="307">
        <f t="shared" ca="1" si="189"/>
        <v>-0.71663892126154549</v>
      </c>
      <c r="L448" s="304">
        <f t="shared" ca="1" si="174"/>
        <v>621.05529593730512</v>
      </c>
      <c r="M448" s="306">
        <f t="shared" ca="1" si="190"/>
        <v>-1.5032463273981895</v>
      </c>
      <c r="N448" s="304">
        <f t="shared" ca="1" si="191"/>
        <v>-86.129670128457434</v>
      </c>
      <c r="P448" s="310">
        <f t="shared" ca="1" si="192"/>
        <v>23</v>
      </c>
      <c r="Q448" s="304">
        <f t="shared" ca="1" si="193"/>
        <v>0</v>
      </c>
      <c r="R448" s="306">
        <f t="shared" ca="1" si="194"/>
        <v>0</v>
      </c>
      <c r="S448" s="307">
        <f t="shared" ca="1" si="195"/>
        <v>2.8949999999999996</v>
      </c>
      <c r="T448" s="304">
        <f t="shared" ca="1" si="175"/>
        <v>28.399949999999997</v>
      </c>
      <c r="U448" s="311">
        <f t="shared" ca="1" si="176"/>
        <v>0</v>
      </c>
      <c r="V448" s="306">
        <f t="shared" ca="1" si="177"/>
        <v>1.2250877914135918</v>
      </c>
      <c r="W448" s="304">
        <f t="shared" ca="1" si="178"/>
        <v>25.669911988773425</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0.92066994980782901</v>
      </c>
      <c r="AH448" s="304">
        <f t="shared" ca="1" si="202"/>
        <v>-8.8669565991620072</v>
      </c>
    </row>
    <row r="449" spans="1:34" x14ac:dyDescent="0.2">
      <c r="A449" s="347">
        <f t="shared" ca="1" si="180"/>
        <v>1E-4</v>
      </c>
      <c r="B449" s="304">
        <f t="shared" ca="1" si="181"/>
        <v>32.805900000000371</v>
      </c>
      <c r="D449" s="306">
        <f t="shared" ca="1" si="182"/>
        <v>-0.59850919881040432</v>
      </c>
      <c r="E449" s="307">
        <f t="shared" ca="1" si="183"/>
        <v>-0.96324064944680643</v>
      </c>
      <c r="F449" s="304">
        <f t="shared" ca="1" si="184"/>
        <v>1.1340395979891431</v>
      </c>
      <c r="G449" s="306">
        <f t="shared" ca="1" si="185"/>
        <v>6.8278403904150631</v>
      </c>
      <c r="H449" s="307">
        <f t="shared" ca="1" si="186"/>
        <v>-100.92551305071655</v>
      </c>
      <c r="I449" s="304">
        <f t="shared" ca="1" si="187"/>
        <v>101.15620885021018</v>
      </c>
      <c r="J449" s="306">
        <f t="shared" ca="1" si="188"/>
        <v>621.05488247048675</v>
      </c>
      <c r="K449" s="307">
        <f t="shared" ca="1" si="189"/>
        <v>-0.72673146775041386</v>
      </c>
      <c r="L449" s="304">
        <f t="shared" ca="1" si="174"/>
        <v>621.05530766515176</v>
      </c>
      <c r="M449" s="306">
        <f t="shared" ca="1" si="190"/>
        <v>-1.503246981991377</v>
      </c>
      <c r="N449" s="304">
        <f t="shared" ca="1" si="191"/>
        <v>-86.129707633884365</v>
      </c>
      <c r="P449" s="310">
        <f t="shared" ca="1" si="192"/>
        <v>23</v>
      </c>
      <c r="Q449" s="304">
        <f t="shared" ca="1" si="193"/>
        <v>0</v>
      </c>
      <c r="R449" s="306">
        <f t="shared" ca="1" si="194"/>
        <v>0</v>
      </c>
      <c r="S449" s="307">
        <f t="shared" ca="1" si="195"/>
        <v>2.8949999999999996</v>
      </c>
      <c r="T449" s="304">
        <f t="shared" ca="1" si="175"/>
        <v>28.399949999999997</v>
      </c>
      <c r="U449" s="311">
        <f t="shared" ca="1" si="176"/>
        <v>0</v>
      </c>
      <c r="V449" s="306">
        <f t="shared" ca="1" si="177"/>
        <v>1.2250890278397664</v>
      </c>
      <c r="W449" s="304">
        <f t="shared" ca="1" si="178"/>
        <v>25.669984621909187</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0.92064529372754222</v>
      </c>
      <c r="AH449" s="304">
        <f t="shared" ca="1" si="202"/>
        <v>-8.8669816886954855</v>
      </c>
    </row>
    <row r="450" spans="1:34" x14ac:dyDescent="0.2">
      <c r="A450" s="347">
        <f t="shared" ca="1" si="180"/>
        <v>1E-4</v>
      </c>
      <c r="B450" s="304">
        <f t="shared" ca="1" si="181"/>
        <v>32.806000000000374</v>
      </c>
      <c r="D450" s="306">
        <f t="shared" ca="1" si="182"/>
        <v>-0.59850510125005962</v>
      </c>
      <c r="E450" s="307">
        <f t="shared" ca="1" si="183"/>
        <v>-0.96321522572068297</v>
      </c>
      <c r="F450" s="304">
        <f t="shared" ca="1" si="184"/>
        <v>1.1340158408428387</v>
      </c>
      <c r="G450" s="306">
        <f t="shared" ca="1" si="185"/>
        <v>6.8277805399049383</v>
      </c>
      <c r="H450" s="307">
        <f t="shared" ca="1" si="186"/>
        <v>-100.92560937223912</v>
      </c>
      <c r="I450" s="304">
        <f t="shared" ca="1" si="187"/>
        <v>101.15630091229565</v>
      </c>
      <c r="J450" s="306">
        <f t="shared" ca="1" si="188"/>
        <v>621.05488247048675</v>
      </c>
      <c r="K450" s="307">
        <f t="shared" ca="1" si="189"/>
        <v>-0.73682402387156165</v>
      </c>
      <c r="L450" s="304">
        <f t="shared" ca="1" si="174"/>
        <v>621.05531955702008</v>
      </c>
      <c r="M450" s="306">
        <f t="shared" ca="1" si="190"/>
        <v>-1.5032476365776348</v>
      </c>
      <c r="N450" s="304">
        <f t="shared" ca="1" si="191"/>
        <v>-86.129745138914274</v>
      </c>
      <c r="P450" s="310">
        <f t="shared" ca="1" si="192"/>
        <v>23</v>
      </c>
      <c r="Q450" s="304">
        <f t="shared" ca="1" si="193"/>
        <v>0</v>
      </c>
      <c r="R450" s="306">
        <f t="shared" ca="1" si="194"/>
        <v>0</v>
      </c>
      <c r="S450" s="307">
        <f t="shared" ca="1" si="195"/>
        <v>2.8949999999999996</v>
      </c>
      <c r="T450" s="304">
        <f t="shared" ca="1" si="175"/>
        <v>28.399949999999997</v>
      </c>
      <c r="U450" s="311">
        <f t="shared" ca="1" si="176"/>
        <v>0</v>
      </c>
      <c r="V450" s="306">
        <f t="shared" ca="1" si="177"/>
        <v>1.2250902642683685</v>
      </c>
      <c r="W450" s="304">
        <f t="shared" ca="1" si="178"/>
        <v>25.670057253981309</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0.92062063800588589</v>
      </c>
      <c r="AH450" s="304">
        <f t="shared" ca="1" si="202"/>
        <v>-8.8670067778615511</v>
      </c>
    </row>
    <row r="451" spans="1:34" x14ac:dyDescent="0.2">
      <c r="A451" s="347">
        <f t="shared" ca="1" si="180"/>
        <v>1E-4</v>
      </c>
      <c r="B451" s="304">
        <f t="shared" ca="1" si="181"/>
        <v>32.806100000000377</v>
      </c>
      <c r="D451" s="306">
        <f t="shared" ca="1" si="182"/>
        <v>-0.59850100369319259</v>
      </c>
      <c r="E451" s="307">
        <f t="shared" ca="1" si="183"/>
        <v>-0.96318980236685015</v>
      </c>
      <c r="F451" s="304">
        <f t="shared" ca="1" si="184"/>
        <v>1.1339920841016706</v>
      </c>
      <c r="G451" s="306">
        <f t="shared" ca="1" si="185"/>
        <v>6.8277206898045693</v>
      </c>
      <c r="H451" s="307">
        <f t="shared" ca="1" si="186"/>
        <v>-100.92570569121936</v>
      </c>
      <c r="I451" s="304">
        <f t="shared" ca="1" si="187"/>
        <v>101.15639297191559</v>
      </c>
      <c r="J451" s="306">
        <f t="shared" ca="1" si="188"/>
        <v>621.05488247048675</v>
      </c>
      <c r="K451" s="307">
        <f t="shared" ca="1" si="189"/>
        <v>-0.74691658962473462</v>
      </c>
      <c r="L451" s="304">
        <f t="shared" ca="1" si="174"/>
        <v>621.05533161291032</v>
      </c>
      <c r="M451" s="306">
        <f t="shared" ca="1" si="190"/>
        <v>-1.5032482911569633</v>
      </c>
      <c r="N451" s="304">
        <f t="shared" ca="1" si="191"/>
        <v>-86.129782643547145</v>
      </c>
      <c r="P451" s="310">
        <f t="shared" ca="1" si="192"/>
        <v>23</v>
      </c>
      <c r="Q451" s="304">
        <f t="shared" ca="1" si="193"/>
        <v>0</v>
      </c>
      <c r="R451" s="306">
        <f t="shared" ca="1" si="194"/>
        <v>0</v>
      </c>
      <c r="S451" s="307">
        <f t="shared" ca="1" si="195"/>
        <v>2.8949999999999996</v>
      </c>
      <c r="T451" s="304">
        <f t="shared" ca="1" si="175"/>
        <v>28.399949999999997</v>
      </c>
      <c r="U451" s="311">
        <f t="shared" ca="1" si="176"/>
        <v>0</v>
      </c>
      <c r="V451" s="306">
        <f t="shared" ca="1" si="177"/>
        <v>1.2250915006993988</v>
      </c>
      <c r="W451" s="304">
        <f t="shared" ca="1" si="178"/>
        <v>25.670129884989802</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0.92059598264285292</v>
      </c>
      <c r="AH451" s="304">
        <f t="shared" ca="1" si="202"/>
        <v>-8.867031866660211</v>
      </c>
    </row>
    <row r="452" spans="1:34" x14ac:dyDescent="0.2">
      <c r="A452" s="347">
        <f t="shared" ca="1" si="180"/>
        <v>1E-4</v>
      </c>
      <c r="B452" s="304">
        <f t="shared" ca="1" si="181"/>
        <v>32.806200000000381</v>
      </c>
      <c r="D452" s="306">
        <f t="shared" ca="1" si="182"/>
        <v>-0.598496906139803</v>
      </c>
      <c r="E452" s="307">
        <f t="shared" ca="1" si="183"/>
        <v>-0.96316437938529909</v>
      </c>
      <c r="F452" s="304">
        <f t="shared" ca="1" si="184"/>
        <v>1.1339683277656323</v>
      </c>
      <c r="G452" s="306">
        <f t="shared" ca="1" si="185"/>
        <v>6.8276608401139551</v>
      </c>
      <c r="H452" s="307">
        <f t="shared" ca="1" si="186"/>
        <v>-100.9258020076573</v>
      </c>
      <c r="I452" s="304">
        <f t="shared" ca="1" si="187"/>
        <v>101.15648502907001</v>
      </c>
      <c r="J452" s="306">
        <f t="shared" ca="1" si="188"/>
        <v>621.05488247048675</v>
      </c>
      <c r="K452" s="307">
        <f t="shared" ca="1" si="189"/>
        <v>-0.75700916500967841</v>
      </c>
      <c r="L452" s="304">
        <f t="shared" ref="L452:L515" ca="1" si="203">SQRT(pos_x^2+pos_z^2)</f>
        <v>621.05534383282304</v>
      </c>
      <c r="M452" s="306">
        <f t="shared" ca="1" si="190"/>
        <v>-1.5032489457293627</v>
      </c>
      <c r="N452" s="304">
        <f t="shared" ca="1" si="191"/>
        <v>-86.129820147783022</v>
      </c>
      <c r="P452" s="310">
        <f t="shared" ca="1" si="192"/>
        <v>23</v>
      </c>
      <c r="Q452" s="304">
        <f t="shared" ca="1" si="193"/>
        <v>0</v>
      </c>
      <c r="R452" s="306">
        <f t="shared" ca="1" si="194"/>
        <v>0</v>
      </c>
      <c r="S452" s="307">
        <f t="shared" ca="1" si="195"/>
        <v>2.8949999999999996</v>
      </c>
      <c r="T452" s="304">
        <f t="shared" ref="T452:T515" ca="1" si="204">m*g</f>
        <v>28.399949999999997</v>
      </c>
      <c r="U452" s="311">
        <f t="shared" ref="U452:U515" ca="1" si="205">IF(pos_xz&lt;L_rampe,Poids*COS(Beta),0)</f>
        <v>0</v>
      </c>
      <c r="V452" s="306">
        <f t="shared" ref="V452:V515" ca="1" si="206">Rho_moyen*(20000-Alt_rampe-pos_z)/(20000+Alt_rampe+pos_z)</f>
        <v>1.2250927371328566</v>
      </c>
      <c r="W452" s="304">
        <f t="shared" ref="W452:W515" ca="1" si="207">1/2*Rho*Sref*Cx*vit_xz^2</f>
        <v>25.670202514934658</v>
      </c>
      <c r="Y452" s="314" t="str">
        <f t="shared" ca="1" si="196"/>
        <v/>
      </c>
      <c r="Z452" s="315" t="str">
        <f t="shared" ca="1" si="197"/>
        <v/>
      </c>
      <c r="AA452" s="316" t="str">
        <f t="shared" ca="1" si="198"/>
        <v/>
      </c>
      <c r="AC452" s="310" t="e">
        <f t="shared" ca="1" si="199"/>
        <v>#N/A</v>
      </c>
      <c r="AD452" s="323" t="e">
        <f t="shared" ca="1" si="200"/>
        <v>#N/A</v>
      </c>
      <c r="AE452" s="324" t="e">
        <f t="shared" ref="AE452:AE515" ca="1" si="208">IF(t&lt;T_para, pos_z, NA())</f>
        <v>#N/A</v>
      </c>
      <c r="AG452" s="306">
        <f t="shared" ca="1" si="201"/>
        <v>0.92057132763843796</v>
      </c>
      <c r="AH452" s="304">
        <f t="shared" ca="1" si="202"/>
        <v>-8.8670569550914706</v>
      </c>
    </row>
    <row r="453" spans="1:34" x14ac:dyDescent="0.2">
      <c r="A453" s="347">
        <f t="shared" ref="A453:A516" ca="1" si="209">IF(B452+0.01&lt;=T_ini+ROUNDUP(Temps_fin_propu,0), 0.01, IF(K452&gt;0, 0.1, 0.0001))</f>
        <v>1E-4</v>
      </c>
      <c r="B453" s="304">
        <f t="shared" ref="B453:B516" ca="1" si="210">B452+pas</f>
        <v>32.806300000000384</v>
      </c>
      <c r="D453" s="306">
        <f t="shared" ref="D453:D516" ca="1" si="211">IF(AND(L452&lt;L_rampe,Poussee&lt;Poids*SIN(M452)),0,(-W452+Poussee)/m*COS(M452)-U452/m*SIN(M452))</f>
        <v>-0.59849280858988951</v>
      </c>
      <c r="E453" s="307">
        <f t="shared" ref="E453:E516" ca="1" si="212">IF(AND(L452&lt;L_rampe,Poussee&lt;Poids*SIN(M452)),0,(-W452+Poussee)/m*SIN(M452)+U452/m*COS(M452)-Poids/m)</f>
        <v>-0.96313895677603867</v>
      </c>
      <c r="F453" s="304">
        <f t="shared" ref="F453:F516" ca="1" si="213">SQRT(acc_x^2+acc_z^2)</f>
        <v>1.1339445718347305</v>
      </c>
      <c r="G453" s="306">
        <f t="shared" ref="G453:G516" ca="1" si="214">G452+acc_x*pas</f>
        <v>6.8276009908330959</v>
      </c>
      <c r="H453" s="307">
        <f t="shared" ref="H453:H516" ca="1" si="215">H452+acc_z*pas</f>
        <v>-100.92589832155298</v>
      </c>
      <c r="I453" s="304">
        <f t="shared" ref="I453:I516" ca="1" si="216">SQRT(vit_x^2+vit_z^2)</f>
        <v>101.15657708375899</v>
      </c>
      <c r="J453" s="306">
        <f t="shared" ref="J453:J516" ca="1" si="217">J452+0.5*(vit_x+G452)*pas*(K452&gt;=0)</f>
        <v>621.05488247048675</v>
      </c>
      <c r="K453" s="307">
        <f t="shared" ref="K453:K516" ca="1" si="218">K452+0.5*(vit_z+H452)*pas</f>
        <v>-0.7671017500261389</v>
      </c>
      <c r="L453" s="304">
        <f t="shared" ca="1" si="203"/>
        <v>621.0553562167587</v>
      </c>
      <c r="M453" s="306">
        <f t="shared" ref="M453:M516" ca="1" si="219">IF(AND(L452&gt;L_rampe,G453&gt;0),ATAN2(G453,H453),$M$4)</f>
        <v>-1.503249600294833</v>
      </c>
      <c r="N453" s="304">
        <f t="shared" ref="N453:N516" ca="1" si="220">DEGREES(Beta)</f>
        <v>-86.12985765162189</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2.8949999999999996</v>
      </c>
      <c r="T453" s="304">
        <f t="shared" ca="1" si="204"/>
        <v>28.399949999999997</v>
      </c>
      <c r="U453" s="311">
        <f t="shared" ca="1" si="205"/>
        <v>0</v>
      </c>
      <c r="V453" s="306">
        <f t="shared" ca="1" si="206"/>
        <v>1.2250939735687427</v>
      </c>
      <c r="W453" s="304">
        <f t="shared" ca="1" si="207"/>
        <v>25.670275143815928</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0.92054667299264814</v>
      </c>
      <c r="AH453" s="304">
        <f t="shared" ref="AH453:AH516" ca="1" si="231">IF(AND(L452&lt;L_rampe,Poussee&lt;Poids*SIN(M452)), g*SIN(M452), (-W452+Poussee)/m)</f>
        <v>-8.8670820431553228</v>
      </c>
    </row>
    <row r="454" spans="1:34" x14ac:dyDescent="0.2">
      <c r="A454" s="347">
        <f t="shared" ca="1" si="209"/>
        <v>1E-4</v>
      </c>
      <c r="B454" s="304">
        <f t="shared" ca="1" si="210"/>
        <v>32.806400000000387</v>
      </c>
      <c r="D454" s="306">
        <f t="shared" ca="1" si="211"/>
        <v>-0.59848871104345502</v>
      </c>
      <c r="E454" s="307">
        <f t="shared" ca="1" si="212"/>
        <v>-0.9631135345390458</v>
      </c>
      <c r="F454" s="304">
        <f t="shared" ca="1" si="213"/>
        <v>1.1339208163089476</v>
      </c>
      <c r="G454" s="306">
        <f t="shared" ca="1" si="214"/>
        <v>6.8275411419619916</v>
      </c>
      <c r="H454" s="307">
        <f t="shared" ca="1" si="215"/>
        <v>-100.92599463290644</v>
      </c>
      <c r="I454" s="304">
        <f t="shared" ca="1" si="216"/>
        <v>101.15666913598254</v>
      </c>
      <c r="J454" s="306">
        <f t="shared" ca="1" si="217"/>
        <v>621.05488247048675</v>
      </c>
      <c r="K454" s="307">
        <f t="shared" ca="1" si="218"/>
        <v>-0.77719434467386184</v>
      </c>
      <c r="L454" s="304">
        <f t="shared" ca="1" si="203"/>
        <v>621.05536876471774</v>
      </c>
      <c r="M454" s="306">
        <f t="shared" ca="1" si="219"/>
        <v>-1.5032502548533742</v>
      </c>
      <c r="N454" s="304">
        <f t="shared" ca="1" si="220"/>
        <v>-86.129895155063736</v>
      </c>
      <c r="P454" s="310">
        <f t="shared" ca="1" si="221"/>
        <v>23</v>
      </c>
      <c r="Q454" s="304">
        <f t="shared" ca="1" si="222"/>
        <v>0</v>
      </c>
      <c r="R454" s="306">
        <f t="shared" ca="1" si="223"/>
        <v>0</v>
      </c>
      <c r="S454" s="307">
        <f t="shared" ca="1" si="224"/>
        <v>2.8949999999999996</v>
      </c>
      <c r="T454" s="304">
        <f t="shared" ca="1" si="204"/>
        <v>28.399949999999997</v>
      </c>
      <c r="U454" s="311">
        <f t="shared" ca="1" si="205"/>
        <v>0</v>
      </c>
      <c r="V454" s="306">
        <f t="shared" ca="1" si="206"/>
        <v>1.2250952100070567</v>
      </c>
      <c r="W454" s="304">
        <f t="shared" ca="1" si="207"/>
        <v>25.670347771633594</v>
      </c>
      <c r="Y454" s="314" t="str">
        <f t="shared" ca="1" si="225"/>
        <v/>
      </c>
      <c r="Z454" s="315" t="str">
        <f t="shared" ca="1" si="226"/>
        <v/>
      </c>
      <c r="AA454" s="316" t="str">
        <f t="shared" ca="1" si="227"/>
        <v/>
      </c>
      <c r="AC454" s="310" t="e">
        <f t="shared" ca="1" si="228"/>
        <v>#N/A</v>
      </c>
      <c r="AD454" s="323" t="e">
        <f t="shared" ca="1" si="229"/>
        <v>#N/A</v>
      </c>
      <c r="AE454" s="324" t="e">
        <f t="shared" ca="1" si="208"/>
        <v>#N/A</v>
      </c>
      <c r="AG454" s="306">
        <f t="shared" ca="1" si="230"/>
        <v>0.92052201870546213</v>
      </c>
      <c r="AH454" s="304">
        <f t="shared" ca="1" si="231"/>
        <v>-8.8671071308517906</v>
      </c>
    </row>
    <row r="455" spans="1:34" x14ac:dyDescent="0.2">
      <c r="A455" s="347">
        <f t="shared" ca="1" si="209"/>
        <v>1E-4</v>
      </c>
      <c r="B455" s="304">
        <f t="shared" ca="1" si="210"/>
        <v>32.806500000000391</v>
      </c>
      <c r="D455" s="306">
        <f t="shared" ca="1" si="211"/>
        <v>-0.59848461350049997</v>
      </c>
      <c r="E455" s="307">
        <f t="shared" ca="1" si="212"/>
        <v>-0.96308811267433114</v>
      </c>
      <c r="F455" s="304">
        <f t="shared" ca="1" si="213"/>
        <v>1.1338970611882933</v>
      </c>
      <c r="G455" s="306">
        <f t="shared" ca="1" si="214"/>
        <v>6.8274812935006413</v>
      </c>
      <c r="H455" s="307">
        <f t="shared" ca="1" si="215"/>
        <v>-100.9260909417177</v>
      </c>
      <c r="I455" s="304">
        <f t="shared" ca="1" si="216"/>
        <v>101.15676118574068</v>
      </c>
      <c r="J455" s="306">
        <f t="shared" ca="1" si="217"/>
        <v>621.05488247048675</v>
      </c>
      <c r="K455" s="307">
        <f t="shared" ca="1" si="218"/>
        <v>-0.78728694895259299</v>
      </c>
      <c r="L455" s="304">
        <f t="shared" ca="1" si="203"/>
        <v>621.05538147670063</v>
      </c>
      <c r="M455" s="306">
        <f t="shared" ca="1" si="219"/>
        <v>-1.5032509094049862</v>
      </c>
      <c r="N455" s="304">
        <f t="shared" ca="1" si="220"/>
        <v>-86.129932658108572</v>
      </c>
      <c r="P455" s="310">
        <f t="shared" ca="1" si="221"/>
        <v>23</v>
      </c>
      <c r="Q455" s="304">
        <f t="shared" ca="1" si="222"/>
        <v>0</v>
      </c>
      <c r="R455" s="306">
        <f t="shared" ca="1" si="223"/>
        <v>0</v>
      </c>
      <c r="S455" s="307">
        <f t="shared" ca="1" si="224"/>
        <v>2.8949999999999996</v>
      </c>
      <c r="T455" s="304">
        <f t="shared" ca="1" si="204"/>
        <v>28.399949999999997</v>
      </c>
      <c r="U455" s="311">
        <f t="shared" ca="1" si="205"/>
        <v>0</v>
      </c>
      <c r="V455" s="306">
        <f t="shared" ca="1" si="206"/>
        <v>1.225096446447798</v>
      </c>
      <c r="W455" s="304">
        <f t="shared" ca="1" si="207"/>
        <v>25.670420398387659</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0.92049736477688882</v>
      </c>
      <c r="AH455" s="304">
        <f t="shared" ca="1" si="231"/>
        <v>-8.8671322181808634</v>
      </c>
    </row>
    <row r="456" spans="1:34" x14ac:dyDescent="0.2">
      <c r="A456" s="347">
        <f t="shared" ca="1" si="209"/>
        <v>1E-4</v>
      </c>
      <c r="B456" s="304">
        <f t="shared" ca="1" si="210"/>
        <v>32.806600000000394</v>
      </c>
      <c r="D456" s="306">
        <f t="shared" ca="1" si="211"/>
        <v>-0.59848051596102603</v>
      </c>
      <c r="E456" s="307">
        <f t="shared" ca="1" si="212"/>
        <v>-0.96306269118189292</v>
      </c>
      <c r="F456" s="304">
        <f t="shared" ca="1" si="213"/>
        <v>1.1338733064727673</v>
      </c>
      <c r="G456" s="306">
        <f t="shared" ca="1" si="214"/>
        <v>6.8274214454490449</v>
      </c>
      <c r="H456" s="307">
        <f t="shared" ca="1" si="215"/>
        <v>-100.92618724798682</v>
      </c>
      <c r="I456" s="304">
        <f t="shared" ca="1" si="216"/>
        <v>101.15685323303347</v>
      </c>
      <c r="J456" s="306">
        <f t="shared" ca="1" si="217"/>
        <v>621.05488247048675</v>
      </c>
      <c r="K456" s="307">
        <f t="shared" ca="1" si="218"/>
        <v>-0.79737956286207823</v>
      </c>
      <c r="L456" s="304">
        <f t="shared" ca="1" si="203"/>
        <v>621.05539435270782</v>
      </c>
      <c r="M456" s="306">
        <f t="shared" ca="1" si="219"/>
        <v>-1.5032515639496697</v>
      </c>
      <c r="N456" s="304">
        <f t="shared" ca="1" si="220"/>
        <v>-86.129970160756443</v>
      </c>
      <c r="P456" s="310">
        <f t="shared" ca="1" si="221"/>
        <v>23</v>
      </c>
      <c r="Q456" s="304">
        <f t="shared" ca="1" si="222"/>
        <v>0</v>
      </c>
      <c r="R456" s="306">
        <f t="shared" ca="1" si="223"/>
        <v>0</v>
      </c>
      <c r="S456" s="307">
        <f t="shared" ca="1" si="224"/>
        <v>2.8949999999999996</v>
      </c>
      <c r="T456" s="304">
        <f t="shared" ca="1" si="204"/>
        <v>28.399949999999997</v>
      </c>
      <c r="U456" s="311">
        <f t="shared" ca="1" si="205"/>
        <v>0</v>
      </c>
      <c r="V456" s="306">
        <f t="shared" ca="1" si="206"/>
        <v>1.2250976828909674</v>
      </c>
      <c r="W456" s="304">
        <f t="shared" ca="1" si="207"/>
        <v>25.670493024078162</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0.9204727112069282</v>
      </c>
      <c r="AH456" s="304">
        <f t="shared" ca="1" si="231"/>
        <v>-8.867157305142543</v>
      </c>
    </row>
    <row r="457" spans="1:34" x14ac:dyDescent="0.2">
      <c r="A457" s="347">
        <f t="shared" ca="1" si="209"/>
        <v>1E-4</v>
      </c>
      <c r="B457" s="304">
        <f t="shared" ca="1" si="210"/>
        <v>32.806700000000397</v>
      </c>
      <c r="D457" s="306">
        <f t="shared" ca="1" si="211"/>
        <v>-0.5984764184250293</v>
      </c>
      <c r="E457" s="307">
        <f t="shared" ca="1" si="212"/>
        <v>-0.96303727006171336</v>
      </c>
      <c r="F457" s="304">
        <f t="shared" ca="1" si="213"/>
        <v>1.1338495521623528</v>
      </c>
      <c r="G457" s="306">
        <f t="shared" ca="1" si="214"/>
        <v>6.8273615978072026</v>
      </c>
      <c r="H457" s="307">
        <f t="shared" ca="1" si="215"/>
        <v>-100.92628355171382</v>
      </c>
      <c r="I457" s="304">
        <f t="shared" ca="1" si="216"/>
        <v>101.15694527786094</v>
      </c>
      <c r="J457" s="306">
        <f t="shared" ca="1" si="217"/>
        <v>621.05488247048675</v>
      </c>
      <c r="K457" s="307">
        <f t="shared" ca="1" si="218"/>
        <v>-0.80747218640206331</v>
      </c>
      <c r="L457" s="304">
        <f t="shared" ca="1" si="203"/>
        <v>621.05540739273977</v>
      </c>
      <c r="M457" s="306">
        <f t="shared" ca="1" si="219"/>
        <v>-1.5032522184874242</v>
      </c>
      <c r="N457" s="304">
        <f t="shared" ca="1" si="220"/>
        <v>-86.130007663007305</v>
      </c>
      <c r="P457" s="310">
        <f t="shared" ca="1" si="221"/>
        <v>23</v>
      </c>
      <c r="Q457" s="304">
        <f t="shared" ca="1" si="222"/>
        <v>0</v>
      </c>
      <c r="R457" s="306">
        <f t="shared" ca="1" si="223"/>
        <v>0</v>
      </c>
      <c r="S457" s="307">
        <f t="shared" ca="1" si="224"/>
        <v>2.8949999999999996</v>
      </c>
      <c r="T457" s="304">
        <f t="shared" ca="1" si="204"/>
        <v>28.399949999999997</v>
      </c>
      <c r="U457" s="311">
        <f t="shared" ca="1" si="205"/>
        <v>0</v>
      </c>
      <c r="V457" s="306">
        <f t="shared" ca="1" si="206"/>
        <v>1.2250989193365651</v>
      </c>
      <c r="W457" s="304">
        <f t="shared" ca="1" si="207"/>
        <v>25.6705656487051</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0.92044805799556251</v>
      </c>
      <c r="AH457" s="304">
        <f t="shared" ca="1" si="231"/>
        <v>-8.8671823917368453</v>
      </c>
    </row>
    <row r="458" spans="1:34" x14ac:dyDescent="0.2">
      <c r="A458" s="347">
        <f t="shared" ca="1" si="209"/>
        <v>1E-4</v>
      </c>
      <c r="B458" s="304">
        <f t="shared" ca="1" si="210"/>
        <v>32.806800000000401</v>
      </c>
      <c r="D458" s="306">
        <f t="shared" ca="1" si="211"/>
        <v>-0.59847232089251678</v>
      </c>
      <c r="E458" s="307">
        <f t="shared" ca="1" si="212"/>
        <v>-0.9630118493137978</v>
      </c>
      <c r="F458" s="304">
        <f t="shared" ca="1" si="213"/>
        <v>1.1338257982570588</v>
      </c>
      <c r="G458" s="306">
        <f t="shared" ca="1" si="214"/>
        <v>6.8273017505751135</v>
      </c>
      <c r="H458" s="307">
        <f t="shared" ca="1" si="215"/>
        <v>-100.92637985289875</v>
      </c>
      <c r="I458" s="304">
        <f t="shared" ca="1" si="216"/>
        <v>101.15703732022311</v>
      </c>
      <c r="J458" s="306">
        <f t="shared" ca="1" si="217"/>
        <v>621.05488247048675</v>
      </c>
      <c r="K458" s="307">
        <f t="shared" ca="1" si="218"/>
        <v>-0.81756481957229399</v>
      </c>
      <c r="L458" s="304">
        <f t="shared" ca="1" si="203"/>
        <v>621.05542059679692</v>
      </c>
      <c r="M458" s="306">
        <f t="shared" ca="1" si="219"/>
        <v>-1.5032528730182502</v>
      </c>
      <c r="N458" s="304">
        <f t="shared" ca="1" si="220"/>
        <v>-86.130045164861201</v>
      </c>
      <c r="P458" s="310">
        <f t="shared" ca="1" si="221"/>
        <v>23</v>
      </c>
      <c r="Q458" s="304">
        <f t="shared" ca="1" si="222"/>
        <v>0</v>
      </c>
      <c r="R458" s="306">
        <f t="shared" ca="1" si="223"/>
        <v>0</v>
      </c>
      <c r="S458" s="307">
        <f t="shared" ca="1" si="224"/>
        <v>2.8949999999999996</v>
      </c>
      <c r="T458" s="304">
        <f t="shared" ca="1" si="204"/>
        <v>28.399949999999997</v>
      </c>
      <c r="U458" s="311">
        <f t="shared" ca="1" si="205"/>
        <v>0</v>
      </c>
      <c r="V458" s="306">
        <f t="shared" ca="1" si="206"/>
        <v>1.22510015578459</v>
      </c>
      <c r="W458" s="304">
        <f t="shared" ca="1" si="207"/>
        <v>25.670638272268469</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0.92042340514279886</v>
      </c>
      <c r="AH458" s="304">
        <f t="shared" ca="1" si="231"/>
        <v>-8.8672074779637668</v>
      </c>
    </row>
    <row r="459" spans="1:34" x14ac:dyDescent="0.2">
      <c r="A459" s="347">
        <f t="shared" ca="1" si="209"/>
        <v>1E-4</v>
      </c>
      <c r="B459" s="304">
        <f t="shared" ca="1" si="210"/>
        <v>32.806900000000404</v>
      </c>
      <c r="D459" s="306">
        <f t="shared" ca="1" si="211"/>
        <v>-0.59846822336348382</v>
      </c>
      <c r="E459" s="307">
        <f t="shared" ca="1" si="212"/>
        <v>-0.96298642893814623</v>
      </c>
      <c r="F459" s="304">
        <f t="shared" ca="1" si="213"/>
        <v>1.1338020447568826</v>
      </c>
      <c r="G459" s="306">
        <f t="shared" ca="1" si="214"/>
        <v>6.8272419037527774</v>
      </c>
      <c r="H459" s="307">
        <f t="shared" ca="1" si="215"/>
        <v>-100.92647615154164</v>
      </c>
      <c r="I459" s="304">
        <f t="shared" ca="1" si="216"/>
        <v>101.15712936012004</v>
      </c>
      <c r="J459" s="306">
        <f t="shared" ca="1" si="217"/>
        <v>621.05488247048675</v>
      </c>
      <c r="K459" s="307">
        <f t="shared" ca="1" si="218"/>
        <v>-0.82765746237251603</v>
      </c>
      <c r="L459" s="304">
        <f t="shared" ca="1" si="203"/>
        <v>621.05543396487974</v>
      </c>
      <c r="M459" s="306">
        <f t="shared" ca="1" si="219"/>
        <v>-1.5032535275421475</v>
      </c>
      <c r="N459" s="304">
        <f t="shared" ca="1" si="220"/>
        <v>-86.130082666318103</v>
      </c>
      <c r="P459" s="310">
        <f t="shared" ca="1" si="221"/>
        <v>23</v>
      </c>
      <c r="Q459" s="304">
        <f t="shared" ca="1" si="222"/>
        <v>0</v>
      </c>
      <c r="R459" s="306">
        <f t="shared" ca="1" si="223"/>
        <v>0</v>
      </c>
      <c r="S459" s="307">
        <f t="shared" ca="1" si="224"/>
        <v>2.8949999999999996</v>
      </c>
      <c r="T459" s="304">
        <f t="shared" ca="1" si="204"/>
        <v>28.399949999999997</v>
      </c>
      <c r="U459" s="311">
        <f t="shared" ca="1" si="205"/>
        <v>0</v>
      </c>
      <c r="V459" s="306">
        <f t="shared" ca="1" si="206"/>
        <v>1.2251013922350429</v>
      </c>
      <c r="W459" s="304">
        <f t="shared" ca="1" si="207"/>
        <v>25.670710894768305</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0.92039875264863547</v>
      </c>
      <c r="AH459" s="304">
        <f t="shared" ca="1" si="231"/>
        <v>-8.8672325638233076</v>
      </c>
    </row>
    <row r="460" spans="1:34" x14ac:dyDescent="0.2">
      <c r="A460" s="347">
        <f t="shared" ca="1" si="209"/>
        <v>1E-4</v>
      </c>
      <c r="B460" s="304">
        <f t="shared" ca="1" si="210"/>
        <v>32.807000000000407</v>
      </c>
      <c r="D460" s="306">
        <f t="shared" ca="1" si="211"/>
        <v>-0.59846412583793429</v>
      </c>
      <c r="E460" s="307">
        <f t="shared" ca="1" si="212"/>
        <v>-0.96296100893474801</v>
      </c>
      <c r="F460" s="304">
        <f t="shared" ca="1" si="213"/>
        <v>1.133778291661818</v>
      </c>
      <c r="G460" s="306">
        <f t="shared" ca="1" si="214"/>
        <v>6.8271820573401936</v>
      </c>
      <c r="H460" s="307">
        <f t="shared" ca="1" si="215"/>
        <v>-100.92657244764253</v>
      </c>
      <c r="I460" s="304">
        <f t="shared" ca="1" si="216"/>
        <v>101.15722139755175</v>
      </c>
      <c r="J460" s="306">
        <f t="shared" ca="1" si="217"/>
        <v>621.05488247048675</v>
      </c>
      <c r="K460" s="307">
        <f t="shared" ca="1" si="218"/>
        <v>-0.83775011480247519</v>
      </c>
      <c r="L460" s="304">
        <f t="shared" ca="1" si="203"/>
        <v>621.05544749698879</v>
      </c>
      <c r="M460" s="306">
        <f t="shared" ca="1" si="219"/>
        <v>-1.5032541820591165</v>
      </c>
      <c r="N460" s="304">
        <f t="shared" ca="1" si="220"/>
        <v>-86.130120167378053</v>
      </c>
      <c r="P460" s="310">
        <f t="shared" ca="1" si="221"/>
        <v>23</v>
      </c>
      <c r="Q460" s="304">
        <f t="shared" ca="1" si="222"/>
        <v>0</v>
      </c>
      <c r="R460" s="306">
        <f t="shared" ca="1" si="223"/>
        <v>0</v>
      </c>
      <c r="S460" s="307">
        <f t="shared" ca="1" si="224"/>
        <v>2.8949999999999996</v>
      </c>
      <c r="T460" s="304">
        <f t="shared" ca="1" si="204"/>
        <v>28.399949999999997</v>
      </c>
      <c r="U460" s="311">
        <f t="shared" ca="1" si="205"/>
        <v>0</v>
      </c>
      <c r="V460" s="306">
        <f t="shared" ca="1" si="206"/>
        <v>1.2251026286879232</v>
      </c>
      <c r="W460" s="304">
        <f t="shared" ca="1" si="207"/>
        <v>25.670783516204597</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0.9203741005130599</v>
      </c>
      <c r="AH460" s="304">
        <f t="shared" ca="1" si="231"/>
        <v>-8.8672576493154782</v>
      </c>
    </row>
    <row r="461" spans="1:34" x14ac:dyDescent="0.2">
      <c r="A461" s="347">
        <f t="shared" ca="1" si="209"/>
        <v>1E-4</v>
      </c>
      <c r="B461" s="304">
        <f t="shared" ca="1" si="210"/>
        <v>32.80710000000041</v>
      </c>
      <c r="D461" s="306">
        <f t="shared" ca="1" si="211"/>
        <v>-0.59846002831586553</v>
      </c>
      <c r="E461" s="307">
        <f t="shared" ca="1" si="212"/>
        <v>-0.96293558930360135</v>
      </c>
      <c r="F461" s="304">
        <f t="shared" ca="1" si="213"/>
        <v>1.1337545389718626</v>
      </c>
      <c r="G461" s="306">
        <f t="shared" ca="1" si="214"/>
        <v>6.827122211337362</v>
      </c>
      <c r="H461" s="307">
        <f t="shared" ca="1" si="215"/>
        <v>-100.92666874120145</v>
      </c>
      <c r="I461" s="304">
        <f t="shared" ca="1" si="216"/>
        <v>101.15731343251829</v>
      </c>
      <c r="J461" s="306">
        <f t="shared" ca="1" si="217"/>
        <v>621.05488247048675</v>
      </c>
      <c r="K461" s="307">
        <f t="shared" ca="1" si="218"/>
        <v>-0.84784277686191734</v>
      </c>
      <c r="L461" s="304">
        <f t="shared" ca="1" si="203"/>
        <v>621.05546119312442</v>
      </c>
      <c r="M461" s="306">
        <f t="shared" ca="1" si="219"/>
        <v>-1.5032548365691569</v>
      </c>
      <c r="N461" s="304">
        <f t="shared" ca="1" si="220"/>
        <v>-86.130157668041022</v>
      </c>
      <c r="P461" s="310">
        <f t="shared" ca="1" si="221"/>
        <v>23</v>
      </c>
      <c r="Q461" s="304">
        <f t="shared" ca="1" si="222"/>
        <v>0</v>
      </c>
      <c r="R461" s="306">
        <f t="shared" ca="1" si="223"/>
        <v>0</v>
      </c>
      <c r="S461" s="307">
        <f t="shared" ca="1" si="224"/>
        <v>2.8949999999999996</v>
      </c>
      <c r="T461" s="304">
        <f t="shared" ca="1" si="204"/>
        <v>28.399949999999997</v>
      </c>
      <c r="U461" s="311">
        <f t="shared" ca="1" si="205"/>
        <v>0</v>
      </c>
      <c r="V461" s="306">
        <f t="shared" ca="1" si="206"/>
        <v>1.2251038651432311</v>
      </c>
      <c r="W461" s="304">
        <f t="shared" ca="1" si="207"/>
        <v>25.670856136577374</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0.92034944873607571</v>
      </c>
      <c r="AH461" s="304">
        <f t="shared" ca="1" si="231"/>
        <v>-8.8672827344402769</v>
      </c>
    </row>
    <row r="462" spans="1:34" x14ac:dyDescent="0.2">
      <c r="A462" s="347">
        <f t="shared" ca="1" si="209"/>
        <v>1E-4</v>
      </c>
      <c r="B462" s="304">
        <f t="shared" ca="1" si="210"/>
        <v>32.807200000000414</v>
      </c>
      <c r="D462" s="306">
        <f t="shared" ca="1" si="211"/>
        <v>-0.59845593079728332</v>
      </c>
      <c r="E462" s="307">
        <f t="shared" ca="1" si="212"/>
        <v>-0.9629101700447027</v>
      </c>
      <c r="F462" s="304">
        <f t="shared" ca="1" si="213"/>
        <v>1.1337307866870163</v>
      </c>
      <c r="G462" s="306">
        <f t="shared" ca="1" si="214"/>
        <v>6.8270623657442826</v>
      </c>
      <c r="H462" s="307">
        <f t="shared" ca="1" si="215"/>
        <v>-100.92676503221846</v>
      </c>
      <c r="I462" s="304">
        <f t="shared" ca="1" si="216"/>
        <v>101.15740546501969</v>
      </c>
      <c r="J462" s="306">
        <f t="shared" ca="1" si="217"/>
        <v>621.05488247048675</v>
      </c>
      <c r="K462" s="307">
        <f t="shared" ca="1" si="218"/>
        <v>-0.85793544855058834</v>
      </c>
      <c r="L462" s="304">
        <f t="shared" ca="1" si="203"/>
        <v>621.05547505328707</v>
      </c>
      <c r="M462" s="306">
        <f t="shared" ca="1" si="219"/>
        <v>-1.5032554910722693</v>
      </c>
      <c r="N462" s="304">
        <f t="shared" ca="1" si="220"/>
        <v>-86.13019516830704</v>
      </c>
      <c r="P462" s="310">
        <f t="shared" ca="1" si="221"/>
        <v>23</v>
      </c>
      <c r="Q462" s="304">
        <f t="shared" ca="1" si="222"/>
        <v>0</v>
      </c>
      <c r="R462" s="306">
        <f t="shared" ca="1" si="223"/>
        <v>0</v>
      </c>
      <c r="S462" s="307">
        <f t="shared" ca="1" si="224"/>
        <v>2.8949999999999996</v>
      </c>
      <c r="T462" s="304">
        <f t="shared" ca="1" si="204"/>
        <v>28.399949999999997</v>
      </c>
      <c r="U462" s="311">
        <f t="shared" ca="1" si="205"/>
        <v>0</v>
      </c>
      <c r="V462" s="306">
        <f t="shared" ca="1" si="206"/>
        <v>1.2251051016009671</v>
      </c>
      <c r="W462" s="304">
        <f t="shared" ca="1" si="207"/>
        <v>25.670928755886649</v>
      </c>
      <c r="Y462" s="314" t="str">
        <f t="shared" ca="1" si="225"/>
        <v/>
      </c>
      <c r="Z462" s="315" t="str">
        <f t="shared" ca="1" si="226"/>
        <v/>
      </c>
      <c r="AA462" s="316" t="str">
        <f t="shared" ca="1" si="227"/>
        <v/>
      </c>
      <c r="AC462" s="310" t="e">
        <f t="shared" ca="1" si="228"/>
        <v>#N/A</v>
      </c>
      <c r="AD462" s="323" t="e">
        <f t="shared" ca="1" si="229"/>
        <v>#N/A</v>
      </c>
      <c r="AE462" s="324" t="e">
        <f t="shared" ca="1" si="208"/>
        <v>#N/A</v>
      </c>
      <c r="AG462" s="306">
        <f t="shared" ca="1" si="230"/>
        <v>0.9203247973176758</v>
      </c>
      <c r="AH462" s="304">
        <f t="shared" ca="1" si="231"/>
        <v>-8.8673078191977126</v>
      </c>
    </row>
    <row r="463" spans="1:34" x14ac:dyDescent="0.2">
      <c r="A463" s="347">
        <f t="shared" ca="1" si="209"/>
        <v>1E-4</v>
      </c>
      <c r="B463" s="304">
        <f t="shared" ca="1" si="210"/>
        <v>32.807300000000417</v>
      </c>
      <c r="D463" s="306">
        <f t="shared" ca="1" si="211"/>
        <v>-0.59845183328218321</v>
      </c>
      <c r="E463" s="307">
        <f t="shared" ca="1" si="212"/>
        <v>-0.96288475115804495</v>
      </c>
      <c r="F463" s="304">
        <f t="shared" ca="1" si="213"/>
        <v>1.1337070348072715</v>
      </c>
      <c r="G463" s="306">
        <f t="shared" ca="1" si="214"/>
        <v>6.8270025205609546</v>
      </c>
      <c r="H463" s="307">
        <f t="shared" ca="1" si="215"/>
        <v>-100.92686132069358</v>
      </c>
      <c r="I463" s="304">
        <f t="shared" ca="1" si="216"/>
        <v>101.15749749505598</v>
      </c>
      <c r="J463" s="306">
        <f t="shared" ca="1" si="217"/>
        <v>621.05488247048675</v>
      </c>
      <c r="K463" s="307">
        <f t="shared" ca="1" si="218"/>
        <v>-0.86802812986823397</v>
      </c>
      <c r="L463" s="304">
        <f t="shared" ca="1" si="203"/>
        <v>621.0554890774772</v>
      </c>
      <c r="M463" s="306">
        <f t="shared" ca="1" si="219"/>
        <v>-1.5032561455684534</v>
      </c>
      <c r="N463" s="304">
        <f t="shared" ca="1" si="220"/>
        <v>-86.130232668176092</v>
      </c>
      <c r="P463" s="310">
        <f t="shared" ca="1" si="221"/>
        <v>23</v>
      </c>
      <c r="Q463" s="304">
        <f t="shared" ca="1" si="222"/>
        <v>0</v>
      </c>
      <c r="R463" s="306">
        <f t="shared" ca="1" si="223"/>
        <v>0</v>
      </c>
      <c r="S463" s="307">
        <f t="shared" ca="1" si="224"/>
        <v>2.8949999999999996</v>
      </c>
      <c r="T463" s="304">
        <f t="shared" ca="1" si="204"/>
        <v>28.399949999999997</v>
      </c>
      <c r="U463" s="311">
        <f t="shared" ca="1" si="205"/>
        <v>0</v>
      </c>
      <c r="V463" s="306">
        <f t="shared" ca="1" si="206"/>
        <v>1.2251063380611307</v>
      </c>
      <c r="W463" s="304">
        <f t="shared" ca="1" si="207"/>
        <v>25.67100137413242</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0.92030014625785306</v>
      </c>
      <c r="AH463" s="304">
        <f t="shared" ca="1" si="231"/>
        <v>-8.8673329035877906</v>
      </c>
    </row>
    <row r="464" spans="1:34" x14ac:dyDescent="0.2">
      <c r="A464" s="347">
        <f t="shared" ca="1" si="209"/>
        <v>1E-4</v>
      </c>
      <c r="B464" s="304">
        <f t="shared" ca="1" si="210"/>
        <v>32.80740000000042</v>
      </c>
      <c r="D464" s="306">
        <f t="shared" ca="1" si="211"/>
        <v>-0.59844773577056842</v>
      </c>
      <c r="E464" s="307">
        <f t="shared" ca="1" si="212"/>
        <v>-0.96285933264362633</v>
      </c>
      <c r="F464" s="304">
        <f t="shared" ca="1" si="213"/>
        <v>1.1336832833326289</v>
      </c>
      <c r="G464" s="306">
        <f t="shared" ca="1" si="214"/>
        <v>6.8269426757873779</v>
      </c>
      <c r="H464" s="307">
        <f t="shared" ca="1" si="215"/>
        <v>-100.92695760662684</v>
      </c>
      <c r="I464" s="304">
        <f t="shared" ca="1" si="216"/>
        <v>101.15758952262722</v>
      </c>
      <c r="J464" s="306">
        <f t="shared" ca="1" si="217"/>
        <v>621.05488247048675</v>
      </c>
      <c r="K464" s="307">
        <f t="shared" ca="1" si="218"/>
        <v>-0.87812082081459997</v>
      </c>
      <c r="L464" s="304">
        <f t="shared" ca="1" si="203"/>
        <v>621.05550326569528</v>
      </c>
      <c r="M464" s="306">
        <f t="shared" ca="1" si="219"/>
        <v>-1.5032568000577093</v>
      </c>
      <c r="N464" s="304">
        <f t="shared" ca="1" si="220"/>
        <v>-86.130270167648192</v>
      </c>
      <c r="P464" s="310">
        <f t="shared" ca="1" si="221"/>
        <v>23</v>
      </c>
      <c r="Q464" s="304">
        <f t="shared" ca="1" si="222"/>
        <v>0</v>
      </c>
      <c r="R464" s="306">
        <f t="shared" ca="1" si="223"/>
        <v>0</v>
      </c>
      <c r="S464" s="307">
        <f t="shared" ca="1" si="224"/>
        <v>2.8949999999999996</v>
      </c>
      <c r="T464" s="304">
        <f t="shared" ca="1" si="204"/>
        <v>28.399949999999997</v>
      </c>
      <c r="U464" s="311">
        <f t="shared" ca="1" si="205"/>
        <v>0</v>
      </c>
      <c r="V464" s="306">
        <f t="shared" ca="1" si="206"/>
        <v>1.2251075745237212</v>
      </c>
      <c r="W464" s="304">
        <f t="shared" ca="1" si="207"/>
        <v>25.671073991314696</v>
      </c>
      <c r="Y464" s="314" t="str">
        <f t="shared" ca="1" si="225"/>
        <v/>
      </c>
      <c r="Z464" s="315" t="str">
        <f t="shared" ca="1" si="226"/>
        <v/>
      </c>
      <c r="AA464" s="316" t="str">
        <f t="shared" ca="1" si="227"/>
        <v/>
      </c>
      <c r="AC464" s="310" t="e">
        <f t="shared" ca="1" si="228"/>
        <v>#N/A</v>
      </c>
      <c r="AD464" s="323" t="e">
        <f t="shared" ca="1" si="229"/>
        <v>#N/A</v>
      </c>
      <c r="AE464" s="324" t="e">
        <f t="shared" ca="1" si="208"/>
        <v>#N/A</v>
      </c>
      <c r="AG464" s="306">
        <f t="shared" ca="1" si="230"/>
        <v>0.92027549555661103</v>
      </c>
      <c r="AH464" s="304">
        <f t="shared" ca="1" si="231"/>
        <v>-8.8673579876105091</v>
      </c>
    </row>
    <row r="465" spans="1:34" x14ac:dyDescent="0.2">
      <c r="A465" s="347">
        <f t="shared" ca="1" si="209"/>
        <v>1E-4</v>
      </c>
      <c r="B465" s="304">
        <f t="shared" ca="1" si="210"/>
        <v>32.807500000000424</v>
      </c>
      <c r="D465" s="306">
        <f t="shared" ca="1" si="211"/>
        <v>-0.59844363826244051</v>
      </c>
      <c r="E465" s="307">
        <f t="shared" ca="1" si="212"/>
        <v>-0.96283391450144862</v>
      </c>
      <c r="F465" s="304">
        <f t="shared" ca="1" si="213"/>
        <v>1.1336595322630907</v>
      </c>
      <c r="G465" s="306">
        <f t="shared" ca="1" si="214"/>
        <v>6.8268828314235517</v>
      </c>
      <c r="H465" s="307">
        <f t="shared" ca="1" si="215"/>
        <v>-100.9270538900183</v>
      </c>
      <c r="I465" s="304">
        <f t="shared" ca="1" si="216"/>
        <v>101.1576815477334</v>
      </c>
      <c r="J465" s="306">
        <f t="shared" ca="1" si="217"/>
        <v>621.05488247048675</v>
      </c>
      <c r="K465" s="307">
        <f t="shared" ca="1" si="218"/>
        <v>-0.88821352138943221</v>
      </c>
      <c r="L465" s="304">
        <f t="shared" ca="1" si="203"/>
        <v>621.05551761794186</v>
      </c>
      <c r="M465" s="306">
        <f t="shared" ca="1" si="219"/>
        <v>-1.5032574545400375</v>
      </c>
      <c r="N465" s="304">
        <f t="shared" ca="1" si="220"/>
        <v>-86.130307666723354</v>
      </c>
      <c r="P465" s="310">
        <f t="shared" ca="1" si="221"/>
        <v>23</v>
      </c>
      <c r="Q465" s="304">
        <f t="shared" ca="1" si="222"/>
        <v>0</v>
      </c>
      <c r="R465" s="306">
        <f t="shared" ca="1" si="223"/>
        <v>0</v>
      </c>
      <c r="S465" s="307">
        <f t="shared" ca="1" si="224"/>
        <v>2.8949999999999996</v>
      </c>
      <c r="T465" s="304">
        <f t="shared" ca="1" si="204"/>
        <v>28.399949999999997</v>
      </c>
      <c r="U465" s="311">
        <f t="shared" ca="1" si="205"/>
        <v>0</v>
      </c>
      <c r="V465" s="306">
        <f t="shared" ca="1" si="206"/>
        <v>1.2251088109887398</v>
      </c>
      <c r="W465" s="304">
        <f t="shared" ca="1" si="207"/>
        <v>25.671146607433496</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0.9202508452139444</v>
      </c>
      <c r="AH465" s="304">
        <f t="shared" ca="1" si="231"/>
        <v>-8.8673830712658717</v>
      </c>
    </row>
    <row r="466" spans="1:34" x14ac:dyDescent="0.2">
      <c r="A466" s="347">
        <f t="shared" ca="1" si="209"/>
        <v>1E-4</v>
      </c>
      <c r="B466" s="304">
        <f t="shared" ca="1" si="210"/>
        <v>32.807600000000427</v>
      </c>
      <c r="D466" s="306">
        <f t="shared" ca="1" si="211"/>
        <v>-0.59843954075779715</v>
      </c>
      <c r="E466" s="307">
        <f t="shared" ca="1" si="212"/>
        <v>-0.96280849673150115</v>
      </c>
      <c r="F466" s="304">
        <f t="shared" ca="1" si="213"/>
        <v>1.1336357815986473</v>
      </c>
      <c r="G466" s="306">
        <f t="shared" ca="1" si="214"/>
        <v>6.8268229874694759</v>
      </c>
      <c r="H466" s="307">
        <f t="shared" ca="1" si="215"/>
        <v>-100.92715017086798</v>
      </c>
      <c r="I466" s="304">
        <f t="shared" ca="1" si="216"/>
        <v>101.1577735703746</v>
      </c>
      <c r="J466" s="306">
        <f t="shared" ca="1" si="217"/>
        <v>621.05488247048675</v>
      </c>
      <c r="K466" s="307">
        <f t="shared" ca="1" si="218"/>
        <v>-0.89830623159247658</v>
      </c>
      <c r="L466" s="304">
        <f t="shared" ca="1" si="203"/>
        <v>621.05553213421729</v>
      </c>
      <c r="M466" s="306">
        <f t="shared" ca="1" si="219"/>
        <v>-1.5032581090154375</v>
      </c>
      <c r="N466" s="304">
        <f t="shared" ca="1" si="220"/>
        <v>-86.130345165401579</v>
      </c>
      <c r="P466" s="310">
        <f t="shared" ca="1" si="221"/>
        <v>23</v>
      </c>
      <c r="Q466" s="304">
        <f t="shared" ca="1" si="222"/>
        <v>0</v>
      </c>
      <c r="R466" s="306">
        <f t="shared" ca="1" si="223"/>
        <v>0</v>
      </c>
      <c r="S466" s="307">
        <f t="shared" ca="1" si="224"/>
        <v>2.8949999999999996</v>
      </c>
      <c r="T466" s="304">
        <f t="shared" ca="1" si="204"/>
        <v>28.399949999999997</v>
      </c>
      <c r="U466" s="311">
        <f t="shared" ca="1" si="205"/>
        <v>0</v>
      </c>
      <c r="V466" s="306">
        <f t="shared" ca="1" si="206"/>
        <v>1.225110047456186</v>
      </c>
      <c r="W466" s="304">
        <f t="shared" ca="1" si="207"/>
        <v>25.671219222488837</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0.92022619522984783</v>
      </c>
      <c r="AH466" s="304">
        <f t="shared" ca="1" si="231"/>
        <v>-8.8674081545538854</v>
      </c>
    </row>
    <row r="467" spans="1:34" x14ac:dyDescent="0.2">
      <c r="A467" s="347">
        <f t="shared" ca="1" si="209"/>
        <v>1E-4</v>
      </c>
      <c r="B467" s="304">
        <f t="shared" ca="1" si="210"/>
        <v>32.80770000000043</v>
      </c>
      <c r="D467" s="306">
        <f t="shared" ca="1" si="211"/>
        <v>-0.59843544325664189</v>
      </c>
      <c r="E467" s="307">
        <f t="shared" ca="1" si="212"/>
        <v>-0.9627830793337786</v>
      </c>
      <c r="F467" s="304">
        <f t="shared" ca="1" si="213"/>
        <v>1.1336120313392966</v>
      </c>
      <c r="G467" s="306">
        <f t="shared" ca="1" si="214"/>
        <v>6.8267631439251506</v>
      </c>
      <c r="H467" s="307">
        <f t="shared" ca="1" si="215"/>
        <v>-100.92724644917591</v>
      </c>
      <c r="I467" s="304">
        <f t="shared" ca="1" si="216"/>
        <v>101.15786559055081</v>
      </c>
      <c r="J467" s="306">
        <f t="shared" ca="1" si="217"/>
        <v>621.05488247048675</v>
      </c>
      <c r="K467" s="307">
        <f t="shared" ca="1" si="218"/>
        <v>-0.90839895142347882</v>
      </c>
      <c r="L467" s="304">
        <f t="shared" ca="1" si="203"/>
        <v>621.05554681452213</v>
      </c>
      <c r="M467" s="306">
        <f t="shared" ca="1" si="219"/>
        <v>-1.5032587634839099</v>
      </c>
      <c r="N467" s="304">
        <f t="shared" ca="1" si="220"/>
        <v>-86.130382663682866</v>
      </c>
      <c r="P467" s="310">
        <f t="shared" ca="1" si="221"/>
        <v>23</v>
      </c>
      <c r="Q467" s="304">
        <f t="shared" ca="1" si="222"/>
        <v>0</v>
      </c>
      <c r="R467" s="306">
        <f t="shared" ca="1" si="223"/>
        <v>0</v>
      </c>
      <c r="S467" s="307">
        <f t="shared" ca="1" si="224"/>
        <v>2.8949999999999996</v>
      </c>
      <c r="T467" s="304">
        <f t="shared" ca="1" si="204"/>
        <v>28.399949999999997</v>
      </c>
      <c r="U467" s="311">
        <f t="shared" ca="1" si="205"/>
        <v>0</v>
      </c>
      <c r="V467" s="306">
        <f t="shared" ca="1" si="206"/>
        <v>1.2251112839260594</v>
      </c>
      <c r="W467" s="304">
        <f t="shared" ca="1" si="207"/>
        <v>25.671291836480698</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0.92020154560431422</v>
      </c>
      <c r="AH467" s="304">
        <f t="shared" ca="1" si="231"/>
        <v>-8.8674332374745557</v>
      </c>
    </row>
    <row r="468" spans="1:34" x14ac:dyDescent="0.2">
      <c r="A468" s="347">
        <f t="shared" ca="1" si="209"/>
        <v>1E-4</v>
      </c>
      <c r="B468" s="304">
        <f t="shared" ca="1" si="210"/>
        <v>32.807800000000434</v>
      </c>
      <c r="D468" s="306">
        <f t="shared" ca="1" si="211"/>
        <v>-0.59843134575897361</v>
      </c>
      <c r="E468" s="307">
        <f t="shared" ca="1" si="212"/>
        <v>-0.9627576623082863</v>
      </c>
      <c r="F468" s="304">
        <f t="shared" ca="1" si="213"/>
        <v>1.1335882814850426</v>
      </c>
      <c r="G468" s="306">
        <f t="shared" ca="1" si="214"/>
        <v>6.8267033007905749</v>
      </c>
      <c r="H468" s="307">
        <f t="shared" ca="1" si="215"/>
        <v>-100.92734272494214</v>
      </c>
      <c r="I468" s="304">
        <f t="shared" ca="1" si="216"/>
        <v>101.15795760826211</v>
      </c>
      <c r="J468" s="306">
        <f t="shared" ca="1" si="217"/>
        <v>621.05488247048675</v>
      </c>
      <c r="K468" s="307">
        <f t="shared" ca="1" si="218"/>
        <v>-0.91849168088218469</v>
      </c>
      <c r="L468" s="304">
        <f t="shared" ca="1" si="203"/>
        <v>621.05556165885673</v>
      </c>
      <c r="M468" s="306">
        <f t="shared" ca="1" si="219"/>
        <v>-1.5032594179454544</v>
      </c>
      <c r="N468" s="304">
        <f t="shared" ca="1" si="220"/>
        <v>-86.130420161567216</v>
      </c>
      <c r="P468" s="310">
        <f t="shared" ca="1" si="221"/>
        <v>23</v>
      </c>
      <c r="Q468" s="304">
        <f t="shared" ca="1" si="222"/>
        <v>0</v>
      </c>
      <c r="R468" s="306">
        <f t="shared" ca="1" si="223"/>
        <v>0</v>
      </c>
      <c r="S468" s="307">
        <f t="shared" ca="1" si="224"/>
        <v>2.8949999999999996</v>
      </c>
      <c r="T468" s="304">
        <f t="shared" ca="1" si="204"/>
        <v>28.399949999999997</v>
      </c>
      <c r="U468" s="311">
        <f t="shared" ca="1" si="205"/>
        <v>0</v>
      </c>
      <c r="V468" s="306">
        <f t="shared" ca="1" si="206"/>
        <v>1.2251125203983604</v>
      </c>
      <c r="W468" s="304">
        <f t="shared" ca="1" si="207"/>
        <v>25.671364449409122</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0.92017689633735245</v>
      </c>
      <c r="AH468" s="304">
        <f t="shared" ca="1" si="231"/>
        <v>-8.8674583200278771</v>
      </c>
    </row>
    <row r="469" spans="1:34" x14ac:dyDescent="0.2">
      <c r="A469" s="347">
        <f t="shared" ca="1" si="209"/>
        <v>1E-4</v>
      </c>
      <c r="B469" s="304">
        <f t="shared" ca="1" si="210"/>
        <v>32.807900000000437</v>
      </c>
      <c r="D469" s="306">
        <f t="shared" ca="1" si="211"/>
        <v>-0.59842724826479443</v>
      </c>
      <c r="E469" s="307">
        <f t="shared" ca="1" si="212"/>
        <v>-0.96273224565501714</v>
      </c>
      <c r="F469" s="304">
        <f t="shared" ca="1" si="213"/>
        <v>1.1335645320358811</v>
      </c>
      <c r="G469" s="306">
        <f t="shared" ca="1" si="214"/>
        <v>6.8266434580657487</v>
      </c>
      <c r="H469" s="307">
        <f t="shared" ca="1" si="215"/>
        <v>-100.92743899816671</v>
      </c>
      <c r="I469" s="304">
        <f t="shared" ca="1" si="216"/>
        <v>101.15804962350853</v>
      </c>
      <c r="J469" s="306">
        <f t="shared" ca="1" si="217"/>
        <v>621.05488247048675</v>
      </c>
      <c r="K469" s="307">
        <f t="shared" ca="1" si="218"/>
        <v>-0.92858441996834018</v>
      </c>
      <c r="L469" s="304">
        <f t="shared" ca="1" si="203"/>
        <v>621.05557666722154</v>
      </c>
      <c r="M469" s="306">
        <f t="shared" ca="1" si="219"/>
        <v>-1.5032600724000713</v>
      </c>
      <c r="N469" s="304">
        <f t="shared" ca="1" si="220"/>
        <v>-86.130457659054656</v>
      </c>
      <c r="P469" s="310">
        <f t="shared" ca="1" si="221"/>
        <v>23</v>
      </c>
      <c r="Q469" s="304">
        <f t="shared" ca="1" si="222"/>
        <v>0</v>
      </c>
      <c r="R469" s="306">
        <f t="shared" ca="1" si="223"/>
        <v>0</v>
      </c>
      <c r="S469" s="307">
        <f t="shared" ca="1" si="224"/>
        <v>2.8949999999999996</v>
      </c>
      <c r="T469" s="304">
        <f t="shared" ca="1" si="204"/>
        <v>28.399949999999997</v>
      </c>
      <c r="U469" s="311">
        <f t="shared" ca="1" si="205"/>
        <v>0</v>
      </c>
      <c r="V469" s="306">
        <f t="shared" ca="1" si="206"/>
        <v>1.2251137568730892</v>
      </c>
      <c r="W469" s="304">
        <f t="shared" ca="1" si="207"/>
        <v>25.67143706127413</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0.92015224742895008</v>
      </c>
      <c r="AH469" s="304">
        <f t="shared" ca="1" si="231"/>
        <v>-8.8674834022138604</v>
      </c>
    </row>
    <row r="470" spans="1:34" x14ac:dyDescent="0.2">
      <c r="A470" s="347">
        <f t="shared" ca="1" si="209"/>
        <v>1E-4</v>
      </c>
      <c r="B470" s="304">
        <f t="shared" ca="1" si="210"/>
        <v>32.80800000000044</v>
      </c>
      <c r="D470" s="306">
        <f t="shared" ca="1" si="211"/>
        <v>-0.59842315077410435</v>
      </c>
      <c r="E470" s="307">
        <f t="shared" ca="1" si="212"/>
        <v>-0.96270682937395513</v>
      </c>
      <c r="F470" s="304">
        <f t="shared" ca="1" si="213"/>
        <v>1.1335407829917987</v>
      </c>
      <c r="G470" s="306">
        <f t="shared" ca="1" si="214"/>
        <v>6.8265836157506712</v>
      </c>
      <c r="H470" s="307">
        <f t="shared" ca="1" si="215"/>
        <v>-100.92753526884964</v>
      </c>
      <c r="I470" s="304">
        <f t="shared" ca="1" si="216"/>
        <v>101.15814163629007</v>
      </c>
      <c r="J470" s="306">
        <f t="shared" ca="1" si="217"/>
        <v>621.05488247048675</v>
      </c>
      <c r="K470" s="307">
        <f t="shared" ca="1" si="218"/>
        <v>-0.93867716868169104</v>
      </c>
      <c r="L470" s="304">
        <f t="shared" ca="1" si="203"/>
        <v>621.05559183961714</v>
      </c>
      <c r="M470" s="306">
        <f t="shared" ca="1" si="219"/>
        <v>-1.5032607268477609</v>
      </c>
      <c r="N470" s="304">
        <f t="shared" ca="1" si="220"/>
        <v>-86.130495156145187</v>
      </c>
      <c r="P470" s="310">
        <f t="shared" ca="1" si="221"/>
        <v>23</v>
      </c>
      <c r="Q470" s="304">
        <f t="shared" ca="1" si="222"/>
        <v>0</v>
      </c>
      <c r="R470" s="306">
        <f t="shared" ca="1" si="223"/>
        <v>0</v>
      </c>
      <c r="S470" s="307">
        <f t="shared" ca="1" si="224"/>
        <v>2.8949999999999996</v>
      </c>
      <c r="T470" s="304">
        <f t="shared" ca="1" si="204"/>
        <v>28.399949999999997</v>
      </c>
      <c r="U470" s="311">
        <f t="shared" ca="1" si="205"/>
        <v>0</v>
      </c>
      <c r="V470" s="306">
        <f t="shared" ca="1" si="206"/>
        <v>1.2251149933502452</v>
      </c>
      <c r="W470" s="304">
        <f t="shared" ca="1" si="207"/>
        <v>25.671509672075686</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0.92012759887909645</v>
      </c>
      <c r="AH470" s="304">
        <f t="shared" ca="1" si="231"/>
        <v>-8.8675084840325162</v>
      </c>
    </row>
    <row r="471" spans="1:34" x14ac:dyDescent="0.2">
      <c r="A471" s="347">
        <f t="shared" ca="1" si="209"/>
        <v>1E-4</v>
      </c>
      <c r="B471" s="304">
        <f t="shared" ca="1" si="210"/>
        <v>32.808100000000444</v>
      </c>
      <c r="D471" s="306">
        <f t="shared" ca="1" si="211"/>
        <v>-0.59841905328690159</v>
      </c>
      <c r="E471" s="307">
        <f t="shared" ca="1" si="212"/>
        <v>-0.96268141346511804</v>
      </c>
      <c r="F471" s="304">
        <f t="shared" ca="1" si="213"/>
        <v>1.1335170343528098</v>
      </c>
      <c r="G471" s="306">
        <f t="shared" ca="1" si="214"/>
        <v>6.8265237738453424</v>
      </c>
      <c r="H471" s="307">
        <f t="shared" ca="1" si="215"/>
        <v>-100.92763153699099</v>
      </c>
      <c r="I471" s="304">
        <f t="shared" ca="1" si="216"/>
        <v>101.1582336466068</v>
      </c>
      <c r="J471" s="306">
        <f t="shared" ca="1" si="217"/>
        <v>621.05488247048675</v>
      </c>
      <c r="K471" s="307">
        <f t="shared" ca="1" si="218"/>
        <v>-0.94876992702198304</v>
      </c>
      <c r="L471" s="304">
        <f t="shared" ca="1" si="203"/>
        <v>621.05560717604396</v>
      </c>
      <c r="M471" s="306">
        <f t="shared" ca="1" si="219"/>
        <v>-1.5032613812885229</v>
      </c>
      <c r="N471" s="304">
        <f t="shared" ca="1" si="220"/>
        <v>-86.130532652838781</v>
      </c>
      <c r="P471" s="310">
        <f t="shared" ca="1" si="221"/>
        <v>23</v>
      </c>
      <c r="Q471" s="304">
        <f t="shared" ca="1" si="222"/>
        <v>0</v>
      </c>
      <c r="R471" s="306">
        <f t="shared" ca="1" si="223"/>
        <v>0</v>
      </c>
      <c r="S471" s="307">
        <f t="shared" ca="1" si="224"/>
        <v>2.8949999999999996</v>
      </c>
      <c r="T471" s="304">
        <f t="shared" ca="1" si="204"/>
        <v>28.399949999999997</v>
      </c>
      <c r="U471" s="311">
        <f t="shared" ca="1" si="205"/>
        <v>0</v>
      </c>
      <c r="V471" s="306">
        <f t="shared" ca="1" si="206"/>
        <v>1.2251162298298284</v>
      </c>
      <c r="W471" s="304">
        <f t="shared" ca="1" si="207"/>
        <v>25.671582281813837</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0.92010295068780579</v>
      </c>
      <c r="AH471" s="304">
        <f t="shared" ca="1" si="231"/>
        <v>-8.8675335654838303</v>
      </c>
    </row>
    <row r="472" spans="1:34" x14ac:dyDescent="0.2">
      <c r="A472" s="347">
        <f t="shared" ca="1" si="209"/>
        <v>1E-4</v>
      </c>
      <c r="B472" s="304">
        <f t="shared" ca="1" si="210"/>
        <v>32.808200000000447</v>
      </c>
      <c r="D472" s="306">
        <f t="shared" ca="1" si="211"/>
        <v>-0.59841495580319071</v>
      </c>
      <c r="E472" s="307">
        <f t="shared" ca="1" si="212"/>
        <v>-0.96265599792848811</v>
      </c>
      <c r="F472" s="304">
        <f t="shared" ca="1" si="213"/>
        <v>1.1334932861189024</v>
      </c>
      <c r="G472" s="306">
        <f t="shared" ca="1" si="214"/>
        <v>6.8264639323497622</v>
      </c>
      <c r="H472" s="307">
        <f t="shared" ca="1" si="215"/>
        <v>-100.92772780259078</v>
      </c>
      <c r="I472" s="304">
        <f t="shared" ca="1" si="216"/>
        <v>101.15832565445876</v>
      </c>
      <c r="J472" s="306">
        <f t="shared" ca="1" si="217"/>
        <v>621.05488247048675</v>
      </c>
      <c r="K472" s="307">
        <f t="shared" ca="1" si="218"/>
        <v>-0.95886269498896215</v>
      </c>
      <c r="L472" s="304">
        <f t="shared" ca="1" si="203"/>
        <v>621.05562267650225</v>
      </c>
      <c r="M472" s="306">
        <f t="shared" ca="1" si="219"/>
        <v>-1.5032620357223576</v>
      </c>
      <c r="N472" s="304">
        <f t="shared" ca="1" si="220"/>
        <v>-86.13057014913548</v>
      </c>
      <c r="P472" s="310">
        <f t="shared" ca="1" si="221"/>
        <v>23</v>
      </c>
      <c r="Q472" s="304">
        <f t="shared" ca="1" si="222"/>
        <v>0</v>
      </c>
      <c r="R472" s="306">
        <f t="shared" ca="1" si="223"/>
        <v>0</v>
      </c>
      <c r="S472" s="307">
        <f t="shared" ca="1" si="224"/>
        <v>2.8949999999999996</v>
      </c>
      <c r="T472" s="304">
        <f t="shared" ca="1" si="204"/>
        <v>28.399949999999997</v>
      </c>
      <c r="U472" s="311">
        <f t="shared" ca="1" si="205"/>
        <v>0</v>
      </c>
      <c r="V472" s="306">
        <f t="shared" ca="1" si="206"/>
        <v>1.2251174663118394</v>
      </c>
      <c r="W472" s="304">
        <f t="shared" ca="1" si="207"/>
        <v>25.6716548904886</v>
      </c>
      <c r="Y472" s="314" t="str">
        <f t="shared" ca="1" si="225"/>
        <v/>
      </c>
      <c r="Z472" s="315" t="str">
        <f t="shared" ca="1" si="226"/>
        <v/>
      </c>
      <c r="AA472" s="316" t="str">
        <f t="shared" ca="1" si="227"/>
        <v/>
      </c>
      <c r="AC472" s="310" t="e">
        <f t="shared" ca="1" si="228"/>
        <v>#N/A</v>
      </c>
      <c r="AD472" s="323" t="e">
        <f t="shared" ca="1" si="229"/>
        <v>#N/A</v>
      </c>
      <c r="AE472" s="324" t="e">
        <f t="shared" ca="1" si="208"/>
        <v>#N/A</v>
      </c>
      <c r="AG472" s="306">
        <f t="shared" ca="1" si="230"/>
        <v>0.92007830285506031</v>
      </c>
      <c r="AH472" s="304">
        <f t="shared" ca="1" si="231"/>
        <v>-8.8675586465678204</v>
      </c>
    </row>
    <row r="473" spans="1:34" x14ac:dyDescent="0.2">
      <c r="A473" s="347">
        <f t="shared" ca="1" si="209"/>
        <v>1E-4</v>
      </c>
      <c r="B473" s="304">
        <f t="shared" ca="1" si="210"/>
        <v>32.80830000000045</v>
      </c>
      <c r="D473" s="306">
        <f t="shared" ca="1" si="211"/>
        <v>-0.59841085832297125</v>
      </c>
      <c r="E473" s="307">
        <f t="shared" ca="1" si="212"/>
        <v>-0.96263058276405644</v>
      </c>
      <c r="F473" s="304">
        <f t="shared" ca="1" si="213"/>
        <v>1.133469538290069</v>
      </c>
      <c r="G473" s="306">
        <f t="shared" ca="1" si="214"/>
        <v>6.8264040912639299</v>
      </c>
      <c r="H473" s="307">
        <f t="shared" ca="1" si="215"/>
        <v>-100.92782406564906</v>
      </c>
      <c r="I473" s="304">
        <f t="shared" ca="1" si="216"/>
        <v>101.15841765984597</v>
      </c>
      <c r="J473" s="306">
        <f t="shared" ca="1" si="217"/>
        <v>621.05488247048675</v>
      </c>
      <c r="K473" s="307">
        <f t="shared" ca="1" si="218"/>
        <v>-0.96895547258237413</v>
      </c>
      <c r="L473" s="304">
        <f t="shared" ca="1" si="203"/>
        <v>621.05563834099269</v>
      </c>
      <c r="M473" s="306">
        <f t="shared" ca="1" si="219"/>
        <v>-1.5032626901492652</v>
      </c>
      <c r="N473" s="304">
        <f t="shared" ca="1" si="220"/>
        <v>-86.130607645035283</v>
      </c>
      <c r="P473" s="310">
        <f t="shared" ca="1" si="221"/>
        <v>23</v>
      </c>
      <c r="Q473" s="304">
        <f t="shared" ca="1" si="222"/>
        <v>0</v>
      </c>
      <c r="R473" s="306">
        <f t="shared" ca="1" si="223"/>
        <v>0</v>
      </c>
      <c r="S473" s="307">
        <f t="shared" ca="1" si="224"/>
        <v>2.8949999999999996</v>
      </c>
      <c r="T473" s="304">
        <f t="shared" ca="1" si="204"/>
        <v>28.399949999999997</v>
      </c>
      <c r="U473" s="311">
        <f t="shared" ca="1" si="205"/>
        <v>0</v>
      </c>
      <c r="V473" s="306">
        <f t="shared" ca="1" si="206"/>
        <v>1.2251187027962775</v>
      </c>
      <c r="W473" s="304">
        <f t="shared" ca="1" si="207"/>
        <v>25.671727498099965</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0.92005365538085471</v>
      </c>
      <c r="AH473" s="304">
        <f t="shared" ca="1" si="231"/>
        <v>-8.867583727284492</v>
      </c>
    </row>
    <row r="474" spans="1:34" x14ac:dyDescent="0.2">
      <c r="A474" s="347">
        <f t="shared" ca="1" si="209"/>
        <v>1E-4</v>
      </c>
      <c r="B474" s="304">
        <f t="shared" ca="1" si="210"/>
        <v>32.808400000000454</v>
      </c>
      <c r="D474" s="306">
        <f t="shared" ca="1" si="211"/>
        <v>-0.59840676084624211</v>
      </c>
      <c r="E474" s="307">
        <f t="shared" ca="1" si="212"/>
        <v>-0.96260516797182838</v>
      </c>
      <c r="F474" s="304">
        <f t="shared" ca="1" si="213"/>
        <v>1.1334457908663138</v>
      </c>
      <c r="G474" s="306">
        <f t="shared" ca="1" si="214"/>
        <v>6.8263442505878453</v>
      </c>
      <c r="H474" s="307">
        <f t="shared" ca="1" si="215"/>
        <v>-100.92792032616586</v>
      </c>
      <c r="I474" s="304">
        <f t="shared" ca="1" si="216"/>
        <v>101.15850966276844</v>
      </c>
      <c r="J474" s="306">
        <f t="shared" ca="1" si="217"/>
        <v>621.05488247048675</v>
      </c>
      <c r="K474" s="307">
        <f t="shared" ca="1" si="218"/>
        <v>-0.97904825980196486</v>
      </c>
      <c r="L474" s="304">
        <f t="shared" ca="1" si="203"/>
        <v>621.05565416951572</v>
      </c>
      <c r="M474" s="306">
        <f t="shared" ca="1" si="219"/>
        <v>-1.5032633445692456</v>
      </c>
      <c r="N474" s="304">
        <f t="shared" ca="1" si="220"/>
        <v>-86.130645140538192</v>
      </c>
      <c r="P474" s="310">
        <f t="shared" ca="1" si="221"/>
        <v>23</v>
      </c>
      <c r="Q474" s="304">
        <f t="shared" ca="1" si="222"/>
        <v>0</v>
      </c>
      <c r="R474" s="306">
        <f t="shared" ca="1" si="223"/>
        <v>0</v>
      </c>
      <c r="S474" s="307">
        <f t="shared" ca="1" si="224"/>
        <v>2.8949999999999996</v>
      </c>
      <c r="T474" s="304">
        <f t="shared" ca="1" si="204"/>
        <v>28.399949999999997</v>
      </c>
      <c r="U474" s="311">
        <f t="shared" ca="1" si="205"/>
        <v>0</v>
      </c>
      <c r="V474" s="306">
        <f t="shared" ca="1" si="206"/>
        <v>1.2251199392831433</v>
      </c>
      <c r="W474" s="304">
        <f t="shared" ca="1" si="207"/>
        <v>25.671800104647943</v>
      </c>
      <c r="Y474" s="314" t="str">
        <f t="shared" ca="1" si="225"/>
        <v/>
      </c>
      <c r="Z474" s="315" t="str">
        <f t="shared" ca="1" si="226"/>
        <v/>
      </c>
      <c r="AA474" s="316" t="str">
        <f t="shared" ca="1" si="227"/>
        <v/>
      </c>
      <c r="AC474" s="310" t="e">
        <f t="shared" ca="1" si="228"/>
        <v>#N/A</v>
      </c>
      <c r="AD474" s="323" t="e">
        <f t="shared" ca="1" si="229"/>
        <v>#N/A</v>
      </c>
      <c r="AE474" s="324" t="e">
        <f t="shared" ca="1" si="208"/>
        <v>#N/A</v>
      </c>
      <c r="AG474" s="306">
        <f t="shared" ca="1" si="230"/>
        <v>0.92002900826519785</v>
      </c>
      <c r="AH474" s="304">
        <f t="shared" ca="1" si="231"/>
        <v>-8.8676088076338413</v>
      </c>
    </row>
    <row r="475" spans="1:34" x14ac:dyDescent="0.2">
      <c r="A475" s="347">
        <f t="shared" ca="1" si="209"/>
        <v>1E-4</v>
      </c>
      <c r="B475" s="304">
        <f t="shared" ca="1" si="210"/>
        <v>32.808500000000457</v>
      </c>
      <c r="D475" s="306">
        <f t="shared" ca="1" si="211"/>
        <v>-0.59840266337300496</v>
      </c>
      <c r="E475" s="307">
        <f t="shared" ca="1" si="212"/>
        <v>-0.96257975355180569</v>
      </c>
      <c r="F475" s="304">
        <f t="shared" ca="1" si="213"/>
        <v>1.1334220438476397</v>
      </c>
      <c r="G475" s="306">
        <f t="shared" ca="1" si="214"/>
        <v>6.8262844103215077</v>
      </c>
      <c r="H475" s="307">
        <f t="shared" ca="1" si="215"/>
        <v>-100.92801658414122</v>
      </c>
      <c r="I475" s="304">
        <f t="shared" ca="1" si="216"/>
        <v>101.15860166322626</v>
      </c>
      <c r="J475" s="306">
        <f t="shared" ca="1" si="217"/>
        <v>621.05488247048675</v>
      </c>
      <c r="K475" s="307">
        <f t="shared" ca="1" si="218"/>
        <v>-0.9891410566474802</v>
      </c>
      <c r="L475" s="304">
        <f t="shared" ca="1" si="203"/>
        <v>621.05567016207181</v>
      </c>
      <c r="M475" s="306">
        <f t="shared" ca="1" si="219"/>
        <v>-1.5032639989822989</v>
      </c>
      <c r="N475" s="304">
        <f t="shared" ca="1" si="220"/>
        <v>-86.130682635644206</v>
      </c>
      <c r="P475" s="310">
        <f t="shared" ca="1" si="221"/>
        <v>23</v>
      </c>
      <c r="Q475" s="304">
        <f t="shared" ca="1" si="222"/>
        <v>0</v>
      </c>
      <c r="R475" s="306">
        <f t="shared" ca="1" si="223"/>
        <v>0</v>
      </c>
      <c r="S475" s="307">
        <f t="shared" ca="1" si="224"/>
        <v>2.8949999999999996</v>
      </c>
      <c r="T475" s="304">
        <f t="shared" ca="1" si="204"/>
        <v>28.399949999999997</v>
      </c>
      <c r="U475" s="311">
        <f t="shared" ca="1" si="205"/>
        <v>0</v>
      </c>
      <c r="V475" s="306">
        <f t="shared" ca="1" si="206"/>
        <v>1.2251211757724361</v>
      </c>
      <c r="W475" s="304">
        <f t="shared" ca="1" si="207"/>
        <v>25.671872710132551</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0.92000436150807907</v>
      </c>
      <c r="AH475" s="304">
        <f t="shared" ca="1" si="231"/>
        <v>-8.8676338876158702</v>
      </c>
    </row>
    <row r="476" spans="1:34" x14ac:dyDescent="0.2">
      <c r="A476" s="347">
        <f t="shared" ca="1" si="209"/>
        <v>1E-4</v>
      </c>
      <c r="B476" s="304">
        <f t="shared" ca="1" si="210"/>
        <v>32.80860000000046</v>
      </c>
      <c r="D476" s="306">
        <f t="shared" ca="1" si="211"/>
        <v>-0.59839856590326157</v>
      </c>
      <c r="E476" s="307">
        <f t="shared" ca="1" si="212"/>
        <v>-0.9625543395039724</v>
      </c>
      <c r="F476" s="304">
        <f t="shared" ca="1" si="213"/>
        <v>1.1333982972340344</v>
      </c>
      <c r="G476" s="306">
        <f t="shared" ca="1" si="214"/>
        <v>6.8262245704649169</v>
      </c>
      <c r="H476" s="307">
        <f t="shared" ca="1" si="215"/>
        <v>-100.92811283957516</v>
      </c>
      <c r="I476" s="304">
        <f t="shared" ca="1" si="216"/>
        <v>101.15869366121943</v>
      </c>
      <c r="J476" s="306">
        <f t="shared" ca="1" si="217"/>
        <v>621.05488247048675</v>
      </c>
      <c r="K476" s="307">
        <f t="shared" ca="1" si="218"/>
        <v>-0.99923386311866602</v>
      </c>
      <c r="L476" s="304">
        <f t="shared" ca="1" si="203"/>
        <v>621.05568631866117</v>
      </c>
      <c r="M476" s="306">
        <f t="shared" ca="1" si="219"/>
        <v>-1.5032646533884253</v>
      </c>
      <c r="N476" s="304">
        <f t="shared" ca="1" si="220"/>
        <v>-86.130720130353339</v>
      </c>
      <c r="P476" s="310">
        <f t="shared" ca="1" si="221"/>
        <v>23</v>
      </c>
      <c r="Q476" s="304">
        <f t="shared" ca="1" si="222"/>
        <v>0</v>
      </c>
      <c r="R476" s="306">
        <f t="shared" ca="1" si="223"/>
        <v>0</v>
      </c>
      <c r="S476" s="307">
        <f t="shared" ca="1" si="224"/>
        <v>2.8949999999999996</v>
      </c>
      <c r="T476" s="304">
        <f t="shared" ca="1" si="204"/>
        <v>28.399949999999997</v>
      </c>
      <c r="U476" s="311">
        <f t="shared" ca="1" si="205"/>
        <v>0</v>
      </c>
      <c r="V476" s="306">
        <f t="shared" ca="1" si="206"/>
        <v>1.2251224122641562</v>
      </c>
      <c r="W476" s="304">
        <f t="shared" ca="1" si="207"/>
        <v>25.671945314553806</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0.91997971510949483</v>
      </c>
      <c r="AH476" s="304">
        <f t="shared" ca="1" si="231"/>
        <v>-8.8676589672305894</v>
      </c>
    </row>
    <row r="477" spans="1:34" x14ac:dyDescent="0.2">
      <c r="A477" s="347">
        <f t="shared" ca="1" si="209"/>
        <v>1E-4</v>
      </c>
      <c r="B477" s="304">
        <f t="shared" ca="1" si="210"/>
        <v>32.808700000000464</v>
      </c>
      <c r="D477" s="306">
        <f t="shared" ca="1" si="211"/>
        <v>-0.59839446843701138</v>
      </c>
      <c r="E477" s="307">
        <f t="shared" ca="1" si="212"/>
        <v>-0.9625289258283285</v>
      </c>
      <c r="F477" s="304">
        <f t="shared" ca="1" si="213"/>
        <v>1.133374551025498</v>
      </c>
      <c r="G477" s="306">
        <f t="shared" ca="1" si="214"/>
        <v>6.8261647310180731</v>
      </c>
      <c r="H477" s="307">
        <f t="shared" ca="1" si="215"/>
        <v>-100.92820909246775</v>
      </c>
      <c r="I477" s="304">
        <f t="shared" ca="1" si="216"/>
        <v>101.15878565674801</v>
      </c>
      <c r="J477" s="306">
        <f t="shared" ca="1" si="217"/>
        <v>621.05488247048675</v>
      </c>
      <c r="K477" s="307">
        <f t="shared" ca="1" si="218"/>
        <v>-1.0093266792152682</v>
      </c>
      <c r="L477" s="304">
        <f t="shared" ca="1" si="203"/>
        <v>621.05570263928462</v>
      </c>
      <c r="M477" s="306">
        <f t="shared" ca="1" si="219"/>
        <v>-1.5032653077876248</v>
      </c>
      <c r="N477" s="304">
        <f t="shared" ca="1" si="220"/>
        <v>-86.130757624665591</v>
      </c>
      <c r="P477" s="310">
        <f t="shared" ca="1" si="221"/>
        <v>23</v>
      </c>
      <c r="Q477" s="304">
        <f t="shared" ca="1" si="222"/>
        <v>0</v>
      </c>
      <c r="R477" s="306">
        <f t="shared" ca="1" si="223"/>
        <v>0</v>
      </c>
      <c r="S477" s="307">
        <f t="shared" ca="1" si="224"/>
        <v>2.8949999999999996</v>
      </c>
      <c r="T477" s="304">
        <f t="shared" ca="1" si="204"/>
        <v>28.399949999999997</v>
      </c>
      <c r="U477" s="311">
        <f t="shared" ca="1" si="205"/>
        <v>0</v>
      </c>
      <c r="V477" s="306">
        <f t="shared" ca="1" si="206"/>
        <v>1.2251236487583033</v>
      </c>
      <c r="W477" s="304">
        <f t="shared" ca="1" si="207"/>
        <v>25.672017917911706</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0.91995506906944158</v>
      </c>
      <c r="AH477" s="304">
        <f t="shared" ca="1" si="231"/>
        <v>-8.8676840464780007</v>
      </c>
    </row>
    <row r="478" spans="1:34" x14ac:dyDescent="0.2">
      <c r="A478" s="347">
        <f t="shared" ca="1" si="209"/>
        <v>1E-4</v>
      </c>
      <c r="B478" s="304">
        <f t="shared" ca="1" si="210"/>
        <v>32.808800000000467</v>
      </c>
      <c r="D478" s="306">
        <f t="shared" ca="1" si="211"/>
        <v>-0.59839037097425551</v>
      </c>
      <c r="E478" s="307">
        <f t="shared" ca="1" si="212"/>
        <v>-0.96250351252487576</v>
      </c>
      <c r="F478" s="304">
        <f t="shared" ca="1" si="213"/>
        <v>1.1333508052220331</v>
      </c>
      <c r="G478" s="306">
        <f t="shared" ca="1" si="214"/>
        <v>6.8261048919809753</v>
      </c>
      <c r="H478" s="307">
        <f t="shared" ca="1" si="215"/>
        <v>-100.928305342819</v>
      </c>
      <c r="I478" s="304">
        <f t="shared" ca="1" si="216"/>
        <v>101.158877649812</v>
      </c>
      <c r="J478" s="306">
        <f t="shared" ca="1" si="217"/>
        <v>621.05488247048675</v>
      </c>
      <c r="K478" s="307">
        <f t="shared" ca="1" si="218"/>
        <v>-1.0194195049370325</v>
      </c>
      <c r="L478" s="304">
        <f t="shared" ca="1" si="203"/>
        <v>621.05571912394237</v>
      </c>
      <c r="M478" s="306">
        <f t="shared" ca="1" si="219"/>
        <v>-1.5032659621798976</v>
      </c>
      <c r="N478" s="304">
        <f t="shared" ca="1" si="220"/>
        <v>-86.130795118580963</v>
      </c>
      <c r="P478" s="310">
        <f t="shared" ca="1" si="221"/>
        <v>23</v>
      </c>
      <c r="Q478" s="304">
        <f t="shared" ca="1" si="222"/>
        <v>0</v>
      </c>
      <c r="R478" s="306">
        <f t="shared" ca="1" si="223"/>
        <v>0</v>
      </c>
      <c r="S478" s="307">
        <f t="shared" ca="1" si="224"/>
        <v>2.8949999999999996</v>
      </c>
      <c r="T478" s="304">
        <f t="shared" ca="1" si="204"/>
        <v>28.399949999999997</v>
      </c>
      <c r="U478" s="311">
        <f t="shared" ca="1" si="205"/>
        <v>0</v>
      </c>
      <c r="V478" s="306">
        <f t="shared" ca="1" si="206"/>
        <v>1.2251248852548782</v>
      </c>
      <c r="W478" s="304">
        <f t="shared" ca="1" si="207"/>
        <v>25.672090520206272</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0.9199304233879193</v>
      </c>
      <c r="AH478" s="304">
        <f t="shared" ca="1" si="231"/>
        <v>-8.867709125358104</v>
      </c>
    </row>
    <row r="479" spans="1:34" x14ac:dyDescent="0.2">
      <c r="A479" s="347">
        <f t="shared" ca="1" si="209"/>
        <v>1E-4</v>
      </c>
      <c r="B479" s="304">
        <f t="shared" ca="1" si="210"/>
        <v>32.80890000000047</v>
      </c>
      <c r="D479" s="306">
        <f t="shared" ca="1" si="211"/>
        <v>-0.59838627351499407</v>
      </c>
      <c r="E479" s="307">
        <f t="shared" ca="1" si="212"/>
        <v>-0.96247809959360353</v>
      </c>
      <c r="F479" s="304">
        <f t="shared" ca="1" si="213"/>
        <v>1.1333270598236309</v>
      </c>
      <c r="G479" s="306">
        <f t="shared" ca="1" si="214"/>
        <v>6.8260450533536234</v>
      </c>
      <c r="H479" s="307">
        <f t="shared" ca="1" si="215"/>
        <v>-100.92840159062897</v>
      </c>
      <c r="I479" s="304">
        <f t="shared" ca="1" si="216"/>
        <v>101.15896964041147</v>
      </c>
      <c r="J479" s="306">
        <f t="shared" ca="1" si="217"/>
        <v>621.05488247048675</v>
      </c>
      <c r="K479" s="307">
        <f t="shared" ca="1" si="218"/>
        <v>-1.029512340283705</v>
      </c>
      <c r="L479" s="304">
        <f t="shared" ca="1" si="203"/>
        <v>621.05573577263488</v>
      </c>
      <c r="M479" s="306">
        <f t="shared" ca="1" si="219"/>
        <v>-1.5032666165652437</v>
      </c>
      <c r="N479" s="304">
        <f t="shared" ca="1" si="220"/>
        <v>-86.130832612099468</v>
      </c>
      <c r="P479" s="310">
        <f t="shared" ca="1" si="221"/>
        <v>23</v>
      </c>
      <c r="Q479" s="304">
        <f t="shared" ca="1" si="222"/>
        <v>0</v>
      </c>
      <c r="R479" s="306">
        <f t="shared" ca="1" si="223"/>
        <v>0</v>
      </c>
      <c r="S479" s="307">
        <f t="shared" ca="1" si="224"/>
        <v>2.8949999999999996</v>
      </c>
      <c r="T479" s="304">
        <f t="shared" ca="1" si="204"/>
        <v>28.399949999999997</v>
      </c>
      <c r="U479" s="311">
        <f t="shared" ca="1" si="205"/>
        <v>0</v>
      </c>
      <c r="V479" s="306">
        <f t="shared" ca="1" si="206"/>
        <v>1.2251261217538798</v>
      </c>
      <c r="W479" s="304">
        <f t="shared" ca="1" si="207"/>
        <v>25.67216312143751</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0.91990577806492091</v>
      </c>
      <c r="AH479" s="304">
        <f t="shared" ca="1" si="231"/>
        <v>-8.8677342038709064</v>
      </c>
    </row>
    <row r="480" spans="1:34" x14ac:dyDescent="0.2">
      <c r="A480" s="347">
        <f t="shared" ca="1" si="209"/>
        <v>1E-4</v>
      </c>
      <c r="B480" s="304">
        <f t="shared" ca="1" si="210"/>
        <v>32.809000000000474</v>
      </c>
      <c r="D480" s="306">
        <f t="shared" ca="1" si="211"/>
        <v>-0.59838217605922828</v>
      </c>
      <c r="E480" s="307">
        <f t="shared" ca="1" si="212"/>
        <v>-0.96245268703451003</v>
      </c>
      <c r="F480" s="304">
        <f t="shared" ca="1" si="213"/>
        <v>1.1333033148302911</v>
      </c>
      <c r="G480" s="306">
        <f t="shared" ca="1" si="214"/>
        <v>6.8259852151360176</v>
      </c>
      <c r="H480" s="307">
        <f t="shared" ca="1" si="215"/>
        <v>-100.92849783589767</v>
      </c>
      <c r="I480" s="304">
        <f t="shared" ca="1" si="216"/>
        <v>101.15906162854644</v>
      </c>
      <c r="J480" s="306">
        <f t="shared" ca="1" si="217"/>
        <v>621.05488247048675</v>
      </c>
      <c r="K480" s="307">
        <f t="shared" ca="1" si="218"/>
        <v>-1.0396051852550312</v>
      </c>
      <c r="L480" s="304">
        <f t="shared" ca="1" si="203"/>
        <v>621.05575258536282</v>
      </c>
      <c r="M480" s="306">
        <f t="shared" ca="1" si="219"/>
        <v>-1.5032672709436634</v>
      </c>
      <c r="N480" s="304">
        <f t="shared" ca="1" si="220"/>
        <v>-86.130870105221121</v>
      </c>
      <c r="P480" s="310">
        <f t="shared" ca="1" si="221"/>
        <v>23</v>
      </c>
      <c r="Q480" s="304">
        <f t="shared" ca="1" si="222"/>
        <v>0</v>
      </c>
      <c r="R480" s="306">
        <f t="shared" ca="1" si="223"/>
        <v>0</v>
      </c>
      <c r="S480" s="307">
        <f t="shared" ca="1" si="224"/>
        <v>2.8949999999999996</v>
      </c>
      <c r="T480" s="304">
        <f t="shared" ca="1" si="204"/>
        <v>28.399949999999997</v>
      </c>
      <c r="U480" s="311">
        <f t="shared" ca="1" si="205"/>
        <v>0</v>
      </c>
      <c r="V480" s="306">
        <f t="shared" ca="1" si="206"/>
        <v>1.2251273582553091</v>
      </c>
      <c r="W480" s="304">
        <f t="shared" ca="1" si="207"/>
        <v>25.672235721605436</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0.91988113310044284</v>
      </c>
      <c r="AH480" s="304">
        <f t="shared" ca="1" si="231"/>
        <v>-8.8677592820164133</v>
      </c>
    </row>
    <row r="481" spans="1:34" x14ac:dyDescent="0.2">
      <c r="A481" s="347">
        <f t="shared" ca="1" si="209"/>
        <v>1E-4</v>
      </c>
      <c r="B481" s="304">
        <f t="shared" ca="1" si="210"/>
        <v>32.809100000000477</v>
      </c>
      <c r="D481" s="306">
        <f t="shared" ca="1" si="211"/>
        <v>-0.5983780786069578</v>
      </c>
      <c r="E481" s="307">
        <f t="shared" ca="1" si="212"/>
        <v>-0.96242727484759172</v>
      </c>
      <c r="F481" s="304">
        <f t="shared" ca="1" si="213"/>
        <v>1.1332795702420106</v>
      </c>
      <c r="G481" s="306">
        <f t="shared" ca="1" si="214"/>
        <v>6.825925377328157</v>
      </c>
      <c r="H481" s="307">
        <f t="shared" ca="1" si="215"/>
        <v>-100.92859407862515</v>
      </c>
      <c r="I481" s="304">
        <f t="shared" ca="1" si="216"/>
        <v>101.15915361421695</v>
      </c>
      <c r="J481" s="306">
        <f t="shared" ca="1" si="217"/>
        <v>621.05488247048675</v>
      </c>
      <c r="K481" s="307">
        <f t="shared" ca="1" si="218"/>
        <v>-1.0496980398507574</v>
      </c>
      <c r="L481" s="304">
        <f t="shared" ca="1" si="203"/>
        <v>621.05576956212633</v>
      </c>
      <c r="M481" s="306">
        <f t="shared" ca="1" si="219"/>
        <v>-1.5032679253151564</v>
      </c>
      <c r="N481" s="304">
        <f t="shared" ca="1" si="220"/>
        <v>-86.130907597945907</v>
      </c>
      <c r="P481" s="310">
        <f t="shared" ca="1" si="221"/>
        <v>23</v>
      </c>
      <c r="Q481" s="304">
        <f t="shared" ca="1" si="222"/>
        <v>0</v>
      </c>
      <c r="R481" s="306">
        <f t="shared" ca="1" si="223"/>
        <v>0</v>
      </c>
      <c r="S481" s="307">
        <f t="shared" ca="1" si="224"/>
        <v>2.8949999999999996</v>
      </c>
      <c r="T481" s="304">
        <f t="shared" ca="1" si="204"/>
        <v>28.399949999999997</v>
      </c>
      <c r="U481" s="311">
        <f t="shared" ca="1" si="205"/>
        <v>0</v>
      </c>
      <c r="V481" s="306">
        <f t="shared" ca="1" si="206"/>
        <v>1.225128594759165</v>
      </c>
      <c r="W481" s="304">
        <f t="shared" ca="1" si="207"/>
        <v>25.672308320710048</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0.91985648849448154</v>
      </c>
      <c r="AH481" s="304">
        <f t="shared" ca="1" si="231"/>
        <v>-8.8677843597946246</v>
      </c>
    </row>
    <row r="482" spans="1:34" x14ac:dyDescent="0.2">
      <c r="A482" s="347">
        <f t="shared" ca="1" si="209"/>
        <v>1E-4</v>
      </c>
      <c r="B482" s="304">
        <f t="shared" ca="1" si="210"/>
        <v>32.80920000000048</v>
      </c>
      <c r="D482" s="306">
        <f t="shared" ca="1" si="211"/>
        <v>-0.59837398115818563</v>
      </c>
      <c r="E482" s="307">
        <f t="shared" ca="1" si="212"/>
        <v>-0.96240186303284858</v>
      </c>
      <c r="F482" s="304">
        <f t="shared" ca="1" si="213"/>
        <v>1.1332558260587917</v>
      </c>
      <c r="G482" s="306">
        <f t="shared" ca="1" si="214"/>
        <v>6.8258655399300414</v>
      </c>
      <c r="H482" s="307">
        <f t="shared" ca="1" si="215"/>
        <v>-100.92869031881146</v>
      </c>
      <c r="I482" s="304">
        <f t="shared" ca="1" si="216"/>
        <v>101.15924559742302</v>
      </c>
      <c r="J482" s="306">
        <f t="shared" ca="1" si="217"/>
        <v>621.05488247048675</v>
      </c>
      <c r="K482" s="307">
        <f t="shared" ca="1" si="218"/>
        <v>-1.0597909040706293</v>
      </c>
      <c r="L482" s="304">
        <f t="shared" ca="1" si="203"/>
        <v>621.05578670292618</v>
      </c>
      <c r="M482" s="306">
        <f t="shared" ca="1" si="219"/>
        <v>-1.5032685796797232</v>
      </c>
      <c r="N482" s="304">
        <f t="shared" ca="1" si="220"/>
        <v>-86.13094509027384</v>
      </c>
      <c r="P482" s="310">
        <f t="shared" ca="1" si="221"/>
        <v>23</v>
      </c>
      <c r="Q482" s="304">
        <f t="shared" ca="1" si="222"/>
        <v>0</v>
      </c>
      <c r="R482" s="306">
        <f t="shared" ca="1" si="223"/>
        <v>0</v>
      </c>
      <c r="S482" s="307">
        <f t="shared" ca="1" si="224"/>
        <v>2.8949999999999996</v>
      </c>
      <c r="T482" s="304">
        <f t="shared" ca="1" si="204"/>
        <v>28.399949999999997</v>
      </c>
      <c r="U482" s="311">
        <f t="shared" ca="1" si="205"/>
        <v>0</v>
      </c>
      <c r="V482" s="306">
        <f t="shared" ca="1" si="206"/>
        <v>1.2251298312654484</v>
      </c>
      <c r="W482" s="304">
        <f t="shared" ca="1" si="207"/>
        <v>25.672380918751372</v>
      </c>
      <c r="Y482" s="314" t="str">
        <f t="shared" ca="1" si="225"/>
        <v/>
      </c>
      <c r="Z482" s="315" t="str">
        <f t="shared" ca="1" si="226"/>
        <v/>
      </c>
      <c r="AA482" s="316" t="str">
        <f t="shared" ca="1" si="227"/>
        <v/>
      </c>
      <c r="AC482" s="310" t="e">
        <f t="shared" ca="1" si="228"/>
        <v>#N/A</v>
      </c>
      <c r="AD482" s="323" t="e">
        <f t="shared" ca="1" si="229"/>
        <v>#N/A</v>
      </c>
      <c r="AE482" s="324" t="e">
        <f t="shared" ca="1" si="208"/>
        <v>#N/A</v>
      </c>
      <c r="AG482" s="306">
        <f t="shared" ca="1" si="230"/>
        <v>0.91983184424703701</v>
      </c>
      <c r="AH482" s="304">
        <f t="shared" ca="1" si="231"/>
        <v>-8.867809437205544</v>
      </c>
    </row>
    <row r="483" spans="1:34" x14ac:dyDescent="0.2">
      <c r="A483" s="347">
        <f t="shared" ca="1" si="209"/>
        <v>1E-4</v>
      </c>
      <c r="B483" s="304">
        <f t="shared" ca="1" si="210"/>
        <v>32.809300000000484</v>
      </c>
      <c r="D483" s="306">
        <f t="shared" ca="1" si="211"/>
        <v>-0.59836988371291011</v>
      </c>
      <c r="E483" s="307">
        <f t="shared" ca="1" si="212"/>
        <v>-0.96237645159026997</v>
      </c>
      <c r="F483" s="304">
        <f t="shared" ca="1" si="213"/>
        <v>1.1332320822806248</v>
      </c>
      <c r="G483" s="306">
        <f t="shared" ca="1" si="214"/>
        <v>6.8258057029416701</v>
      </c>
      <c r="H483" s="307">
        <f t="shared" ca="1" si="215"/>
        <v>-100.92878655645661</v>
      </c>
      <c r="I483" s="304">
        <f t="shared" ca="1" si="216"/>
        <v>101.15933757816471</v>
      </c>
      <c r="J483" s="306">
        <f t="shared" ca="1" si="217"/>
        <v>621.05488247048675</v>
      </c>
      <c r="K483" s="307">
        <f t="shared" ca="1" si="218"/>
        <v>-1.0698837779143926</v>
      </c>
      <c r="L483" s="304">
        <f t="shared" ca="1" si="203"/>
        <v>621.0558040077625</v>
      </c>
      <c r="M483" s="306">
        <f t="shared" ca="1" si="219"/>
        <v>-1.5032692340373637</v>
      </c>
      <c r="N483" s="304">
        <f t="shared" ca="1" si="220"/>
        <v>-86.130982582204936</v>
      </c>
      <c r="P483" s="310">
        <f t="shared" ca="1" si="221"/>
        <v>23</v>
      </c>
      <c r="Q483" s="304">
        <f t="shared" ca="1" si="222"/>
        <v>0</v>
      </c>
      <c r="R483" s="306">
        <f t="shared" ca="1" si="223"/>
        <v>0</v>
      </c>
      <c r="S483" s="307">
        <f t="shared" ca="1" si="224"/>
        <v>2.8949999999999996</v>
      </c>
      <c r="T483" s="304">
        <f t="shared" ca="1" si="204"/>
        <v>28.399949999999997</v>
      </c>
      <c r="U483" s="311">
        <f t="shared" ca="1" si="205"/>
        <v>0</v>
      </c>
      <c r="V483" s="306">
        <f t="shared" ca="1" si="206"/>
        <v>1.2251310677741587</v>
      </c>
      <c r="W483" s="304">
        <f t="shared" ca="1" si="207"/>
        <v>25.672453515729405</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0.9198072003580986</v>
      </c>
      <c r="AH483" s="304">
        <f t="shared" ca="1" si="231"/>
        <v>-8.8678345142491803</v>
      </c>
    </row>
    <row r="484" spans="1:34" x14ac:dyDescent="0.2">
      <c r="A484" s="347">
        <f t="shared" ca="1" si="209"/>
        <v>1E-4</v>
      </c>
      <c r="B484" s="304">
        <f t="shared" ca="1" si="210"/>
        <v>32.809400000000487</v>
      </c>
      <c r="D484" s="306">
        <f t="shared" ca="1" si="211"/>
        <v>-0.59836578627113202</v>
      </c>
      <c r="E484" s="307">
        <f t="shared" ca="1" si="212"/>
        <v>-0.96235104051985765</v>
      </c>
      <c r="F484" s="304">
        <f t="shared" ca="1" si="213"/>
        <v>1.133208338907512</v>
      </c>
      <c r="G484" s="306">
        <f t="shared" ca="1" si="214"/>
        <v>6.825745866363043</v>
      </c>
      <c r="H484" s="307">
        <f t="shared" ca="1" si="215"/>
        <v>-100.92888279156067</v>
      </c>
      <c r="I484" s="304">
        <f t="shared" ca="1" si="216"/>
        <v>101.15942955644206</v>
      </c>
      <c r="J484" s="306">
        <f t="shared" ca="1" si="217"/>
        <v>621.05488247048675</v>
      </c>
      <c r="K484" s="307">
        <f t="shared" ca="1" si="218"/>
        <v>-1.0799766613817934</v>
      </c>
      <c r="L484" s="304">
        <f t="shared" ca="1" si="203"/>
        <v>621.05582147663608</v>
      </c>
      <c r="M484" s="306">
        <f t="shared" ca="1" si="219"/>
        <v>-1.503269888388078</v>
      </c>
      <c r="N484" s="304">
        <f t="shared" ca="1" si="220"/>
        <v>-86.131020073739194</v>
      </c>
      <c r="P484" s="310">
        <f t="shared" ca="1" si="221"/>
        <v>23</v>
      </c>
      <c r="Q484" s="304">
        <f t="shared" ca="1" si="222"/>
        <v>0</v>
      </c>
      <c r="R484" s="306">
        <f t="shared" ca="1" si="223"/>
        <v>0</v>
      </c>
      <c r="S484" s="307">
        <f t="shared" ca="1" si="224"/>
        <v>2.8949999999999996</v>
      </c>
      <c r="T484" s="304">
        <f t="shared" ca="1" si="204"/>
        <v>28.399949999999997</v>
      </c>
      <c r="U484" s="311">
        <f t="shared" ca="1" si="205"/>
        <v>0</v>
      </c>
      <c r="V484" s="306">
        <f t="shared" ca="1" si="206"/>
        <v>1.2251323042852964</v>
      </c>
      <c r="W484" s="304">
        <f t="shared" ca="1" si="207"/>
        <v>25.672526111644181</v>
      </c>
      <c r="Y484" s="314" t="str">
        <f t="shared" ca="1" si="225"/>
        <v/>
      </c>
      <c r="Z484" s="315" t="str">
        <f t="shared" ca="1" si="226"/>
        <v/>
      </c>
      <c r="AA484" s="316" t="str">
        <f t="shared" ca="1" si="227"/>
        <v/>
      </c>
      <c r="AC484" s="310" t="e">
        <f t="shared" ca="1" si="228"/>
        <v>#N/A</v>
      </c>
      <c r="AD484" s="323" t="e">
        <f t="shared" ca="1" si="229"/>
        <v>#N/A</v>
      </c>
      <c r="AE484" s="324" t="e">
        <f t="shared" ca="1" si="208"/>
        <v>#N/A</v>
      </c>
      <c r="AG484" s="306">
        <f t="shared" ca="1" si="230"/>
        <v>0.9197825568276734</v>
      </c>
      <c r="AH484" s="304">
        <f t="shared" ca="1" si="231"/>
        <v>-8.86785959092553</v>
      </c>
    </row>
    <row r="485" spans="1:34" x14ac:dyDescent="0.2">
      <c r="A485" s="347">
        <f t="shared" ca="1" si="209"/>
        <v>1E-4</v>
      </c>
      <c r="B485" s="304">
        <f t="shared" ca="1" si="210"/>
        <v>32.80950000000049</v>
      </c>
      <c r="D485" s="306">
        <f t="shared" ca="1" si="211"/>
        <v>-0.59836168883285346</v>
      </c>
      <c r="E485" s="307">
        <f t="shared" ca="1" si="212"/>
        <v>-0.96232562982160275</v>
      </c>
      <c r="F485" s="304">
        <f t="shared" ca="1" si="213"/>
        <v>1.1331845959394475</v>
      </c>
      <c r="G485" s="306">
        <f t="shared" ca="1" si="214"/>
        <v>6.8256860301941593</v>
      </c>
      <c r="H485" s="307">
        <f t="shared" ca="1" si="215"/>
        <v>-100.92897902412365</v>
      </c>
      <c r="I485" s="304">
        <f t="shared" ca="1" si="216"/>
        <v>101.15952153225508</v>
      </c>
      <c r="J485" s="306">
        <f t="shared" ca="1" si="217"/>
        <v>621.05488247048675</v>
      </c>
      <c r="K485" s="307">
        <f t="shared" ca="1" si="218"/>
        <v>-1.0900695544725776</v>
      </c>
      <c r="L485" s="304">
        <f t="shared" ca="1" si="203"/>
        <v>621.05583910954715</v>
      </c>
      <c r="M485" s="306">
        <f t="shared" ca="1" si="219"/>
        <v>-1.503270542731866</v>
      </c>
      <c r="N485" s="304">
        <f t="shared" ca="1" si="220"/>
        <v>-86.131057564876599</v>
      </c>
      <c r="P485" s="310">
        <f t="shared" ca="1" si="221"/>
        <v>23</v>
      </c>
      <c r="Q485" s="304">
        <f t="shared" ca="1" si="222"/>
        <v>0</v>
      </c>
      <c r="R485" s="306">
        <f t="shared" ca="1" si="223"/>
        <v>0</v>
      </c>
      <c r="S485" s="307">
        <f t="shared" ca="1" si="224"/>
        <v>2.8949999999999996</v>
      </c>
      <c r="T485" s="304">
        <f t="shared" ca="1" si="204"/>
        <v>28.399949999999997</v>
      </c>
      <c r="U485" s="311">
        <f t="shared" ca="1" si="205"/>
        <v>0</v>
      </c>
      <c r="V485" s="306">
        <f t="shared" ca="1" si="206"/>
        <v>1.2251335407988611</v>
      </c>
      <c r="W485" s="304">
        <f t="shared" ca="1" si="207"/>
        <v>25.672598706495691</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0.91975791365574544</v>
      </c>
      <c r="AH485" s="304">
        <f t="shared" ca="1" si="231"/>
        <v>-8.8678846672346054</v>
      </c>
    </row>
    <row r="486" spans="1:34" x14ac:dyDescent="0.2">
      <c r="A486" s="347">
        <f t="shared" ca="1" si="209"/>
        <v>1E-4</v>
      </c>
      <c r="B486" s="304">
        <f t="shared" ca="1" si="210"/>
        <v>32.809600000000493</v>
      </c>
      <c r="D486" s="306">
        <f t="shared" ca="1" si="211"/>
        <v>-0.59835759139807587</v>
      </c>
      <c r="E486" s="307">
        <f t="shared" ca="1" si="212"/>
        <v>-0.96230021949550348</v>
      </c>
      <c r="F486" s="304">
        <f t="shared" ca="1" si="213"/>
        <v>1.1331608533764308</v>
      </c>
      <c r="G486" s="306">
        <f t="shared" ca="1" si="214"/>
        <v>6.8256261944350198</v>
      </c>
      <c r="H486" s="307">
        <f t="shared" ca="1" si="215"/>
        <v>-100.9290752541456</v>
      </c>
      <c r="I486" s="304">
        <f t="shared" ca="1" si="216"/>
        <v>101.15961350560383</v>
      </c>
      <c r="J486" s="306">
        <f t="shared" ca="1" si="217"/>
        <v>621.05488247048675</v>
      </c>
      <c r="K486" s="307">
        <f t="shared" ca="1" si="218"/>
        <v>-1.100162457186491</v>
      </c>
      <c r="L486" s="304">
        <f t="shared" ca="1" si="203"/>
        <v>621.05585690649627</v>
      </c>
      <c r="M486" s="306">
        <f t="shared" ca="1" si="219"/>
        <v>-1.5032711970687282</v>
      </c>
      <c r="N486" s="304">
        <f t="shared" ca="1" si="220"/>
        <v>-86.13109505561718</v>
      </c>
      <c r="P486" s="310">
        <f t="shared" ca="1" si="221"/>
        <v>23</v>
      </c>
      <c r="Q486" s="304">
        <f t="shared" ca="1" si="222"/>
        <v>0</v>
      </c>
      <c r="R486" s="306">
        <f t="shared" ca="1" si="223"/>
        <v>0</v>
      </c>
      <c r="S486" s="307">
        <f t="shared" ca="1" si="224"/>
        <v>2.8949999999999996</v>
      </c>
      <c r="T486" s="304">
        <f t="shared" ca="1" si="204"/>
        <v>28.399949999999997</v>
      </c>
      <c r="U486" s="311">
        <f t="shared" ca="1" si="205"/>
        <v>0</v>
      </c>
      <c r="V486" s="306">
        <f t="shared" ca="1" si="206"/>
        <v>1.2251347773148527</v>
      </c>
      <c r="W486" s="304">
        <f t="shared" ca="1" si="207"/>
        <v>25.672671300283948</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0.91973327084231649</v>
      </c>
      <c r="AH486" s="304">
        <f t="shared" ca="1" si="231"/>
        <v>-8.8679097431764067</v>
      </c>
    </row>
    <row r="487" spans="1:34" x14ac:dyDescent="0.2">
      <c r="A487" s="347">
        <f t="shared" ca="1" si="209"/>
        <v>1E-4</v>
      </c>
      <c r="B487" s="304">
        <f t="shared" ca="1" si="210"/>
        <v>32.809700000000497</v>
      </c>
      <c r="D487" s="306">
        <f t="shared" ca="1" si="211"/>
        <v>-0.59835349396679638</v>
      </c>
      <c r="E487" s="307">
        <f t="shared" ca="1" si="212"/>
        <v>-0.96227480954155808</v>
      </c>
      <c r="F487" s="304">
        <f t="shared" ca="1" si="213"/>
        <v>1.1331371112184592</v>
      </c>
      <c r="G487" s="306">
        <f t="shared" ca="1" si="214"/>
        <v>6.8255663590856228</v>
      </c>
      <c r="H487" s="307">
        <f t="shared" ca="1" si="215"/>
        <v>-100.92917148162655</v>
      </c>
      <c r="I487" s="304">
        <f t="shared" ca="1" si="216"/>
        <v>101.15970547648831</v>
      </c>
      <c r="J487" s="306">
        <f t="shared" ca="1" si="217"/>
        <v>621.05488247048675</v>
      </c>
      <c r="K487" s="307">
        <f t="shared" ca="1" si="218"/>
        <v>-1.1102553695232795</v>
      </c>
      <c r="L487" s="304">
        <f t="shared" ca="1" si="203"/>
        <v>621.05587486748379</v>
      </c>
      <c r="M487" s="306">
        <f t="shared" ca="1" si="219"/>
        <v>-1.5032718513986645</v>
      </c>
      <c r="N487" s="304">
        <f t="shared" ca="1" si="220"/>
        <v>-86.131132545960938</v>
      </c>
      <c r="P487" s="310">
        <f t="shared" ca="1" si="221"/>
        <v>23</v>
      </c>
      <c r="Q487" s="304">
        <f t="shared" ca="1" si="222"/>
        <v>0</v>
      </c>
      <c r="R487" s="306">
        <f t="shared" ca="1" si="223"/>
        <v>0</v>
      </c>
      <c r="S487" s="307">
        <f t="shared" ca="1" si="224"/>
        <v>2.8949999999999996</v>
      </c>
      <c r="T487" s="304">
        <f t="shared" ca="1" si="204"/>
        <v>28.399949999999997</v>
      </c>
      <c r="U487" s="311">
        <f t="shared" ca="1" si="205"/>
        <v>0</v>
      </c>
      <c r="V487" s="306">
        <f t="shared" ca="1" si="206"/>
        <v>1.2251360138332712</v>
      </c>
      <c r="W487" s="304">
        <f t="shared" ca="1" si="207"/>
        <v>25.67274389300896</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0.91970862838738654</v>
      </c>
      <c r="AH487" s="304">
        <f t="shared" ca="1" si="231"/>
        <v>-8.8679348187509337</v>
      </c>
    </row>
    <row r="488" spans="1:34" x14ac:dyDescent="0.2">
      <c r="A488" s="347">
        <f t="shared" ca="1" si="209"/>
        <v>1E-4</v>
      </c>
      <c r="B488" s="304">
        <f t="shared" ca="1" si="210"/>
        <v>32.8098000000005</v>
      </c>
      <c r="D488" s="306">
        <f t="shared" ca="1" si="211"/>
        <v>-0.59834939653901853</v>
      </c>
      <c r="E488" s="307">
        <f t="shared" ca="1" si="212"/>
        <v>-0.962249399959763</v>
      </c>
      <c r="F488" s="304">
        <f t="shared" ca="1" si="213"/>
        <v>1.1331133694655322</v>
      </c>
      <c r="G488" s="306">
        <f t="shared" ca="1" si="214"/>
        <v>6.8255065241459691</v>
      </c>
      <c r="H488" s="307">
        <f t="shared" ca="1" si="215"/>
        <v>-100.92926770656655</v>
      </c>
      <c r="I488" s="304">
        <f t="shared" ca="1" si="216"/>
        <v>101.15979744490861</v>
      </c>
      <c r="J488" s="306">
        <f t="shared" ca="1" si="217"/>
        <v>621.05488247048675</v>
      </c>
      <c r="K488" s="307">
        <f t="shared" ca="1" si="218"/>
        <v>-1.1203482914826892</v>
      </c>
      <c r="L488" s="304">
        <f t="shared" ca="1" si="203"/>
        <v>621.05589299251028</v>
      </c>
      <c r="M488" s="306">
        <f t="shared" ca="1" si="219"/>
        <v>-1.5032725057216751</v>
      </c>
      <c r="N488" s="304">
        <f t="shared" ca="1" si="220"/>
        <v>-86.131170035907886</v>
      </c>
      <c r="P488" s="310">
        <f t="shared" ca="1" si="221"/>
        <v>23</v>
      </c>
      <c r="Q488" s="304">
        <f t="shared" ca="1" si="222"/>
        <v>0</v>
      </c>
      <c r="R488" s="306">
        <f t="shared" ca="1" si="223"/>
        <v>0</v>
      </c>
      <c r="S488" s="307">
        <f t="shared" ca="1" si="224"/>
        <v>2.8949999999999996</v>
      </c>
      <c r="T488" s="304">
        <f t="shared" ca="1" si="204"/>
        <v>28.399949999999997</v>
      </c>
      <c r="U488" s="311">
        <f t="shared" ca="1" si="205"/>
        <v>0</v>
      </c>
      <c r="V488" s="306">
        <f t="shared" ca="1" si="206"/>
        <v>1.2251372503541167</v>
      </c>
      <c r="W488" s="304">
        <f t="shared" ca="1" si="207"/>
        <v>25.672816484670751</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0.91968398629095027</v>
      </c>
      <c r="AH488" s="304">
        <f t="shared" ca="1" si="231"/>
        <v>-8.8679598939581918</v>
      </c>
    </row>
    <row r="489" spans="1:34" x14ac:dyDescent="0.2">
      <c r="A489" s="347">
        <f t="shared" ca="1" si="209"/>
        <v>1E-4</v>
      </c>
      <c r="B489" s="304">
        <f t="shared" ca="1" si="210"/>
        <v>32.809900000000503</v>
      </c>
      <c r="D489" s="306">
        <f t="shared" ca="1" si="211"/>
        <v>-0.59834529911474021</v>
      </c>
      <c r="E489" s="307">
        <f t="shared" ca="1" si="212"/>
        <v>-0.96222399075011111</v>
      </c>
      <c r="F489" s="304">
        <f t="shared" ca="1" si="213"/>
        <v>1.1330896281176428</v>
      </c>
      <c r="G489" s="306">
        <f t="shared" ca="1" si="214"/>
        <v>6.8254466896160579</v>
      </c>
      <c r="H489" s="307">
        <f t="shared" ca="1" si="215"/>
        <v>-100.92936392896563</v>
      </c>
      <c r="I489" s="304">
        <f t="shared" ca="1" si="216"/>
        <v>101.15988941086472</v>
      </c>
      <c r="J489" s="306">
        <f t="shared" ca="1" si="217"/>
        <v>621.05488247048675</v>
      </c>
      <c r="K489" s="307">
        <f t="shared" ca="1" si="218"/>
        <v>-1.1304412230644658</v>
      </c>
      <c r="L489" s="304">
        <f t="shared" ca="1" si="203"/>
        <v>621.05591128157607</v>
      </c>
      <c r="M489" s="306">
        <f t="shared" ca="1" si="219"/>
        <v>-1.5032731600377598</v>
      </c>
      <c r="N489" s="304">
        <f t="shared" ca="1" si="220"/>
        <v>-86.131207525457995</v>
      </c>
      <c r="P489" s="310">
        <f t="shared" ca="1" si="221"/>
        <v>23</v>
      </c>
      <c r="Q489" s="304">
        <f t="shared" ca="1" si="222"/>
        <v>0</v>
      </c>
      <c r="R489" s="306">
        <f t="shared" ca="1" si="223"/>
        <v>0</v>
      </c>
      <c r="S489" s="307">
        <f t="shared" ca="1" si="224"/>
        <v>2.8949999999999996</v>
      </c>
      <c r="T489" s="304">
        <f t="shared" ca="1" si="204"/>
        <v>28.399949999999997</v>
      </c>
      <c r="U489" s="311">
        <f t="shared" ca="1" si="205"/>
        <v>0</v>
      </c>
      <c r="V489" s="306">
        <f t="shared" ca="1" si="206"/>
        <v>1.2251384868773891</v>
      </c>
      <c r="W489" s="304">
        <f t="shared" ca="1" si="207"/>
        <v>25.672889075269321</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0.91965934455300236</v>
      </c>
      <c r="AH489" s="304">
        <f t="shared" ca="1" si="231"/>
        <v>-8.8679849687981882</v>
      </c>
    </row>
    <row r="490" spans="1:34" x14ac:dyDescent="0.2">
      <c r="A490" s="347">
        <f t="shared" ca="1" si="209"/>
        <v>1E-4</v>
      </c>
      <c r="B490" s="304">
        <f t="shared" ca="1" si="210"/>
        <v>32.810000000000507</v>
      </c>
      <c r="D490" s="306">
        <f t="shared" ca="1" si="211"/>
        <v>-0.59834120169396665</v>
      </c>
      <c r="E490" s="307">
        <f t="shared" ca="1" si="212"/>
        <v>-0.96219858191260066</v>
      </c>
      <c r="F490" s="304">
        <f t="shared" ca="1" si="213"/>
        <v>1.1330658871747925</v>
      </c>
      <c r="G490" s="306">
        <f t="shared" ca="1" si="214"/>
        <v>6.8253868554958883</v>
      </c>
      <c r="H490" s="307">
        <f t="shared" ca="1" si="215"/>
        <v>-100.92946014882382</v>
      </c>
      <c r="I490" s="304">
        <f t="shared" ca="1" si="216"/>
        <v>101.15998137435669</v>
      </c>
      <c r="J490" s="306">
        <f t="shared" ca="1" si="217"/>
        <v>621.05488247048675</v>
      </c>
      <c r="K490" s="307">
        <f t="shared" ca="1" si="218"/>
        <v>-1.1405341642683553</v>
      </c>
      <c r="L490" s="304">
        <f t="shared" ca="1" si="203"/>
        <v>621.05592973468174</v>
      </c>
      <c r="M490" s="306">
        <f t="shared" ca="1" si="219"/>
        <v>-1.5032738143469191</v>
      </c>
      <c r="N490" s="304">
        <f t="shared" ca="1" si="220"/>
        <v>-86.131245014611324</v>
      </c>
      <c r="P490" s="310">
        <f t="shared" ca="1" si="221"/>
        <v>23</v>
      </c>
      <c r="Q490" s="304">
        <f t="shared" ca="1" si="222"/>
        <v>0</v>
      </c>
      <c r="R490" s="306">
        <f t="shared" ca="1" si="223"/>
        <v>0</v>
      </c>
      <c r="S490" s="307">
        <f t="shared" ca="1" si="224"/>
        <v>2.8949999999999996</v>
      </c>
      <c r="T490" s="304">
        <f t="shared" ca="1" si="204"/>
        <v>28.399949999999997</v>
      </c>
      <c r="U490" s="311">
        <f t="shared" ca="1" si="205"/>
        <v>0</v>
      </c>
      <c r="V490" s="306">
        <f t="shared" ca="1" si="206"/>
        <v>1.2251397234030887</v>
      </c>
      <c r="W490" s="304">
        <f t="shared" ca="1" si="207"/>
        <v>25.672961664804685</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0.91963470317353924</v>
      </c>
      <c r="AH490" s="304">
        <f t="shared" ca="1" si="231"/>
        <v>-8.8680100432709246</v>
      </c>
    </row>
    <row r="491" spans="1:34" x14ac:dyDescent="0.2">
      <c r="A491" s="347">
        <f t="shared" ca="1" si="209"/>
        <v>1E-4</v>
      </c>
      <c r="B491" s="304">
        <f t="shared" ca="1" si="210"/>
        <v>32.81010000000051</v>
      </c>
      <c r="D491" s="306">
        <f t="shared" ca="1" si="211"/>
        <v>-0.59833710427669351</v>
      </c>
      <c r="E491" s="307">
        <f t="shared" ca="1" si="212"/>
        <v>-0.96217317344722808</v>
      </c>
      <c r="F491" s="304">
        <f t="shared" ca="1" si="213"/>
        <v>1.1330421466369769</v>
      </c>
      <c r="G491" s="306">
        <f t="shared" ca="1" si="214"/>
        <v>6.8253270217854602</v>
      </c>
      <c r="H491" s="307">
        <f t="shared" ca="1" si="215"/>
        <v>-100.92955636614117</v>
      </c>
      <c r="I491" s="304">
        <f t="shared" ca="1" si="216"/>
        <v>101.16007333538457</v>
      </c>
      <c r="J491" s="306">
        <f t="shared" ca="1" si="217"/>
        <v>621.05488247048675</v>
      </c>
      <c r="K491" s="307">
        <f t="shared" ca="1" si="218"/>
        <v>-1.1506271150941036</v>
      </c>
      <c r="L491" s="304">
        <f t="shared" ca="1" si="203"/>
        <v>621.05594835182774</v>
      </c>
      <c r="M491" s="306">
        <f t="shared" ca="1" si="219"/>
        <v>-1.5032744686491528</v>
      </c>
      <c r="N491" s="304">
        <f t="shared" ca="1" si="220"/>
        <v>-86.131282503367842</v>
      </c>
      <c r="P491" s="310">
        <f t="shared" ca="1" si="221"/>
        <v>23</v>
      </c>
      <c r="Q491" s="304">
        <f t="shared" ca="1" si="222"/>
        <v>0</v>
      </c>
      <c r="R491" s="306">
        <f t="shared" ca="1" si="223"/>
        <v>0</v>
      </c>
      <c r="S491" s="307">
        <f t="shared" ca="1" si="224"/>
        <v>2.8949999999999996</v>
      </c>
      <c r="T491" s="304">
        <f t="shared" ca="1" si="204"/>
        <v>28.399949999999997</v>
      </c>
      <c r="U491" s="311">
        <f t="shared" ca="1" si="205"/>
        <v>0</v>
      </c>
      <c r="V491" s="306">
        <f t="shared" ca="1" si="206"/>
        <v>1.2251409599312151</v>
      </c>
      <c r="W491" s="304">
        <f t="shared" ca="1" si="207"/>
        <v>25.673034253276857</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0.91961006215255736</v>
      </c>
      <c r="AH491" s="304">
        <f t="shared" ca="1" si="231"/>
        <v>-8.8680351173764045</v>
      </c>
    </row>
    <row r="492" spans="1:34" x14ac:dyDescent="0.2">
      <c r="A492" s="347">
        <f t="shared" ca="1" si="209"/>
        <v>1E-4</v>
      </c>
      <c r="B492" s="304">
        <f t="shared" ca="1" si="210"/>
        <v>32.810200000000513</v>
      </c>
      <c r="D492" s="306">
        <f t="shared" ca="1" si="211"/>
        <v>-0.59833300686292423</v>
      </c>
      <c r="E492" s="307">
        <f t="shared" ca="1" si="212"/>
        <v>-0.96214776535398805</v>
      </c>
      <c r="F492" s="304">
        <f t="shared" ca="1" si="213"/>
        <v>1.1330184065041931</v>
      </c>
      <c r="G492" s="306">
        <f t="shared" ca="1" si="214"/>
        <v>6.8252671884847738</v>
      </c>
      <c r="H492" s="307">
        <f t="shared" ca="1" si="215"/>
        <v>-100.9296525809177</v>
      </c>
      <c r="I492" s="304">
        <f t="shared" ca="1" si="216"/>
        <v>101.16016529394835</v>
      </c>
      <c r="J492" s="306">
        <f t="shared" ca="1" si="217"/>
        <v>621.05488247048675</v>
      </c>
      <c r="K492" s="307">
        <f t="shared" ca="1" si="218"/>
        <v>-1.1607200755414566</v>
      </c>
      <c r="L492" s="304">
        <f t="shared" ca="1" si="203"/>
        <v>621.05596713301441</v>
      </c>
      <c r="M492" s="306">
        <f t="shared" ca="1" si="219"/>
        <v>-1.503275122944461</v>
      </c>
      <c r="N492" s="304">
        <f t="shared" ca="1" si="220"/>
        <v>-86.131319991727551</v>
      </c>
      <c r="P492" s="310">
        <f t="shared" ca="1" si="221"/>
        <v>23</v>
      </c>
      <c r="Q492" s="304">
        <f t="shared" ca="1" si="222"/>
        <v>0</v>
      </c>
      <c r="R492" s="306">
        <f t="shared" ca="1" si="223"/>
        <v>0</v>
      </c>
      <c r="S492" s="307">
        <f t="shared" ca="1" si="224"/>
        <v>2.8949999999999996</v>
      </c>
      <c r="T492" s="304">
        <f t="shared" ca="1" si="204"/>
        <v>28.399949999999997</v>
      </c>
      <c r="U492" s="311">
        <f t="shared" ca="1" si="205"/>
        <v>0</v>
      </c>
      <c r="V492" s="306">
        <f t="shared" ca="1" si="206"/>
        <v>1.2251421964617684</v>
      </c>
      <c r="W492" s="304">
        <f t="shared" ca="1" si="207"/>
        <v>25.673106840685826</v>
      </c>
      <c r="Y492" s="314" t="str">
        <f t="shared" ca="1" si="225"/>
        <v/>
      </c>
      <c r="Z492" s="315" t="str">
        <f t="shared" ca="1" si="226"/>
        <v/>
      </c>
      <c r="AA492" s="316" t="str">
        <f t="shared" ca="1" si="227"/>
        <v/>
      </c>
      <c r="AC492" s="310" t="e">
        <f t="shared" ca="1" si="228"/>
        <v>#N/A</v>
      </c>
      <c r="AD492" s="323" t="e">
        <f t="shared" ca="1" si="229"/>
        <v>#N/A</v>
      </c>
      <c r="AE492" s="324" t="e">
        <f t="shared" ca="1" si="208"/>
        <v>#N/A</v>
      </c>
      <c r="AG492" s="306">
        <f t="shared" ca="1" si="230"/>
        <v>0.91958542149005318</v>
      </c>
      <c r="AH492" s="304">
        <f t="shared" ca="1" si="231"/>
        <v>-8.8680601911146315</v>
      </c>
    </row>
    <row r="493" spans="1:34" x14ac:dyDescent="0.2">
      <c r="A493" s="347">
        <f t="shared" ca="1" si="209"/>
        <v>1E-4</v>
      </c>
      <c r="B493" s="304">
        <f t="shared" ca="1" si="210"/>
        <v>32.810300000000517</v>
      </c>
      <c r="D493" s="306">
        <f t="shared" ca="1" si="211"/>
        <v>-0.59832890945266004</v>
      </c>
      <c r="E493" s="307">
        <f t="shared" ca="1" si="212"/>
        <v>-0.96212235763288234</v>
      </c>
      <c r="F493" s="304">
        <f t="shared" ca="1" si="213"/>
        <v>1.1329946667764439</v>
      </c>
      <c r="G493" s="306">
        <f t="shared" ca="1" si="214"/>
        <v>6.8252073555938289</v>
      </c>
      <c r="H493" s="307">
        <f t="shared" ca="1" si="215"/>
        <v>-100.92974879315346</v>
      </c>
      <c r="I493" s="304">
        <f t="shared" ca="1" si="216"/>
        <v>101.16025725004813</v>
      </c>
      <c r="J493" s="306">
        <f t="shared" ca="1" si="217"/>
        <v>621.05488247048675</v>
      </c>
      <c r="K493" s="307">
        <f t="shared" ca="1" si="218"/>
        <v>-1.1708130456101602</v>
      </c>
      <c r="L493" s="304">
        <f t="shared" ca="1" si="203"/>
        <v>621.05598607824231</v>
      </c>
      <c r="M493" s="306">
        <f t="shared" ca="1" si="219"/>
        <v>-1.503275777232844</v>
      </c>
      <c r="N493" s="304">
        <f t="shared" ca="1" si="220"/>
        <v>-86.131357479690493</v>
      </c>
      <c r="P493" s="310">
        <f t="shared" ca="1" si="221"/>
        <v>23</v>
      </c>
      <c r="Q493" s="304">
        <f t="shared" ca="1" si="222"/>
        <v>0</v>
      </c>
      <c r="R493" s="306">
        <f t="shared" ca="1" si="223"/>
        <v>0</v>
      </c>
      <c r="S493" s="307">
        <f t="shared" ca="1" si="224"/>
        <v>2.8949999999999996</v>
      </c>
      <c r="T493" s="304">
        <f t="shared" ca="1" si="204"/>
        <v>28.399949999999997</v>
      </c>
      <c r="U493" s="311">
        <f t="shared" ca="1" si="205"/>
        <v>0</v>
      </c>
      <c r="V493" s="306">
        <f t="shared" ca="1" si="206"/>
        <v>1.2251434329947484</v>
      </c>
      <c r="W493" s="304">
        <f t="shared" ca="1" si="207"/>
        <v>25.673179427031638</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0.91956078118603024</v>
      </c>
      <c r="AH493" s="304">
        <f t="shared" ca="1" si="231"/>
        <v>-8.8680852644856056</v>
      </c>
    </row>
    <row r="494" spans="1:34" x14ac:dyDescent="0.2">
      <c r="A494" s="347">
        <f t="shared" ca="1" si="209"/>
        <v>1E-4</v>
      </c>
      <c r="B494" s="304">
        <f t="shared" ca="1" si="210"/>
        <v>32.81040000000052</v>
      </c>
      <c r="D494" s="306">
        <f t="shared" ca="1" si="211"/>
        <v>-0.59832481204589927</v>
      </c>
      <c r="E494" s="307">
        <f t="shared" ca="1" si="212"/>
        <v>-0.96209695028389497</v>
      </c>
      <c r="F494" s="304">
        <f t="shared" ca="1" si="213"/>
        <v>1.1329709274537154</v>
      </c>
      <c r="G494" s="306">
        <f t="shared" ca="1" si="214"/>
        <v>6.8251475231126246</v>
      </c>
      <c r="H494" s="307">
        <f t="shared" ca="1" si="215"/>
        <v>-100.9298450028485</v>
      </c>
      <c r="I494" s="304">
        <f t="shared" ca="1" si="216"/>
        <v>101.16034920368392</v>
      </c>
      <c r="J494" s="306">
        <f t="shared" ca="1" si="217"/>
        <v>621.05488247048675</v>
      </c>
      <c r="K494" s="307">
        <f t="shared" ca="1" si="218"/>
        <v>-1.1809060252999604</v>
      </c>
      <c r="L494" s="304">
        <f t="shared" ca="1" si="203"/>
        <v>621.0560051875118</v>
      </c>
      <c r="M494" s="306">
        <f t="shared" ca="1" si="219"/>
        <v>-1.5032764315143017</v>
      </c>
      <c r="N494" s="304">
        <f t="shared" ca="1" si="220"/>
        <v>-86.131394967256625</v>
      </c>
      <c r="P494" s="310">
        <f t="shared" ca="1" si="221"/>
        <v>23</v>
      </c>
      <c r="Q494" s="304">
        <f t="shared" ca="1" si="222"/>
        <v>0</v>
      </c>
      <c r="R494" s="306">
        <f t="shared" ca="1" si="223"/>
        <v>0</v>
      </c>
      <c r="S494" s="307">
        <f t="shared" ca="1" si="224"/>
        <v>2.8949999999999996</v>
      </c>
      <c r="T494" s="304">
        <f t="shared" ca="1" si="204"/>
        <v>28.399949999999997</v>
      </c>
      <c r="U494" s="311">
        <f t="shared" ca="1" si="205"/>
        <v>0</v>
      </c>
      <c r="V494" s="306">
        <f t="shared" ca="1" si="206"/>
        <v>1.2251446695301553</v>
      </c>
      <c r="W494" s="304">
        <f t="shared" ca="1" si="207"/>
        <v>25.673252012314286</v>
      </c>
      <c r="Y494" s="314" t="str">
        <f t="shared" ca="1" si="225"/>
        <v/>
      </c>
      <c r="Z494" s="315" t="str">
        <f t="shared" ca="1" si="226"/>
        <v/>
      </c>
      <c r="AA494" s="316" t="str">
        <f t="shared" ca="1" si="227"/>
        <v/>
      </c>
      <c r="AC494" s="310" t="e">
        <f t="shared" ca="1" si="228"/>
        <v>#N/A</v>
      </c>
      <c r="AD494" s="323" t="e">
        <f t="shared" ca="1" si="229"/>
        <v>#N/A</v>
      </c>
      <c r="AE494" s="324" t="e">
        <f t="shared" ca="1" si="208"/>
        <v>#N/A</v>
      </c>
      <c r="AG494" s="306">
        <f t="shared" ca="1" si="230"/>
        <v>0.91953614124047078</v>
      </c>
      <c r="AH494" s="304">
        <f t="shared" ca="1" si="231"/>
        <v>-8.8681103374893411</v>
      </c>
    </row>
    <row r="495" spans="1:34" x14ac:dyDescent="0.2">
      <c r="A495" s="347">
        <f t="shared" ca="1" si="209"/>
        <v>1E-4</v>
      </c>
      <c r="B495" s="304">
        <f t="shared" ca="1" si="210"/>
        <v>32.810500000000523</v>
      </c>
      <c r="D495" s="306">
        <f t="shared" ca="1" si="211"/>
        <v>-0.5983207146426448</v>
      </c>
      <c r="E495" s="307">
        <f t="shared" ca="1" si="212"/>
        <v>-0.96207154330703304</v>
      </c>
      <c r="F495" s="304">
        <f t="shared" ca="1" si="213"/>
        <v>1.1329471885360154</v>
      </c>
      <c r="G495" s="306">
        <f t="shared" ca="1" si="214"/>
        <v>6.8250876910411602</v>
      </c>
      <c r="H495" s="307">
        <f t="shared" ca="1" si="215"/>
        <v>-100.92994121000282</v>
      </c>
      <c r="I495" s="304">
        <f t="shared" ca="1" si="216"/>
        <v>101.16044115485572</v>
      </c>
      <c r="J495" s="306">
        <f t="shared" ca="1" si="217"/>
        <v>621.05488247048675</v>
      </c>
      <c r="K495" s="307">
        <f t="shared" ca="1" si="218"/>
        <v>-1.1909990146106029</v>
      </c>
      <c r="L495" s="304">
        <f t="shared" ca="1" si="203"/>
        <v>621.05602446082344</v>
      </c>
      <c r="M495" s="306">
        <f t="shared" ca="1" si="219"/>
        <v>-1.5032770857888342</v>
      </c>
      <c r="N495" s="304">
        <f t="shared" ca="1" si="220"/>
        <v>-86.13143245442599</v>
      </c>
      <c r="P495" s="310">
        <f t="shared" ca="1" si="221"/>
        <v>23</v>
      </c>
      <c r="Q495" s="304">
        <f t="shared" ca="1" si="222"/>
        <v>0</v>
      </c>
      <c r="R495" s="306">
        <f t="shared" ca="1" si="223"/>
        <v>0</v>
      </c>
      <c r="S495" s="307">
        <f t="shared" ca="1" si="224"/>
        <v>2.8949999999999996</v>
      </c>
      <c r="T495" s="304">
        <f t="shared" ca="1" si="204"/>
        <v>28.399949999999997</v>
      </c>
      <c r="U495" s="311">
        <f t="shared" ca="1" si="205"/>
        <v>0</v>
      </c>
      <c r="V495" s="306">
        <f t="shared" ca="1" si="206"/>
        <v>1.2251459060679892</v>
      </c>
      <c r="W495" s="304">
        <f t="shared" ca="1" si="207"/>
        <v>25.673324596533771</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0.91951150165338014</v>
      </c>
      <c r="AH495" s="304">
        <f t="shared" ca="1" si="231"/>
        <v>-8.8681354101258343</v>
      </c>
    </row>
    <row r="496" spans="1:34" x14ac:dyDescent="0.2">
      <c r="A496" s="347">
        <f t="shared" ca="1" si="209"/>
        <v>1E-4</v>
      </c>
      <c r="B496" s="304">
        <f t="shared" ca="1" si="210"/>
        <v>32.810600000000527</v>
      </c>
      <c r="D496" s="306">
        <f t="shared" ca="1" si="211"/>
        <v>-0.59831661724289609</v>
      </c>
      <c r="E496" s="307">
        <f t="shared" ca="1" si="212"/>
        <v>-0.96204613670228944</v>
      </c>
      <c r="F496" s="304">
        <f t="shared" ca="1" si="213"/>
        <v>1.1329234500233378</v>
      </c>
      <c r="G496" s="306">
        <f t="shared" ca="1" si="214"/>
        <v>6.8250278593794356</v>
      </c>
      <c r="H496" s="307">
        <f t="shared" ca="1" si="215"/>
        <v>-100.93003741461649</v>
      </c>
      <c r="I496" s="304">
        <f t="shared" ca="1" si="216"/>
        <v>101.16053310356361</v>
      </c>
      <c r="J496" s="306">
        <f t="shared" ca="1" si="217"/>
        <v>621.05488247048675</v>
      </c>
      <c r="K496" s="307">
        <f t="shared" ca="1" si="218"/>
        <v>-1.2010920135418339</v>
      </c>
      <c r="L496" s="304">
        <f t="shared" ca="1" si="203"/>
        <v>621.05604389817756</v>
      </c>
      <c r="M496" s="306">
        <f t="shared" ca="1" si="219"/>
        <v>-1.5032777400564417</v>
      </c>
      <c r="N496" s="304">
        <f t="shared" ca="1" si="220"/>
        <v>-86.13146994119856</v>
      </c>
      <c r="P496" s="310">
        <f t="shared" ca="1" si="221"/>
        <v>23</v>
      </c>
      <c r="Q496" s="304">
        <f t="shared" ca="1" si="222"/>
        <v>0</v>
      </c>
      <c r="R496" s="306">
        <f t="shared" ca="1" si="223"/>
        <v>0</v>
      </c>
      <c r="S496" s="307">
        <f t="shared" ca="1" si="224"/>
        <v>2.8949999999999996</v>
      </c>
      <c r="T496" s="304">
        <f t="shared" ca="1" si="204"/>
        <v>28.399949999999997</v>
      </c>
      <c r="U496" s="311">
        <f t="shared" ca="1" si="205"/>
        <v>0</v>
      </c>
      <c r="V496" s="306">
        <f t="shared" ca="1" si="206"/>
        <v>1.2251471426082499</v>
      </c>
      <c r="W496" s="304">
        <f t="shared" ca="1" si="207"/>
        <v>25.673397179690117</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0.9194868624247583</v>
      </c>
      <c r="AH496" s="304">
        <f t="shared" ca="1" si="231"/>
        <v>-8.868160482395087</v>
      </c>
    </row>
    <row r="497" spans="1:34" x14ac:dyDescent="0.2">
      <c r="A497" s="347">
        <f t="shared" ca="1" si="209"/>
        <v>1E-4</v>
      </c>
      <c r="B497" s="304">
        <f t="shared" ca="1" si="210"/>
        <v>32.81070000000053</v>
      </c>
      <c r="D497" s="306">
        <f t="shared" ca="1" si="211"/>
        <v>-0.59831251984665479</v>
      </c>
      <c r="E497" s="307">
        <f t="shared" ca="1" si="212"/>
        <v>-0.96202073046966419</v>
      </c>
      <c r="F497" s="304">
        <f t="shared" ca="1" si="213"/>
        <v>1.1328997119156841</v>
      </c>
      <c r="G497" s="306">
        <f t="shared" ca="1" si="214"/>
        <v>6.8249680281274507</v>
      </c>
      <c r="H497" s="307">
        <f t="shared" ca="1" si="215"/>
        <v>-100.93013361668955</v>
      </c>
      <c r="I497" s="304">
        <f t="shared" ca="1" si="216"/>
        <v>101.16062504980762</v>
      </c>
      <c r="J497" s="306">
        <f t="shared" ca="1" si="217"/>
        <v>621.05488247048675</v>
      </c>
      <c r="K497" s="307">
        <f t="shared" ca="1" si="218"/>
        <v>-1.2111850220933993</v>
      </c>
      <c r="L497" s="304">
        <f t="shared" ca="1" si="203"/>
        <v>621.05606349957475</v>
      </c>
      <c r="M497" s="306">
        <f t="shared" ca="1" si="219"/>
        <v>-1.5032783943171244</v>
      </c>
      <c r="N497" s="304">
        <f t="shared" ca="1" si="220"/>
        <v>-86.131507427574391</v>
      </c>
      <c r="P497" s="310">
        <f t="shared" ca="1" si="221"/>
        <v>23</v>
      </c>
      <c r="Q497" s="304">
        <f t="shared" ca="1" si="222"/>
        <v>0</v>
      </c>
      <c r="R497" s="306">
        <f t="shared" ca="1" si="223"/>
        <v>0</v>
      </c>
      <c r="S497" s="307">
        <f t="shared" ca="1" si="224"/>
        <v>2.8949999999999996</v>
      </c>
      <c r="T497" s="304">
        <f t="shared" ca="1" si="204"/>
        <v>28.399949999999997</v>
      </c>
      <c r="U497" s="311">
        <f t="shared" ca="1" si="205"/>
        <v>0</v>
      </c>
      <c r="V497" s="306">
        <f t="shared" ca="1" si="206"/>
        <v>1.2251483791509368</v>
      </c>
      <c r="W497" s="304">
        <f t="shared" ca="1" si="207"/>
        <v>25.673469761783334</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0.91946222355459639</v>
      </c>
      <c r="AH497" s="304">
        <f t="shared" ca="1" si="231"/>
        <v>-8.8681855542971046</v>
      </c>
    </row>
    <row r="498" spans="1:34" x14ac:dyDescent="0.2">
      <c r="A498" s="347">
        <f t="shared" ca="1" si="209"/>
        <v>1E-4</v>
      </c>
      <c r="B498" s="304">
        <f t="shared" ca="1" si="210"/>
        <v>32.810800000000533</v>
      </c>
      <c r="D498" s="306">
        <f t="shared" ca="1" si="211"/>
        <v>-0.59830842245391858</v>
      </c>
      <c r="E498" s="307">
        <f t="shared" ca="1" si="212"/>
        <v>-0.96199532460914483</v>
      </c>
      <c r="F498" s="304">
        <f t="shared" ca="1" si="213"/>
        <v>1.1328759742130428</v>
      </c>
      <c r="G498" s="306">
        <f t="shared" ca="1" si="214"/>
        <v>6.8249081972852057</v>
      </c>
      <c r="H498" s="307">
        <f t="shared" ca="1" si="215"/>
        <v>-100.93022981622201</v>
      </c>
      <c r="I498" s="304">
        <f t="shared" ca="1" si="216"/>
        <v>101.16071699358778</v>
      </c>
      <c r="J498" s="306">
        <f t="shared" ca="1" si="217"/>
        <v>621.05488247048675</v>
      </c>
      <c r="K498" s="307">
        <f t="shared" ca="1" si="218"/>
        <v>-1.2212780402650449</v>
      </c>
      <c r="L498" s="304">
        <f t="shared" ca="1" si="203"/>
        <v>621.05608326501545</v>
      </c>
      <c r="M498" s="306">
        <f t="shared" ca="1" si="219"/>
        <v>-1.503279048570882</v>
      </c>
      <c r="N498" s="304">
        <f t="shared" ca="1" si="220"/>
        <v>-86.131544913553427</v>
      </c>
      <c r="P498" s="310">
        <f t="shared" ca="1" si="221"/>
        <v>23</v>
      </c>
      <c r="Q498" s="304">
        <f t="shared" ca="1" si="222"/>
        <v>0</v>
      </c>
      <c r="R498" s="306">
        <f t="shared" ca="1" si="223"/>
        <v>0</v>
      </c>
      <c r="S498" s="307">
        <f t="shared" ca="1" si="224"/>
        <v>2.8949999999999996</v>
      </c>
      <c r="T498" s="304">
        <f t="shared" ca="1" si="204"/>
        <v>28.399949999999997</v>
      </c>
      <c r="U498" s="311">
        <f t="shared" ca="1" si="205"/>
        <v>0</v>
      </c>
      <c r="V498" s="306">
        <f t="shared" ca="1" si="206"/>
        <v>1.2251496156960509</v>
      </c>
      <c r="W498" s="304">
        <f t="shared" ca="1" si="207"/>
        <v>25.673542342813438</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0.91943758504288731</v>
      </c>
      <c r="AH498" s="304">
        <f t="shared" ca="1" si="231"/>
        <v>-8.868210625831896</v>
      </c>
    </row>
    <row r="499" spans="1:34" x14ac:dyDescent="0.2">
      <c r="A499" s="347">
        <f t="shared" ca="1" si="209"/>
        <v>1E-4</v>
      </c>
      <c r="B499" s="304">
        <f t="shared" ca="1" si="210"/>
        <v>32.810900000000537</v>
      </c>
      <c r="D499" s="306">
        <f t="shared" ca="1" si="211"/>
        <v>-0.598304325064693</v>
      </c>
      <c r="E499" s="307">
        <f t="shared" ca="1" si="212"/>
        <v>-0.96196991912073138</v>
      </c>
      <c r="F499" s="304">
        <f t="shared" ca="1" si="213"/>
        <v>1.132852236915417</v>
      </c>
      <c r="G499" s="306">
        <f t="shared" ca="1" si="214"/>
        <v>6.8248483668526996</v>
      </c>
      <c r="H499" s="307">
        <f t="shared" ca="1" si="215"/>
        <v>-100.93032601321393</v>
      </c>
      <c r="I499" s="304">
        <f t="shared" ca="1" si="216"/>
        <v>101.16080893490414</v>
      </c>
      <c r="J499" s="306">
        <f t="shared" ca="1" si="217"/>
        <v>621.05488247048675</v>
      </c>
      <c r="K499" s="307">
        <f t="shared" ca="1" si="218"/>
        <v>-1.2313710680565166</v>
      </c>
      <c r="L499" s="304">
        <f t="shared" ca="1" si="203"/>
        <v>621.0561031945</v>
      </c>
      <c r="M499" s="306">
        <f t="shared" ca="1" si="219"/>
        <v>-1.5032797028177152</v>
      </c>
      <c r="N499" s="304">
        <f t="shared" ca="1" si="220"/>
        <v>-86.131582399135723</v>
      </c>
      <c r="P499" s="310">
        <f t="shared" ca="1" si="221"/>
        <v>23</v>
      </c>
      <c r="Q499" s="304">
        <f t="shared" ca="1" si="222"/>
        <v>0</v>
      </c>
      <c r="R499" s="306">
        <f t="shared" ca="1" si="223"/>
        <v>0</v>
      </c>
      <c r="S499" s="307">
        <f t="shared" ca="1" si="224"/>
        <v>2.8949999999999996</v>
      </c>
      <c r="T499" s="304">
        <f t="shared" ca="1" si="204"/>
        <v>28.399949999999997</v>
      </c>
      <c r="U499" s="311">
        <f t="shared" ca="1" si="205"/>
        <v>0</v>
      </c>
      <c r="V499" s="306">
        <f t="shared" ca="1" si="206"/>
        <v>1.2251508522435917</v>
      </c>
      <c r="W499" s="304">
        <f t="shared" ca="1" si="207"/>
        <v>25.673614922780434</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0.91941294688963282</v>
      </c>
      <c r="AH499" s="304">
        <f t="shared" ca="1" si="231"/>
        <v>-8.8682356969994611</v>
      </c>
    </row>
    <row r="500" spans="1:34" x14ac:dyDescent="0.2">
      <c r="A500" s="347">
        <f t="shared" ca="1" si="209"/>
        <v>1E-4</v>
      </c>
      <c r="B500" s="304">
        <f t="shared" ca="1" si="210"/>
        <v>32.81100000000054</v>
      </c>
      <c r="D500" s="306">
        <f t="shared" ca="1" si="211"/>
        <v>-0.59830022767897362</v>
      </c>
      <c r="E500" s="307">
        <f t="shared" ca="1" si="212"/>
        <v>-0.96194451400442027</v>
      </c>
      <c r="F500" s="304">
        <f t="shared" ca="1" si="213"/>
        <v>1.1328285000228022</v>
      </c>
      <c r="G500" s="306">
        <f t="shared" ca="1" si="214"/>
        <v>6.8247885368299315</v>
      </c>
      <c r="H500" s="307">
        <f t="shared" ca="1" si="215"/>
        <v>-100.93042220766533</v>
      </c>
      <c r="I500" s="304">
        <f t="shared" ca="1" si="216"/>
        <v>101.16090087375669</v>
      </c>
      <c r="J500" s="306">
        <f t="shared" ca="1" si="217"/>
        <v>621.05488247048675</v>
      </c>
      <c r="K500" s="307">
        <f t="shared" ca="1" si="218"/>
        <v>-1.2414641054675606</v>
      </c>
      <c r="L500" s="304">
        <f t="shared" ca="1" si="203"/>
        <v>621.05612328802886</v>
      </c>
      <c r="M500" s="306">
        <f t="shared" ca="1" si="219"/>
        <v>-1.5032803570576234</v>
      </c>
      <c r="N500" s="304">
        <f t="shared" ca="1" si="220"/>
        <v>-86.131619884321253</v>
      </c>
      <c r="P500" s="310">
        <f t="shared" ca="1" si="221"/>
        <v>23</v>
      </c>
      <c r="Q500" s="304">
        <f t="shared" ca="1" si="222"/>
        <v>0</v>
      </c>
      <c r="R500" s="306">
        <f t="shared" ca="1" si="223"/>
        <v>0</v>
      </c>
      <c r="S500" s="307">
        <f t="shared" ca="1" si="224"/>
        <v>2.8949999999999996</v>
      </c>
      <c r="T500" s="304">
        <f t="shared" ca="1" si="204"/>
        <v>28.399949999999997</v>
      </c>
      <c r="U500" s="311">
        <f t="shared" ca="1" si="205"/>
        <v>0</v>
      </c>
      <c r="V500" s="306">
        <f t="shared" ca="1" si="206"/>
        <v>1.2251520887935587</v>
      </c>
      <c r="W500" s="304">
        <f t="shared" ca="1" si="207"/>
        <v>25.673687501684309</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0.9193883090948276</v>
      </c>
      <c r="AH500" s="304">
        <f t="shared" ca="1" si="231"/>
        <v>-8.8682607677998053</v>
      </c>
    </row>
    <row r="501" spans="1:34" x14ac:dyDescent="0.2">
      <c r="A501" s="347">
        <f t="shared" ca="1" si="209"/>
        <v>1E-4</v>
      </c>
      <c r="B501" s="304">
        <f t="shared" ca="1" si="210"/>
        <v>32.811100000000543</v>
      </c>
      <c r="D501" s="306">
        <f t="shared" ca="1" si="211"/>
        <v>-0.59829613029676509</v>
      </c>
      <c r="E501" s="307">
        <f t="shared" ca="1" si="212"/>
        <v>-0.96191910926021684</v>
      </c>
      <c r="F501" s="304">
        <f t="shared" ca="1" si="213"/>
        <v>1.1328047635352054</v>
      </c>
      <c r="G501" s="306">
        <f t="shared" ca="1" si="214"/>
        <v>6.8247287072169014</v>
      </c>
      <c r="H501" s="307">
        <f t="shared" ca="1" si="215"/>
        <v>-100.93051839957626</v>
      </c>
      <c r="I501" s="304">
        <f t="shared" ca="1" si="216"/>
        <v>101.16099281014552</v>
      </c>
      <c r="J501" s="306">
        <f t="shared" ca="1" si="217"/>
        <v>621.05488247048675</v>
      </c>
      <c r="K501" s="307">
        <f t="shared" ca="1" si="218"/>
        <v>-1.2515571524979228</v>
      </c>
      <c r="L501" s="304">
        <f t="shared" ca="1" si="203"/>
        <v>621.05614354560259</v>
      </c>
      <c r="M501" s="306">
        <f t="shared" ca="1" si="219"/>
        <v>-1.5032810112906072</v>
      </c>
      <c r="N501" s="304">
        <f t="shared" ca="1" si="220"/>
        <v>-86.131657369110044</v>
      </c>
      <c r="P501" s="310">
        <f t="shared" ca="1" si="221"/>
        <v>23</v>
      </c>
      <c r="Q501" s="304">
        <f t="shared" ca="1" si="222"/>
        <v>0</v>
      </c>
      <c r="R501" s="306">
        <f t="shared" ca="1" si="223"/>
        <v>0</v>
      </c>
      <c r="S501" s="307">
        <f t="shared" ca="1" si="224"/>
        <v>2.8949999999999996</v>
      </c>
      <c r="T501" s="304">
        <f t="shared" ca="1" si="204"/>
        <v>28.399949999999997</v>
      </c>
      <c r="U501" s="311">
        <f t="shared" ca="1" si="205"/>
        <v>0</v>
      </c>
      <c r="V501" s="306">
        <f t="shared" ca="1" si="206"/>
        <v>1.2251533253459526</v>
      </c>
      <c r="W501" s="304">
        <f t="shared" ca="1" si="207"/>
        <v>25.673760079525113</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0.91936367165847344</v>
      </c>
      <c r="AH501" s="304">
        <f t="shared" ca="1" si="231"/>
        <v>-8.8682858382329233</v>
      </c>
    </row>
    <row r="502" spans="1:34" x14ac:dyDescent="0.2">
      <c r="A502" s="347">
        <f t="shared" ca="1" si="209"/>
        <v>1E-4</v>
      </c>
      <c r="B502" s="304">
        <f t="shared" ca="1" si="210"/>
        <v>32.811200000000547</v>
      </c>
      <c r="D502" s="306">
        <f t="shared" ca="1" si="211"/>
        <v>-0.59829203291806599</v>
      </c>
      <c r="E502" s="307">
        <f t="shared" ca="1" si="212"/>
        <v>-0.96189370488810155</v>
      </c>
      <c r="F502" s="304">
        <f t="shared" ca="1" si="213"/>
        <v>1.1327810274526098</v>
      </c>
      <c r="G502" s="306">
        <f t="shared" ca="1" si="214"/>
        <v>6.8246688780136093</v>
      </c>
      <c r="H502" s="307">
        <f t="shared" ca="1" si="215"/>
        <v>-100.93061458894675</v>
      </c>
      <c r="I502" s="304">
        <f t="shared" ca="1" si="216"/>
        <v>101.16108474407062</v>
      </c>
      <c r="J502" s="306">
        <f t="shared" ca="1" si="217"/>
        <v>621.05488247048675</v>
      </c>
      <c r="K502" s="307">
        <f t="shared" ca="1" si="218"/>
        <v>-1.2616502091473489</v>
      </c>
      <c r="L502" s="304">
        <f t="shared" ca="1" si="203"/>
        <v>621.05616396722155</v>
      </c>
      <c r="M502" s="306">
        <f t="shared" ca="1" si="219"/>
        <v>-1.5032816655166665</v>
      </c>
      <c r="N502" s="304">
        <f t="shared" ca="1" si="220"/>
        <v>-86.131694853502097</v>
      </c>
      <c r="P502" s="310">
        <f t="shared" ca="1" si="221"/>
        <v>23</v>
      </c>
      <c r="Q502" s="304">
        <f t="shared" ca="1" si="222"/>
        <v>0</v>
      </c>
      <c r="R502" s="306">
        <f t="shared" ca="1" si="223"/>
        <v>0</v>
      </c>
      <c r="S502" s="307">
        <f t="shared" ca="1" si="224"/>
        <v>2.8949999999999996</v>
      </c>
      <c r="T502" s="304">
        <f t="shared" ca="1" si="204"/>
        <v>28.399949999999997</v>
      </c>
      <c r="U502" s="311">
        <f t="shared" ca="1" si="205"/>
        <v>0</v>
      </c>
      <c r="V502" s="306">
        <f t="shared" ca="1" si="206"/>
        <v>1.2251545619007733</v>
      </c>
      <c r="W502" s="304">
        <f t="shared" ca="1" si="207"/>
        <v>25.673832656302839</v>
      </c>
      <c r="Y502" s="314" t="str">
        <f t="shared" ca="1" si="225"/>
        <v/>
      </c>
      <c r="Z502" s="315" t="str">
        <f t="shared" ca="1" si="226"/>
        <v/>
      </c>
      <c r="AA502" s="316" t="str">
        <f t="shared" ca="1" si="227"/>
        <v/>
      </c>
      <c r="AC502" s="310" t="e">
        <f t="shared" ca="1" si="228"/>
        <v>#N/A</v>
      </c>
      <c r="AD502" s="323" t="e">
        <f t="shared" ca="1" si="229"/>
        <v>#N/A</v>
      </c>
      <c r="AE502" s="324" t="e">
        <f t="shared" ca="1" si="208"/>
        <v>#N/A</v>
      </c>
      <c r="AG502" s="306">
        <f t="shared" ca="1" si="230"/>
        <v>0.91933903458055966</v>
      </c>
      <c r="AH502" s="304">
        <f t="shared" ca="1" si="231"/>
        <v>-8.868310908298831</v>
      </c>
    </row>
    <row r="503" spans="1:34" x14ac:dyDescent="0.2">
      <c r="A503" s="347">
        <f t="shared" ca="1" si="209"/>
        <v>1E-4</v>
      </c>
      <c r="B503" s="304">
        <f t="shared" ca="1" si="210"/>
        <v>32.81130000000055</v>
      </c>
      <c r="D503" s="306">
        <f t="shared" ca="1" si="211"/>
        <v>-0.59828793554287751</v>
      </c>
      <c r="E503" s="307">
        <f t="shared" ca="1" si="212"/>
        <v>-0.96186830088807795</v>
      </c>
      <c r="F503" s="304">
        <f t="shared" ca="1" si="213"/>
        <v>1.1327572917750193</v>
      </c>
      <c r="G503" s="306">
        <f t="shared" ca="1" si="214"/>
        <v>6.8246090492200553</v>
      </c>
      <c r="H503" s="307">
        <f t="shared" ca="1" si="215"/>
        <v>-100.93071077577684</v>
      </c>
      <c r="I503" s="304">
        <f t="shared" ca="1" si="216"/>
        <v>101.16117667553206</v>
      </c>
      <c r="J503" s="306">
        <f t="shared" ca="1" si="217"/>
        <v>621.05488247048675</v>
      </c>
      <c r="K503" s="307">
        <f t="shared" ca="1" si="218"/>
        <v>-1.2717432754155851</v>
      </c>
      <c r="L503" s="304">
        <f t="shared" ca="1" si="203"/>
        <v>621.05618455288618</v>
      </c>
      <c r="M503" s="306">
        <f t="shared" ca="1" si="219"/>
        <v>-1.5032823197358014</v>
      </c>
      <c r="N503" s="304">
        <f t="shared" ca="1" si="220"/>
        <v>-86.131732337497397</v>
      </c>
      <c r="P503" s="310">
        <f t="shared" ca="1" si="221"/>
        <v>23</v>
      </c>
      <c r="Q503" s="304">
        <f t="shared" ca="1" si="222"/>
        <v>0</v>
      </c>
      <c r="R503" s="306">
        <f t="shared" ca="1" si="223"/>
        <v>0</v>
      </c>
      <c r="S503" s="307">
        <f t="shared" ca="1" si="224"/>
        <v>2.8949999999999996</v>
      </c>
      <c r="T503" s="304">
        <f t="shared" ca="1" si="204"/>
        <v>28.399949999999997</v>
      </c>
      <c r="U503" s="311">
        <f t="shared" ca="1" si="205"/>
        <v>0</v>
      </c>
      <c r="V503" s="306">
        <f t="shared" ca="1" si="206"/>
        <v>1.2251557984580206</v>
      </c>
      <c r="W503" s="304">
        <f t="shared" ca="1" si="207"/>
        <v>25.673905232017503</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0.91931439786108271</v>
      </c>
      <c r="AH503" s="304">
        <f t="shared" ca="1" si="231"/>
        <v>-8.8683359779975284</v>
      </c>
    </row>
    <row r="504" spans="1:34" x14ac:dyDescent="0.2">
      <c r="A504" s="347">
        <f t="shared" ca="1" si="209"/>
        <v>1E-4</v>
      </c>
      <c r="B504" s="304">
        <f t="shared" ca="1" si="210"/>
        <v>32.811400000000553</v>
      </c>
      <c r="D504" s="306">
        <f t="shared" ca="1" si="211"/>
        <v>-0.59828383817120101</v>
      </c>
      <c r="E504" s="307">
        <f t="shared" ca="1" si="212"/>
        <v>-0.96184289726014427</v>
      </c>
      <c r="F504" s="304">
        <f t="shared" ca="1" si="213"/>
        <v>1.1327335565024337</v>
      </c>
      <c r="G504" s="306">
        <f t="shared" ca="1" si="214"/>
        <v>6.8245492208362384</v>
      </c>
      <c r="H504" s="307">
        <f t="shared" ca="1" si="215"/>
        <v>-100.93080696006658</v>
      </c>
      <c r="I504" s="304">
        <f t="shared" ca="1" si="216"/>
        <v>101.16126860452987</v>
      </c>
      <c r="J504" s="306">
        <f t="shared" ca="1" si="217"/>
        <v>621.05488247048675</v>
      </c>
      <c r="K504" s="307">
        <f t="shared" ca="1" si="218"/>
        <v>-1.2818363513023772</v>
      </c>
      <c r="L504" s="304">
        <f t="shared" ca="1" si="203"/>
        <v>621.05620530259705</v>
      </c>
      <c r="M504" s="306">
        <f t="shared" ca="1" si="219"/>
        <v>-1.503282973948012</v>
      </c>
      <c r="N504" s="304">
        <f t="shared" ca="1" si="220"/>
        <v>-86.131769821095972</v>
      </c>
      <c r="P504" s="310">
        <f t="shared" ca="1" si="221"/>
        <v>23</v>
      </c>
      <c r="Q504" s="304">
        <f t="shared" ca="1" si="222"/>
        <v>0</v>
      </c>
      <c r="R504" s="306">
        <f t="shared" ca="1" si="223"/>
        <v>0</v>
      </c>
      <c r="S504" s="307">
        <f t="shared" ca="1" si="224"/>
        <v>2.8949999999999996</v>
      </c>
      <c r="T504" s="304">
        <f t="shared" ca="1" si="204"/>
        <v>28.399949999999997</v>
      </c>
      <c r="U504" s="311">
        <f t="shared" ca="1" si="205"/>
        <v>0</v>
      </c>
      <c r="V504" s="306">
        <f t="shared" ca="1" si="206"/>
        <v>1.2251570350176944</v>
      </c>
      <c r="W504" s="304">
        <f t="shared" ca="1" si="207"/>
        <v>25.673977806669111</v>
      </c>
      <c r="Y504" s="314" t="str">
        <f t="shared" ca="1" si="225"/>
        <v/>
      </c>
      <c r="Z504" s="315" t="str">
        <f t="shared" ca="1" si="226"/>
        <v/>
      </c>
      <c r="AA504" s="316" t="str">
        <f t="shared" ca="1" si="227"/>
        <v/>
      </c>
      <c r="AC504" s="310" t="e">
        <f t="shared" ca="1" si="228"/>
        <v>#N/A</v>
      </c>
      <c r="AD504" s="323" t="e">
        <f t="shared" ca="1" si="229"/>
        <v>#N/A</v>
      </c>
      <c r="AE504" s="324" t="e">
        <f t="shared" ca="1" si="208"/>
        <v>#N/A</v>
      </c>
      <c r="AG504" s="306">
        <f t="shared" ca="1" si="230"/>
        <v>0.9192897615000426</v>
      </c>
      <c r="AH504" s="304">
        <f t="shared" ca="1" si="231"/>
        <v>-8.8683610473290173</v>
      </c>
    </row>
    <row r="505" spans="1:34" x14ac:dyDescent="0.2">
      <c r="A505" s="347">
        <f t="shared" ca="1" si="209"/>
        <v>1E-4</v>
      </c>
      <c r="B505" s="304">
        <f t="shared" ca="1" si="210"/>
        <v>32.811500000000557</v>
      </c>
      <c r="D505" s="306">
        <f t="shared" ca="1" si="211"/>
        <v>-0.59827974080303614</v>
      </c>
      <c r="E505" s="307">
        <f t="shared" ca="1" si="212"/>
        <v>-0.96181749400429339</v>
      </c>
      <c r="F505" s="304">
        <f t="shared" ca="1" si="213"/>
        <v>1.132709821634847</v>
      </c>
      <c r="G505" s="306">
        <f t="shared" ca="1" si="214"/>
        <v>6.8244893928621577</v>
      </c>
      <c r="H505" s="307">
        <f t="shared" ca="1" si="215"/>
        <v>-100.93090314181597</v>
      </c>
      <c r="I505" s="304">
        <f t="shared" ca="1" si="216"/>
        <v>101.16136053106406</v>
      </c>
      <c r="J505" s="306">
        <f t="shared" ca="1" si="217"/>
        <v>621.05488247048675</v>
      </c>
      <c r="K505" s="307">
        <f t="shared" ca="1" si="218"/>
        <v>-1.2919294368074712</v>
      </c>
      <c r="L505" s="304">
        <f t="shared" ca="1" si="203"/>
        <v>621.05622621635462</v>
      </c>
      <c r="M505" s="306">
        <f t="shared" ca="1" si="219"/>
        <v>-1.5032836281532986</v>
      </c>
      <c r="N505" s="304">
        <f t="shared" ca="1" si="220"/>
        <v>-86.131807304297837</v>
      </c>
      <c r="P505" s="310">
        <f t="shared" ca="1" si="221"/>
        <v>23</v>
      </c>
      <c r="Q505" s="304">
        <f t="shared" ca="1" si="222"/>
        <v>0</v>
      </c>
      <c r="R505" s="306">
        <f t="shared" ca="1" si="223"/>
        <v>0</v>
      </c>
      <c r="S505" s="307">
        <f t="shared" ca="1" si="224"/>
        <v>2.8949999999999996</v>
      </c>
      <c r="T505" s="304">
        <f t="shared" ca="1" si="204"/>
        <v>28.399949999999997</v>
      </c>
      <c r="U505" s="311">
        <f t="shared" ca="1" si="205"/>
        <v>0</v>
      </c>
      <c r="V505" s="306">
        <f t="shared" ca="1" si="206"/>
        <v>1.2251582715797946</v>
      </c>
      <c r="W505" s="304">
        <f t="shared" ca="1" si="207"/>
        <v>25.674050380257672</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0.919265125497434</v>
      </c>
      <c r="AH505" s="304">
        <f t="shared" ca="1" si="231"/>
        <v>-8.8683861162933031</v>
      </c>
    </row>
    <row r="506" spans="1:34" x14ac:dyDescent="0.2">
      <c r="A506" s="347">
        <f t="shared" ca="1" si="209"/>
        <v>1E-4</v>
      </c>
      <c r="B506" s="304">
        <f t="shared" ca="1" si="210"/>
        <v>32.81160000000056</v>
      </c>
      <c r="D506" s="306">
        <f t="shared" ca="1" si="211"/>
        <v>-0.59827564343838235</v>
      </c>
      <c r="E506" s="307">
        <f t="shared" ca="1" si="212"/>
        <v>-0.96179209112052177</v>
      </c>
      <c r="F506" s="304">
        <f t="shared" ca="1" si="213"/>
        <v>1.1326860871722564</v>
      </c>
      <c r="G506" s="306">
        <f t="shared" ca="1" si="214"/>
        <v>6.8244295652978142</v>
      </c>
      <c r="H506" s="307">
        <f t="shared" ca="1" si="215"/>
        <v>-100.93099932102508</v>
      </c>
      <c r="I506" s="304">
        <f t="shared" ca="1" si="216"/>
        <v>101.16145245513469</v>
      </c>
      <c r="J506" s="306">
        <f t="shared" ca="1" si="217"/>
        <v>621.05488247048675</v>
      </c>
      <c r="K506" s="307">
        <f t="shared" ca="1" si="218"/>
        <v>-1.3020225319306133</v>
      </c>
      <c r="L506" s="304">
        <f t="shared" ca="1" si="203"/>
        <v>621.05624729415922</v>
      </c>
      <c r="M506" s="306">
        <f t="shared" ca="1" si="219"/>
        <v>-1.503284282351661</v>
      </c>
      <c r="N506" s="304">
        <f t="shared" ca="1" si="220"/>
        <v>-86.131844787102963</v>
      </c>
      <c r="P506" s="310">
        <f t="shared" ca="1" si="221"/>
        <v>23</v>
      </c>
      <c r="Q506" s="304">
        <f t="shared" ca="1" si="222"/>
        <v>0</v>
      </c>
      <c r="R506" s="306">
        <f t="shared" ca="1" si="223"/>
        <v>0</v>
      </c>
      <c r="S506" s="307">
        <f t="shared" ca="1" si="224"/>
        <v>2.8949999999999996</v>
      </c>
      <c r="T506" s="304">
        <f t="shared" ca="1" si="204"/>
        <v>28.399949999999997</v>
      </c>
      <c r="U506" s="311">
        <f t="shared" ca="1" si="205"/>
        <v>0</v>
      </c>
      <c r="V506" s="306">
        <f t="shared" ca="1" si="206"/>
        <v>1.2251595081443214</v>
      </c>
      <c r="W506" s="304">
        <f t="shared" ca="1" si="207"/>
        <v>25.6741229527832</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0.91924048985325513</v>
      </c>
      <c r="AH506" s="304">
        <f t="shared" ca="1" si="231"/>
        <v>-8.8684111848903893</v>
      </c>
    </row>
    <row r="507" spans="1:34" x14ac:dyDescent="0.2">
      <c r="A507" s="347">
        <f t="shared" ca="1" si="209"/>
        <v>1E-4</v>
      </c>
      <c r="B507" s="304">
        <f t="shared" ca="1" si="210"/>
        <v>32.811700000000563</v>
      </c>
      <c r="D507" s="306">
        <f t="shared" ca="1" si="211"/>
        <v>-0.5982715460772432</v>
      </c>
      <c r="E507" s="307">
        <f t="shared" ca="1" si="212"/>
        <v>-0.96176668860882941</v>
      </c>
      <c r="F507" s="304">
        <f t="shared" ca="1" si="213"/>
        <v>1.1326623531146642</v>
      </c>
      <c r="G507" s="306">
        <f t="shared" ca="1" si="214"/>
        <v>6.8243697381432069</v>
      </c>
      <c r="H507" s="307">
        <f t="shared" ca="1" si="215"/>
        <v>-100.93109549769395</v>
      </c>
      <c r="I507" s="304">
        <f t="shared" ca="1" si="216"/>
        <v>101.1615443767418</v>
      </c>
      <c r="J507" s="306">
        <f t="shared" ca="1" si="217"/>
        <v>621.05488247048675</v>
      </c>
      <c r="K507" s="307">
        <f t="shared" ca="1" si="218"/>
        <v>-1.3121156366715494</v>
      </c>
      <c r="L507" s="304">
        <f t="shared" ca="1" si="203"/>
        <v>621.05626853601132</v>
      </c>
      <c r="M507" s="306">
        <f t="shared" ca="1" si="219"/>
        <v>-1.5032849365430994</v>
      </c>
      <c r="N507" s="304">
        <f t="shared" ca="1" si="220"/>
        <v>-86.131882269511365</v>
      </c>
      <c r="P507" s="310">
        <f t="shared" ca="1" si="221"/>
        <v>23</v>
      </c>
      <c r="Q507" s="304">
        <f t="shared" ca="1" si="222"/>
        <v>0</v>
      </c>
      <c r="R507" s="306">
        <f t="shared" ca="1" si="223"/>
        <v>0</v>
      </c>
      <c r="S507" s="307">
        <f t="shared" ca="1" si="224"/>
        <v>2.8949999999999996</v>
      </c>
      <c r="T507" s="304">
        <f t="shared" ca="1" si="204"/>
        <v>28.399949999999997</v>
      </c>
      <c r="U507" s="311">
        <f t="shared" ca="1" si="205"/>
        <v>0</v>
      </c>
      <c r="V507" s="306">
        <f t="shared" ca="1" si="206"/>
        <v>1.2251607447112749</v>
      </c>
      <c r="W507" s="304">
        <f t="shared" ca="1" si="207"/>
        <v>25.674195524245707</v>
      </c>
      <c r="Y507" s="314" t="str">
        <f t="shared" ca="1" si="225"/>
        <v/>
      </c>
      <c r="Z507" s="315" t="str">
        <f t="shared" ca="1" si="226"/>
        <v/>
      </c>
      <c r="AA507" s="316" t="str">
        <f t="shared" ca="1" si="227"/>
        <v/>
      </c>
      <c r="AC507" s="310" t="e">
        <f t="shared" ca="1" si="228"/>
        <v>#N/A</v>
      </c>
      <c r="AD507" s="323" t="e">
        <f t="shared" ca="1" si="229"/>
        <v>#N/A</v>
      </c>
      <c r="AE507" s="324" t="e">
        <f t="shared" ca="1" si="208"/>
        <v>#N/A</v>
      </c>
      <c r="AG507" s="306">
        <f t="shared" ca="1" si="230"/>
        <v>0.91921585456750066</v>
      </c>
      <c r="AH507" s="304">
        <f t="shared" ca="1" si="231"/>
        <v>-8.8684362531202776</v>
      </c>
    </row>
    <row r="508" spans="1:34" x14ac:dyDescent="0.2">
      <c r="A508" s="347">
        <f t="shared" ca="1" si="209"/>
        <v>1E-4</v>
      </c>
      <c r="B508" s="304">
        <f t="shared" ca="1" si="210"/>
        <v>32.811800000000567</v>
      </c>
      <c r="D508" s="306">
        <f t="shared" ca="1" si="211"/>
        <v>-0.59826744871961812</v>
      </c>
      <c r="E508" s="307">
        <f t="shared" ca="1" si="212"/>
        <v>-0.96174128646920742</v>
      </c>
      <c r="F508" s="304">
        <f t="shared" ca="1" si="213"/>
        <v>1.1326386194620626</v>
      </c>
      <c r="G508" s="306">
        <f t="shared" ca="1" si="214"/>
        <v>6.824309911398335</v>
      </c>
      <c r="H508" s="307">
        <f t="shared" ca="1" si="215"/>
        <v>-100.93119167182259</v>
      </c>
      <c r="I508" s="304">
        <f t="shared" ca="1" si="216"/>
        <v>101.16163629588542</v>
      </c>
      <c r="J508" s="306">
        <f t="shared" ca="1" si="217"/>
        <v>621.05488247048675</v>
      </c>
      <c r="K508" s="307">
        <f t="shared" ca="1" si="218"/>
        <v>-1.3222087510300253</v>
      </c>
      <c r="L508" s="304">
        <f t="shared" ca="1" si="203"/>
        <v>621.05628994191136</v>
      </c>
      <c r="M508" s="306">
        <f t="shared" ca="1" si="219"/>
        <v>-1.5032855907276139</v>
      </c>
      <c r="N508" s="304">
        <f t="shared" ca="1" si="220"/>
        <v>-86.131919751523085</v>
      </c>
      <c r="P508" s="310">
        <f t="shared" ca="1" si="221"/>
        <v>23</v>
      </c>
      <c r="Q508" s="304">
        <f t="shared" ca="1" si="222"/>
        <v>0</v>
      </c>
      <c r="R508" s="306">
        <f t="shared" ca="1" si="223"/>
        <v>0</v>
      </c>
      <c r="S508" s="307">
        <f t="shared" ca="1" si="224"/>
        <v>2.8949999999999996</v>
      </c>
      <c r="T508" s="304">
        <f t="shared" ca="1" si="204"/>
        <v>28.399949999999997</v>
      </c>
      <c r="U508" s="311">
        <f t="shared" ca="1" si="205"/>
        <v>0</v>
      </c>
      <c r="V508" s="306">
        <f t="shared" ca="1" si="206"/>
        <v>1.2251619812806545</v>
      </c>
      <c r="W508" s="304">
        <f t="shared" ca="1" si="207"/>
        <v>25.674268094645196</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0.91919121964016703</v>
      </c>
      <c r="AH508" s="304">
        <f t="shared" ca="1" si="231"/>
        <v>-8.8684613209829752</v>
      </c>
    </row>
    <row r="509" spans="1:34" x14ac:dyDescent="0.2">
      <c r="A509" s="347">
        <f t="shared" ca="1" si="209"/>
        <v>1E-4</v>
      </c>
      <c r="B509" s="304">
        <f t="shared" ca="1" si="210"/>
        <v>32.81190000000057</v>
      </c>
      <c r="D509" s="306">
        <f t="shared" ca="1" si="211"/>
        <v>-0.59826335136550657</v>
      </c>
      <c r="E509" s="307">
        <f t="shared" ca="1" si="212"/>
        <v>-0.96171588470165759</v>
      </c>
      <c r="F509" s="304">
        <f t="shared" ca="1" si="213"/>
        <v>1.1326148862144536</v>
      </c>
      <c r="G509" s="306">
        <f t="shared" ca="1" si="214"/>
        <v>6.8242500850631984</v>
      </c>
      <c r="H509" s="307">
        <f t="shared" ca="1" si="215"/>
        <v>-100.93128784341106</v>
      </c>
      <c r="I509" s="304">
        <f t="shared" ca="1" si="216"/>
        <v>101.16172821256555</v>
      </c>
      <c r="J509" s="306">
        <f t="shared" ca="1" si="217"/>
        <v>621.05488247048675</v>
      </c>
      <c r="K509" s="307">
        <f t="shared" ca="1" si="218"/>
        <v>-1.3323018750057871</v>
      </c>
      <c r="L509" s="304">
        <f t="shared" ca="1" si="203"/>
        <v>621.0563115118598</v>
      </c>
      <c r="M509" s="306">
        <f t="shared" ca="1" si="219"/>
        <v>-1.5032862449052047</v>
      </c>
      <c r="N509" s="304">
        <f t="shared" ca="1" si="220"/>
        <v>-86.131957233138081</v>
      </c>
      <c r="P509" s="310">
        <f t="shared" ca="1" si="221"/>
        <v>23</v>
      </c>
      <c r="Q509" s="304">
        <f t="shared" ca="1" si="222"/>
        <v>0</v>
      </c>
      <c r="R509" s="306">
        <f t="shared" ca="1" si="223"/>
        <v>0</v>
      </c>
      <c r="S509" s="307">
        <f t="shared" ca="1" si="224"/>
        <v>2.8949999999999996</v>
      </c>
      <c r="T509" s="304">
        <f t="shared" ca="1" si="204"/>
        <v>28.399949999999997</v>
      </c>
      <c r="U509" s="311">
        <f t="shared" ca="1" si="205"/>
        <v>0</v>
      </c>
      <c r="V509" s="306">
        <f t="shared" ca="1" si="206"/>
        <v>1.2251632178524607</v>
      </c>
      <c r="W509" s="304">
        <f t="shared" ca="1" si="207"/>
        <v>25.674340663981681</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0.91916658507125426</v>
      </c>
      <c r="AH509" s="304">
        <f t="shared" ca="1" si="231"/>
        <v>-8.8684863884784804</v>
      </c>
    </row>
    <row r="510" spans="1:34" x14ac:dyDescent="0.2">
      <c r="A510" s="347">
        <f t="shared" ca="1" si="209"/>
        <v>1E-4</v>
      </c>
      <c r="B510" s="304">
        <f t="shared" ca="1" si="210"/>
        <v>32.812000000000573</v>
      </c>
      <c r="D510" s="306">
        <f t="shared" ca="1" si="211"/>
        <v>-0.59825925401491009</v>
      </c>
      <c r="E510" s="307">
        <f t="shared" ca="1" si="212"/>
        <v>-0.96169048330617279</v>
      </c>
      <c r="F510" s="304">
        <f t="shared" ca="1" si="213"/>
        <v>1.132591153371832</v>
      </c>
      <c r="G510" s="306">
        <f t="shared" ca="1" si="214"/>
        <v>6.8241902591377972</v>
      </c>
      <c r="H510" s="307">
        <f t="shared" ca="1" si="215"/>
        <v>-100.93138401245939</v>
      </c>
      <c r="I510" s="304">
        <f t="shared" ca="1" si="216"/>
        <v>101.16182012678229</v>
      </c>
      <c r="J510" s="306">
        <f t="shared" ca="1" si="217"/>
        <v>621.05488247048675</v>
      </c>
      <c r="K510" s="307">
        <f t="shared" ca="1" si="218"/>
        <v>-1.3423950085985807</v>
      </c>
      <c r="L510" s="304">
        <f t="shared" ca="1" si="203"/>
        <v>621.05633324585722</v>
      </c>
      <c r="M510" s="306">
        <f t="shared" ca="1" si="219"/>
        <v>-1.5032868990758717</v>
      </c>
      <c r="N510" s="304">
        <f t="shared" ca="1" si="220"/>
        <v>-86.131994714356381</v>
      </c>
      <c r="P510" s="310">
        <f t="shared" ca="1" si="221"/>
        <v>23</v>
      </c>
      <c r="Q510" s="304">
        <f t="shared" ca="1" si="222"/>
        <v>0</v>
      </c>
      <c r="R510" s="306">
        <f t="shared" ca="1" si="223"/>
        <v>0</v>
      </c>
      <c r="S510" s="307">
        <f t="shared" ca="1" si="224"/>
        <v>2.8949999999999996</v>
      </c>
      <c r="T510" s="304">
        <f t="shared" ca="1" si="204"/>
        <v>28.399949999999997</v>
      </c>
      <c r="U510" s="311">
        <f t="shared" ca="1" si="205"/>
        <v>0</v>
      </c>
      <c r="V510" s="306">
        <f t="shared" ca="1" si="206"/>
        <v>1.2251644544266935</v>
      </c>
      <c r="W510" s="304">
        <f t="shared" ca="1" si="207"/>
        <v>25.674413232255194</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0.91914195086075701</v>
      </c>
      <c r="AH510" s="304">
        <f t="shared" ca="1" si="231"/>
        <v>-8.8685114556068001</v>
      </c>
    </row>
    <row r="511" spans="1:34" x14ac:dyDescent="0.2">
      <c r="A511" s="347">
        <f t="shared" ca="1" si="209"/>
        <v>1E-4</v>
      </c>
      <c r="B511" s="304">
        <f t="shared" ca="1" si="210"/>
        <v>32.812100000000576</v>
      </c>
      <c r="D511" s="306">
        <f t="shared" ca="1" si="211"/>
        <v>-0.59825515666783069</v>
      </c>
      <c r="E511" s="307">
        <f t="shared" ca="1" si="212"/>
        <v>-0.96166508228274417</v>
      </c>
      <c r="F511" s="304">
        <f t="shared" ca="1" si="213"/>
        <v>1.1325674209341923</v>
      </c>
      <c r="G511" s="306">
        <f t="shared" ca="1" si="214"/>
        <v>6.8241304336221305</v>
      </c>
      <c r="H511" s="307">
        <f t="shared" ca="1" si="215"/>
        <v>-100.93148017896762</v>
      </c>
      <c r="I511" s="304">
        <f t="shared" ca="1" si="216"/>
        <v>101.16191203853563</v>
      </c>
      <c r="J511" s="306">
        <f t="shared" ca="1" si="217"/>
        <v>621.05488247048675</v>
      </c>
      <c r="K511" s="307">
        <f t="shared" ca="1" si="218"/>
        <v>-1.3524881518081522</v>
      </c>
      <c r="L511" s="304">
        <f t="shared" ca="1" si="203"/>
        <v>621.05635514390394</v>
      </c>
      <c r="M511" s="306">
        <f t="shared" ca="1" si="219"/>
        <v>-1.503287553239615</v>
      </c>
      <c r="N511" s="304">
        <f t="shared" ca="1" si="220"/>
        <v>-86.132032195177985</v>
      </c>
      <c r="P511" s="310">
        <f t="shared" ca="1" si="221"/>
        <v>23</v>
      </c>
      <c r="Q511" s="304">
        <f t="shared" ca="1" si="222"/>
        <v>0</v>
      </c>
      <c r="R511" s="306">
        <f t="shared" ca="1" si="223"/>
        <v>0</v>
      </c>
      <c r="S511" s="307">
        <f t="shared" ca="1" si="224"/>
        <v>2.8949999999999996</v>
      </c>
      <c r="T511" s="304">
        <f t="shared" ca="1" si="204"/>
        <v>28.399949999999997</v>
      </c>
      <c r="U511" s="311">
        <f t="shared" ca="1" si="205"/>
        <v>0</v>
      </c>
      <c r="V511" s="306">
        <f t="shared" ca="1" si="206"/>
        <v>1.2251656910033526</v>
      </c>
      <c r="W511" s="304">
        <f t="shared" ca="1" si="207"/>
        <v>25.674485799465714</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0.91911731700866639</v>
      </c>
      <c r="AH511" s="304">
        <f t="shared" ca="1" si="231"/>
        <v>-8.8685365223679433</v>
      </c>
    </row>
    <row r="512" spans="1:34" x14ac:dyDescent="0.2">
      <c r="A512" s="347">
        <f t="shared" ca="1" si="209"/>
        <v>1E-4</v>
      </c>
      <c r="B512" s="304">
        <f t="shared" ca="1" si="210"/>
        <v>32.81220000000058</v>
      </c>
      <c r="D512" s="306">
        <f t="shared" ca="1" si="211"/>
        <v>-0.59825105932426725</v>
      </c>
      <c r="E512" s="307">
        <f t="shared" ca="1" si="212"/>
        <v>-0.96163968163137703</v>
      </c>
      <c r="F512" s="304">
        <f t="shared" ca="1" si="213"/>
        <v>1.1325436889015381</v>
      </c>
      <c r="G512" s="306">
        <f t="shared" ca="1" si="214"/>
        <v>6.8240706085161982</v>
      </c>
      <c r="H512" s="307">
        <f t="shared" ca="1" si="215"/>
        <v>-100.93157634293578</v>
      </c>
      <c r="I512" s="304">
        <f t="shared" ca="1" si="216"/>
        <v>101.16200394782562</v>
      </c>
      <c r="J512" s="306">
        <f t="shared" ca="1" si="217"/>
        <v>621.05488247048675</v>
      </c>
      <c r="K512" s="307">
        <f t="shared" ca="1" si="218"/>
        <v>-1.3625813046342474</v>
      </c>
      <c r="L512" s="304">
        <f t="shared" ca="1" si="203"/>
        <v>621.05637720600043</v>
      </c>
      <c r="M512" s="306">
        <f t="shared" ca="1" si="219"/>
        <v>-1.5032882073964349</v>
      </c>
      <c r="N512" s="304">
        <f t="shared" ca="1" si="220"/>
        <v>-86.132069675602906</v>
      </c>
      <c r="P512" s="310">
        <f t="shared" ca="1" si="221"/>
        <v>23</v>
      </c>
      <c r="Q512" s="304">
        <f t="shared" ca="1" si="222"/>
        <v>0</v>
      </c>
      <c r="R512" s="306">
        <f t="shared" ca="1" si="223"/>
        <v>0</v>
      </c>
      <c r="S512" s="307">
        <f t="shared" ca="1" si="224"/>
        <v>2.8949999999999996</v>
      </c>
      <c r="T512" s="304">
        <f t="shared" ca="1" si="204"/>
        <v>28.399949999999997</v>
      </c>
      <c r="U512" s="311">
        <f t="shared" ca="1" si="205"/>
        <v>0</v>
      </c>
      <c r="V512" s="306">
        <f t="shared" ca="1" si="206"/>
        <v>1.2251669275824379</v>
      </c>
      <c r="W512" s="304">
        <f t="shared" ca="1" si="207"/>
        <v>25.674558365613265</v>
      </c>
      <c r="Y512" s="314" t="str">
        <f t="shared" ca="1" si="225"/>
        <v/>
      </c>
      <c r="Z512" s="315" t="str">
        <f t="shared" ca="1" si="226"/>
        <v/>
      </c>
      <c r="AA512" s="316" t="str">
        <f t="shared" ca="1" si="227"/>
        <v/>
      </c>
      <c r="AC512" s="310" t="e">
        <f t="shared" ca="1" si="228"/>
        <v>#N/A</v>
      </c>
      <c r="AD512" s="323" t="e">
        <f t="shared" ca="1" si="229"/>
        <v>#N/A</v>
      </c>
      <c r="AE512" s="324" t="e">
        <f t="shared" ca="1" si="208"/>
        <v>#N/A</v>
      </c>
      <c r="AG512" s="306">
        <f t="shared" ca="1" si="230"/>
        <v>0.91909268351498419</v>
      </c>
      <c r="AH512" s="304">
        <f t="shared" ca="1" si="231"/>
        <v>-8.8685615887619065</v>
      </c>
    </row>
    <row r="513" spans="1:34" x14ac:dyDescent="0.2">
      <c r="A513" s="347">
        <f t="shared" ca="1" si="209"/>
        <v>1E-4</v>
      </c>
      <c r="B513" s="304">
        <f t="shared" ca="1" si="210"/>
        <v>32.812300000000583</v>
      </c>
      <c r="D513" s="306">
        <f t="shared" ca="1" si="211"/>
        <v>-0.59824696198422134</v>
      </c>
      <c r="E513" s="307">
        <f t="shared" ca="1" si="212"/>
        <v>-0.96161428135206428</v>
      </c>
      <c r="F513" s="304">
        <f t="shared" ca="1" si="213"/>
        <v>1.1325199572738651</v>
      </c>
      <c r="G513" s="306">
        <f t="shared" ca="1" si="214"/>
        <v>6.8240107838199995</v>
      </c>
      <c r="H513" s="307">
        <f t="shared" ca="1" si="215"/>
        <v>-100.93167250436392</v>
      </c>
      <c r="I513" s="304">
        <f t="shared" ca="1" si="216"/>
        <v>101.16209585465232</v>
      </c>
      <c r="J513" s="306">
        <f t="shared" ca="1" si="217"/>
        <v>621.05488247048675</v>
      </c>
      <c r="K513" s="307">
        <f t="shared" ca="1" si="218"/>
        <v>-1.3726744670766124</v>
      </c>
      <c r="L513" s="304">
        <f t="shared" ca="1" si="203"/>
        <v>621.05639943214715</v>
      </c>
      <c r="M513" s="306">
        <f t="shared" ca="1" si="219"/>
        <v>-1.5032888615463313</v>
      </c>
      <c r="N513" s="304">
        <f t="shared" ca="1" si="220"/>
        <v>-86.132107155631147</v>
      </c>
      <c r="P513" s="310">
        <f t="shared" ca="1" si="221"/>
        <v>23</v>
      </c>
      <c r="Q513" s="304">
        <f t="shared" ca="1" si="222"/>
        <v>0</v>
      </c>
      <c r="R513" s="306">
        <f t="shared" ca="1" si="223"/>
        <v>0</v>
      </c>
      <c r="S513" s="307">
        <f t="shared" ca="1" si="224"/>
        <v>2.8949999999999996</v>
      </c>
      <c r="T513" s="304">
        <f t="shared" ca="1" si="204"/>
        <v>28.399949999999997</v>
      </c>
      <c r="U513" s="311">
        <f t="shared" ca="1" si="205"/>
        <v>0</v>
      </c>
      <c r="V513" s="306">
        <f t="shared" ca="1" si="206"/>
        <v>1.2251681641639494</v>
      </c>
      <c r="W513" s="304">
        <f t="shared" ca="1" si="207"/>
        <v>25.674630930697866</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0.91906805037970862</v>
      </c>
      <c r="AH513" s="304">
        <f t="shared" ca="1" si="231"/>
        <v>-8.8685866547886931</v>
      </c>
    </row>
    <row r="514" spans="1:34" x14ac:dyDescent="0.2">
      <c r="A514" s="347">
        <f t="shared" ca="1" si="209"/>
        <v>1E-4</v>
      </c>
      <c r="B514" s="304">
        <f t="shared" ca="1" si="210"/>
        <v>32.812400000000586</v>
      </c>
      <c r="D514" s="306">
        <f t="shared" ca="1" si="211"/>
        <v>-0.59824286464769294</v>
      </c>
      <c r="E514" s="307">
        <f t="shared" ca="1" si="212"/>
        <v>-0.96158888144479882</v>
      </c>
      <c r="F514" s="304">
        <f t="shared" ca="1" si="213"/>
        <v>1.1324962260511675</v>
      </c>
      <c r="G514" s="306">
        <f t="shared" ca="1" si="214"/>
        <v>6.8239509595335344</v>
      </c>
      <c r="H514" s="307">
        <f t="shared" ca="1" si="215"/>
        <v>-100.93176866325206</v>
      </c>
      <c r="I514" s="304">
        <f t="shared" ca="1" si="216"/>
        <v>101.16218775901571</v>
      </c>
      <c r="J514" s="306">
        <f t="shared" ca="1" si="217"/>
        <v>621.05488247048675</v>
      </c>
      <c r="K514" s="307">
        <f t="shared" ca="1" si="218"/>
        <v>-1.3827676391349932</v>
      </c>
      <c r="L514" s="304">
        <f t="shared" ca="1" si="203"/>
        <v>621.05642182234453</v>
      </c>
      <c r="M514" s="306">
        <f t="shared" ca="1" si="219"/>
        <v>-1.5032895156893045</v>
      </c>
      <c r="N514" s="304">
        <f t="shared" ca="1" si="220"/>
        <v>-86.132144635262705</v>
      </c>
      <c r="P514" s="310">
        <f t="shared" ca="1" si="221"/>
        <v>23</v>
      </c>
      <c r="Q514" s="304">
        <f t="shared" ca="1" si="222"/>
        <v>0</v>
      </c>
      <c r="R514" s="306">
        <f t="shared" ca="1" si="223"/>
        <v>0</v>
      </c>
      <c r="S514" s="307">
        <f t="shared" ca="1" si="224"/>
        <v>2.8949999999999996</v>
      </c>
      <c r="T514" s="304">
        <f t="shared" ca="1" si="204"/>
        <v>28.399949999999997</v>
      </c>
      <c r="U514" s="311">
        <f t="shared" ca="1" si="205"/>
        <v>0</v>
      </c>
      <c r="V514" s="306">
        <f t="shared" ca="1" si="206"/>
        <v>1.2251694007478875</v>
      </c>
      <c r="W514" s="304">
        <f t="shared" ca="1" si="207"/>
        <v>25.674703494719509</v>
      </c>
      <c r="Y514" s="314" t="str">
        <f t="shared" ca="1" si="225"/>
        <v/>
      </c>
      <c r="Z514" s="315" t="str">
        <f t="shared" ca="1" si="226"/>
        <v/>
      </c>
      <c r="AA514" s="316" t="str">
        <f t="shared" ca="1" si="227"/>
        <v/>
      </c>
      <c r="AC514" s="310" t="e">
        <f t="shared" ca="1" si="228"/>
        <v>#N/A</v>
      </c>
      <c r="AD514" s="323" t="e">
        <f t="shared" ca="1" si="229"/>
        <v>#N/A</v>
      </c>
      <c r="AE514" s="324" t="e">
        <f t="shared" ca="1" si="208"/>
        <v>#N/A</v>
      </c>
      <c r="AG514" s="306">
        <f t="shared" ca="1" si="230"/>
        <v>0.91904341760282904</v>
      </c>
      <c r="AH514" s="304">
        <f t="shared" ca="1" si="231"/>
        <v>-8.8686117204483139</v>
      </c>
    </row>
    <row r="515" spans="1:34" x14ac:dyDescent="0.2">
      <c r="A515" s="347">
        <f t="shared" ca="1" si="209"/>
        <v>1E-4</v>
      </c>
      <c r="B515" s="304">
        <f t="shared" ca="1" si="210"/>
        <v>32.81250000000059</v>
      </c>
      <c r="D515" s="306">
        <f t="shared" ca="1" si="211"/>
        <v>-0.59823876731468295</v>
      </c>
      <c r="E515" s="307">
        <f t="shared" ca="1" si="212"/>
        <v>-0.96156348190958418</v>
      </c>
      <c r="F515" s="304">
        <f t="shared" ca="1" si="213"/>
        <v>1.1324724952334491</v>
      </c>
      <c r="G515" s="306">
        <f t="shared" ca="1" si="214"/>
        <v>6.8238911356568028</v>
      </c>
      <c r="H515" s="307">
        <f t="shared" ca="1" si="215"/>
        <v>-100.93186481960025</v>
      </c>
      <c r="I515" s="304">
        <f t="shared" ca="1" si="216"/>
        <v>101.16227966091589</v>
      </c>
      <c r="J515" s="306">
        <f t="shared" ca="1" si="217"/>
        <v>621.05488247048675</v>
      </c>
      <c r="K515" s="307">
        <f t="shared" ca="1" si="218"/>
        <v>-1.3928608208091358</v>
      </c>
      <c r="L515" s="304">
        <f t="shared" ca="1" si="203"/>
        <v>621.05644437659305</v>
      </c>
      <c r="M515" s="306">
        <f t="shared" ca="1" si="219"/>
        <v>-1.5032901698253545</v>
      </c>
      <c r="N515" s="304">
        <f t="shared" ca="1" si="220"/>
        <v>-86.132182114497596</v>
      </c>
      <c r="P515" s="310">
        <f t="shared" ca="1" si="221"/>
        <v>23</v>
      </c>
      <c r="Q515" s="304">
        <f t="shared" ca="1" si="222"/>
        <v>0</v>
      </c>
      <c r="R515" s="306">
        <f t="shared" ca="1" si="223"/>
        <v>0</v>
      </c>
      <c r="S515" s="307">
        <f t="shared" ca="1" si="224"/>
        <v>2.8949999999999996</v>
      </c>
      <c r="T515" s="304">
        <f t="shared" ca="1" si="204"/>
        <v>28.399949999999997</v>
      </c>
      <c r="U515" s="311">
        <f t="shared" ca="1" si="205"/>
        <v>0</v>
      </c>
      <c r="V515" s="306">
        <f t="shared" ca="1" si="206"/>
        <v>1.2251706373342519</v>
      </c>
      <c r="W515" s="304">
        <f t="shared" ca="1" si="207"/>
        <v>25.67477605767823</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0.91901878518435254</v>
      </c>
      <c r="AH515" s="304">
        <f t="shared" ca="1" si="231"/>
        <v>-8.8686367857407635</v>
      </c>
    </row>
    <row r="516" spans="1:34" x14ac:dyDescent="0.2">
      <c r="A516" s="347">
        <f t="shared" ca="1" si="209"/>
        <v>1E-4</v>
      </c>
      <c r="B516" s="304">
        <f t="shared" ca="1" si="210"/>
        <v>32.812600000000593</v>
      </c>
      <c r="D516" s="306">
        <f t="shared" ca="1" si="211"/>
        <v>-0.59823466998519159</v>
      </c>
      <c r="E516" s="307">
        <f t="shared" ca="1" si="212"/>
        <v>-0.9615380827464044</v>
      </c>
      <c r="F516" s="304">
        <f t="shared" ca="1" si="213"/>
        <v>1.1324487648206969</v>
      </c>
      <c r="G516" s="306">
        <f t="shared" ca="1" si="214"/>
        <v>6.823831312189804</v>
      </c>
      <c r="H516" s="307">
        <f t="shared" ca="1" si="215"/>
        <v>-100.93196097340852</v>
      </c>
      <c r="I516" s="304">
        <f t="shared" ca="1" si="216"/>
        <v>101.16237156035284</v>
      </c>
      <c r="J516" s="306">
        <f t="shared" ca="1" si="217"/>
        <v>621.05488247048675</v>
      </c>
      <c r="K516" s="307">
        <f t="shared" ca="1" si="218"/>
        <v>-1.4029540120987862</v>
      </c>
      <c r="L516" s="304">
        <f t="shared" ref="L516:L579" ca="1" si="232">SQRT(pos_x^2+pos_z^2)</f>
        <v>621.05646709489315</v>
      </c>
      <c r="M516" s="306">
        <f t="shared" ca="1" si="219"/>
        <v>-1.5032908239544811</v>
      </c>
      <c r="N516" s="304">
        <f t="shared" ca="1" si="220"/>
        <v>-86.132219593335805</v>
      </c>
      <c r="P516" s="310">
        <f t="shared" ca="1" si="221"/>
        <v>23</v>
      </c>
      <c r="Q516" s="304">
        <f t="shared" ca="1" si="222"/>
        <v>0</v>
      </c>
      <c r="R516" s="306">
        <f t="shared" ca="1" si="223"/>
        <v>0</v>
      </c>
      <c r="S516" s="307">
        <f t="shared" ca="1" si="224"/>
        <v>2.8949999999999996</v>
      </c>
      <c r="T516" s="304">
        <f t="shared" ref="T516:T579" ca="1" si="233">m*g</f>
        <v>28.399949999999997</v>
      </c>
      <c r="U516" s="311">
        <f t="shared" ref="U516:U579" ca="1" si="234">IF(pos_xz&lt;L_rampe,Poids*COS(Beta),0)</f>
        <v>0</v>
      </c>
      <c r="V516" s="306">
        <f t="shared" ref="V516:V579" ca="1" si="235">Rho_moyen*(20000-Alt_rampe-pos_z)/(20000+Alt_rampe+pos_z)</f>
        <v>1.2251718739230426</v>
      </c>
      <c r="W516" s="304">
        <f t="shared" ref="W516:W579" ca="1" si="236">1/2*Rho*Sref*Cx*vit_xz^2</f>
        <v>25.674848619574032</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0.91899415312426314</v>
      </c>
      <c r="AH516" s="304">
        <f t="shared" ca="1" si="231"/>
        <v>-8.8686618506660562</v>
      </c>
    </row>
    <row r="517" spans="1:34" x14ac:dyDescent="0.2">
      <c r="A517" s="347">
        <f t="shared" ref="A517:A580" ca="1" si="238">IF(B516+0.01&lt;=T_ini+ROUNDUP(Temps_fin_propu,0), 0.01, IF(K516&gt;0, 0.1, 0.0001))</f>
        <v>1E-4</v>
      </c>
      <c r="B517" s="304">
        <f t="shared" ref="B517:B580" ca="1" si="239">B516+pas</f>
        <v>32.812700000000596</v>
      </c>
      <c r="D517" s="306">
        <f t="shared" ref="D517:D580" ca="1" si="240">IF(AND(L516&lt;L_rampe,Poussee&lt;Poids*SIN(M516)),0,(-W516+Poussee)/m*COS(M516)-U516/m*SIN(M516))</f>
        <v>-0.59823057265922208</v>
      </c>
      <c r="E517" s="307">
        <f t="shared" ref="E517:E580" ca="1" si="241">IF(AND(L516&lt;L_rampe,Poussee&lt;Poids*SIN(M516)),0,(-W516+Poussee)/m*SIN(M516)+U516/m*COS(M516)-Poids/m)</f>
        <v>-0.96151268395526301</v>
      </c>
      <c r="F517" s="304">
        <f t="shared" ref="F517:F580" ca="1" si="242">SQRT(acc_x^2+acc_z^2)</f>
        <v>1.1324250348129161</v>
      </c>
      <c r="G517" s="306">
        <f t="shared" ref="G517:G580" ca="1" si="243">G516+acc_x*pas</f>
        <v>6.8237714891325378</v>
      </c>
      <c r="H517" s="307">
        <f t="shared" ref="H517:H580" ca="1" si="244">H516+acc_z*pas</f>
        <v>-100.93205712467692</v>
      </c>
      <c r="I517" s="304">
        <f t="shared" ref="I517:I580" ca="1" si="245">SQRT(vit_x^2+vit_z^2)</f>
        <v>101.16246345732661</v>
      </c>
      <c r="J517" s="306">
        <f t="shared" ref="J517:J580" ca="1" si="246">J516+0.5*(vit_x+G516)*pas*(K516&gt;=0)</f>
        <v>621.05488247048675</v>
      </c>
      <c r="K517" s="307">
        <f t="shared" ref="K517:K580" ca="1" si="247">K516+0.5*(vit_z+H516)*pas</f>
        <v>-1.4130472130036904</v>
      </c>
      <c r="L517" s="304">
        <f t="shared" ca="1" si="232"/>
        <v>621.05648997724541</v>
      </c>
      <c r="M517" s="306">
        <f t="shared" ref="M517:M580" ca="1" si="248">IF(AND(L516&gt;L_rampe,G517&gt;0),ATAN2(G517,H517),$M$4)</f>
        <v>-1.5032914780766848</v>
      </c>
      <c r="N517" s="304">
        <f t="shared" ref="N517:N580" ca="1" si="249">DEGREES(Beta)</f>
        <v>-86.13225707177736</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2.8949999999999996</v>
      </c>
      <c r="T517" s="304">
        <f t="shared" ca="1" si="233"/>
        <v>28.399949999999997</v>
      </c>
      <c r="U517" s="311">
        <f t="shared" ca="1" si="234"/>
        <v>0</v>
      </c>
      <c r="V517" s="306">
        <f t="shared" ca="1" si="235"/>
        <v>1.2251731105142596</v>
      </c>
      <c r="W517" s="304">
        <f t="shared" ca="1" si="236"/>
        <v>25.674921180406905</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0.91896952142255905</v>
      </c>
      <c r="AH517" s="304">
        <f t="shared" ref="AH517:AH580" ca="1" si="260">IF(AND(L516&lt;L_rampe,Poussee&lt;Poids*SIN(M516)), g*SIN(M516), (-W516+Poussee)/m)</f>
        <v>-8.8686869152241918</v>
      </c>
    </row>
    <row r="518" spans="1:34" x14ac:dyDescent="0.2">
      <c r="A518" s="347">
        <f t="shared" ca="1" si="238"/>
        <v>1E-4</v>
      </c>
      <c r="B518" s="304">
        <f t="shared" ca="1" si="239"/>
        <v>32.8128000000006</v>
      </c>
      <c r="D518" s="306">
        <f t="shared" ca="1" si="240"/>
        <v>-0.59822647533677142</v>
      </c>
      <c r="E518" s="307">
        <f t="shared" ca="1" si="241"/>
        <v>-0.96148728553616003</v>
      </c>
      <c r="F518" s="304">
        <f t="shared" ca="1" si="242"/>
        <v>1.1324013052101054</v>
      </c>
      <c r="G518" s="306">
        <f t="shared" ca="1" si="243"/>
        <v>6.8237116664850044</v>
      </c>
      <c r="H518" s="307">
        <f t="shared" ca="1" si="244"/>
        <v>-100.93215327340548</v>
      </c>
      <c r="I518" s="304">
        <f t="shared" ca="1" si="245"/>
        <v>101.16255535183727</v>
      </c>
      <c r="J518" s="306">
        <f t="shared" ca="1" si="246"/>
        <v>621.05488247048675</v>
      </c>
      <c r="K518" s="307">
        <f t="shared" ca="1" si="247"/>
        <v>-1.4231404235235945</v>
      </c>
      <c r="L518" s="304">
        <f t="shared" ca="1" si="232"/>
        <v>621.05651302365004</v>
      </c>
      <c r="M518" s="306">
        <f t="shared" ca="1" si="248"/>
        <v>-1.5032921321919657</v>
      </c>
      <c r="N518" s="304">
        <f t="shared" ca="1" si="249"/>
        <v>-86.132294549822277</v>
      </c>
      <c r="P518" s="310">
        <f t="shared" ca="1" si="250"/>
        <v>23</v>
      </c>
      <c r="Q518" s="304">
        <f t="shared" ca="1" si="251"/>
        <v>0</v>
      </c>
      <c r="R518" s="306">
        <f t="shared" ca="1" si="252"/>
        <v>0</v>
      </c>
      <c r="S518" s="307">
        <f t="shared" ca="1" si="253"/>
        <v>2.8949999999999996</v>
      </c>
      <c r="T518" s="304">
        <f t="shared" ca="1" si="233"/>
        <v>28.399949999999997</v>
      </c>
      <c r="U518" s="311">
        <f t="shared" ca="1" si="234"/>
        <v>0</v>
      </c>
      <c r="V518" s="306">
        <f t="shared" ca="1" si="235"/>
        <v>1.2251743471079026</v>
      </c>
      <c r="W518" s="304">
        <f t="shared" ca="1" si="236"/>
        <v>25.674993740176888</v>
      </c>
      <c r="Y518" s="314" t="str">
        <f t="shared" ca="1" si="254"/>
        <v/>
      </c>
      <c r="Z518" s="315" t="str">
        <f t="shared" ca="1" si="255"/>
        <v/>
      </c>
      <c r="AA518" s="316" t="str">
        <f t="shared" ca="1" si="256"/>
        <v/>
      </c>
      <c r="AC518" s="310" t="e">
        <f t="shared" ca="1" si="257"/>
        <v>#N/A</v>
      </c>
      <c r="AD518" s="323" t="e">
        <f t="shared" ca="1" si="258"/>
        <v>#N/A</v>
      </c>
      <c r="AE518" s="324" t="e">
        <f t="shared" ca="1" si="237"/>
        <v>#N/A</v>
      </c>
      <c r="AG518" s="306">
        <f t="shared" ca="1" si="259"/>
        <v>0.91894489007924918</v>
      </c>
      <c r="AH518" s="304">
        <f t="shared" ca="1" si="260"/>
        <v>-8.868711979415167</v>
      </c>
    </row>
    <row r="519" spans="1:34" x14ac:dyDescent="0.2">
      <c r="A519" s="347">
        <f t="shared" ca="1" si="238"/>
        <v>1E-4</v>
      </c>
      <c r="B519" s="304">
        <f t="shared" ca="1" si="239"/>
        <v>32.812900000000603</v>
      </c>
      <c r="D519" s="306">
        <f t="shared" ca="1" si="240"/>
        <v>-0.59822237801784195</v>
      </c>
      <c r="E519" s="307">
        <f t="shared" ca="1" si="241"/>
        <v>-0.96146188748908479</v>
      </c>
      <c r="F519" s="304">
        <f t="shared" ca="1" si="242"/>
        <v>1.1323775760122572</v>
      </c>
      <c r="G519" s="306">
        <f t="shared" ca="1" si="243"/>
        <v>6.8236518442472027</v>
      </c>
      <c r="H519" s="307">
        <f t="shared" ca="1" si="244"/>
        <v>-100.93224941959423</v>
      </c>
      <c r="I519" s="304">
        <f t="shared" ca="1" si="245"/>
        <v>101.16264724388482</v>
      </c>
      <c r="J519" s="306">
        <f t="shared" ca="1" si="246"/>
        <v>621.05488247048675</v>
      </c>
      <c r="K519" s="307">
        <f t="shared" ca="1" si="247"/>
        <v>-1.4332336436582445</v>
      </c>
      <c r="L519" s="304">
        <f t="shared" ca="1" si="232"/>
        <v>621.05653623410763</v>
      </c>
      <c r="M519" s="306">
        <f t="shared" ca="1" si="248"/>
        <v>-1.5032927863003236</v>
      </c>
      <c r="N519" s="304">
        <f t="shared" ca="1" si="249"/>
        <v>-86.132332027470525</v>
      </c>
      <c r="P519" s="310">
        <f t="shared" ca="1" si="250"/>
        <v>23</v>
      </c>
      <c r="Q519" s="304">
        <f t="shared" ca="1" si="251"/>
        <v>0</v>
      </c>
      <c r="R519" s="306">
        <f t="shared" ca="1" si="252"/>
        <v>0</v>
      </c>
      <c r="S519" s="307">
        <f t="shared" ca="1" si="253"/>
        <v>2.8949999999999996</v>
      </c>
      <c r="T519" s="304">
        <f t="shared" ca="1" si="233"/>
        <v>28.399949999999997</v>
      </c>
      <c r="U519" s="311">
        <f t="shared" ca="1" si="234"/>
        <v>0</v>
      </c>
      <c r="V519" s="306">
        <f t="shared" ca="1" si="235"/>
        <v>1.2251755837039719</v>
      </c>
      <c r="W519" s="304">
        <f t="shared" ca="1" si="236"/>
        <v>25.675066298883973</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0.91892025909431396</v>
      </c>
      <c r="AH519" s="304">
        <f t="shared" ca="1" si="260"/>
        <v>-8.8687370432389958</v>
      </c>
    </row>
    <row r="520" spans="1:34" x14ac:dyDescent="0.2">
      <c r="A520" s="347">
        <f t="shared" ca="1" si="238"/>
        <v>1E-4</v>
      </c>
      <c r="B520" s="304">
        <f t="shared" ca="1" si="239"/>
        <v>32.813000000000606</v>
      </c>
      <c r="D520" s="306">
        <f t="shared" ca="1" si="240"/>
        <v>-0.59821828070243477</v>
      </c>
      <c r="E520" s="307">
        <f t="shared" ca="1" si="241"/>
        <v>-0.96143648981403729</v>
      </c>
      <c r="F520" s="304">
        <f t="shared" ca="1" si="242"/>
        <v>1.1323538472193728</v>
      </c>
      <c r="G520" s="306">
        <f t="shared" ca="1" si="243"/>
        <v>6.8235920224191329</v>
      </c>
      <c r="H520" s="307">
        <f t="shared" ca="1" si="244"/>
        <v>-100.9323455632432</v>
      </c>
      <c r="I520" s="304">
        <f t="shared" ca="1" si="245"/>
        <v>101.1627391334693</v>
      </c>
      <c r="J520" s="306">
        <f t="shared" ca="1" si="246"/>
        <v>621.05488247048675</v>
      </c>
      <c r="K520" s="307">
        <f t="shared" ca="1" si="247"/>
        <v>-1.4433268734073863</v>
      </c>
      <c r="L520" s="304">
        <f t="shared" ca="1" si="232"/>
        <v>621.05655960861861</v>
      </c>
      <c r="M520" s="306">
        <f t="shared" ca="1" si="248"/>
        <v>-1.5032934404017588</v>
      </c>
      <c r="N520" s="304">
        <f t="shared" ca="1" si="249"/>
        <v>-86.132369504722135</v>
      </c>
      <c r="P520" s="310">
        <f t="shared" ca="1" si="250"/>
        <v>23</v>
      </c>
      <c r="Q520" s="304">
        <f t="shared" ca="1" si="251"/>
        <v>0</v>
      </c>
      <c r="R520" s="306">
        <f t="shared" ca="1" si="252"/>
        <v>0</v>
      </c>
      <c r="S520" s="307">
        <f t="shared" ca="1" si="253"/>
        <v>2.8949999999999996</v>
      </c>
      <c r="T520" s="304">
        <f t="shared" ca="1" si="233"/>
        <v>28.399949999999997</v>
      </c>
      <c r="U520" s="311">
        <f t="shared" ca="1" si="234"/>
        <v>0</v>
      </c>
      <c r="V520" s="306">
        <f t="shared" ca="1" si="235"/>
        <v>1.2251768203024671</v>
      </c>
      <c r="W520" s="304">
        <f t="shared" ca="1" si="236"/>
        <v>25.675138856528161</v>
      </c>
      <c r="Y520" s="314" t="str">
        <f t="shared" ca="1" si="254"/>
        <v/>
      </c>
      <c r="Z520" s="315" t="str">
        <f t="shared" ca="1" si="255"/>
        <v/>
      </c>
      <c r="AA520" s="316" t="str">
        <f t="shared" ca="1" si="256"/>
        <v/>
      </c>
      <c r="AC520" s="310" t="e">
        <f t="shared" ca="1" si="257"/>
        <v>#N/A</v>
      </c>
      <c r="AD520" s="323" t="e">
        <f t="shared" ca="1" si="258"/>
        <v>#N/A</v>
      </c>
      <c r="AE520" s="324" t="e">
        <f t="shared" ca="1" si="237"/>
        <v>#N/A</v>
      </c>
      <c r="AG520" s="306">
        <f t="shared" ca="1" si="259"/>
        <v>0.91889562846776229</v>
      </c>
      <c r="AH520" s="304">
        <f t="shared" ca="1" si="260"/>
        <v>-8.8687621066956748</v>
      </c>
    </row>
    <row r="521" spans="1:34" x14ac:dyDescent="0.2">
      <c r="A521" s="347">
        <f t="shared" ca="1" si="238"/>
        <v>1E-4</v>
      </c>
      <c r="B521" s="304">
        <f t="shared" ca="1" si="239"/>
        <v>32.81310000000061</v>
      </c>
      <c r="D521" s="306">
        <f t="shared" ca="1" si="240"/>
        <v>-0.59821418339054877</v>
      </c>
      <c r="E521" s="307">
        <f t="shared" ca="1" si="241"/>
        <v>-0.96141109251102108</v>
      </c>
      <c r="F521" s="304">
        <f t="shared" ca="1" si="242"/>
        <v>1.1323301188314547</v>
      </c>
      <c r="G521" s="306">
        <f t="shared" ca="1" si="243"/>
        <v>6.8235322010007939</v>
      </c>
      <c r="H521" s="307">
        <f t="shared" ca="1" si="244"/>
        <v>-100.93244170435246</v>
      </c>
      <c r="I521" s="304">
        <f t="shared" ca="1" si="245"/>
        <v>101.16283102059077</v>
      </c>
      <c r="J521" s="306">
        <f t="shared" ca="1" si="246"/>
        <v>621.05488247048675</v>
      </c>
      <c r="K521" s="307">
        <f t="shared" ca="1" si="247"/>
        <v>-1.453420112770766</v>
      </c>
      <c r="L521" s="304">
        <f t="shared" ca="1" si="232"/>
        <v>621.05658314718335</v>
      </c>
      <c r="M521" s="306">
        <f t="shared" ca="1" si="248"/>
        <v>-1.5032940944962714</v>
      </c>
      <c r="N521" s="304">
        <f t="shared" ca="1" si="249"/>
        <v>-86.132406981577105</v>
      </c>
      <c r="P521" s="310">
        <f t="shared" ca="1" si="250"/>
        <v>23</v>
      </c>
      <c r="Q521" s="304">
        <f t="shared" ca="1" si="251"/>
        <v>0</v>
      </c>
      <c r="R521" s="306">
        <f t="shared" ca="1" si="252"/>
        <v>0</v>
      </c>
      <c r="S521" s="307">
        <f t="shared" ca="1" si="253"/>
        <v>2.8949999999999996</v>
      </c>
      <c r="T521" s="304">
        <f t="shared" ca="1" si="233"/>
        <v>28.399949999999997</v>
      </c>
      <c r="U521" s="311">
        <f t="shared" ca="1" si="234"/>
        <v>0</v>
      </c>
      <c r="V521" s="306">
        <f t="shared" ca="1" si="235"/>
        <v>1.2251780569033888</v>
      </c>
      <c r="W521" s="304">
        <f t="shared" ca="1" si="236"/>
        <v>25.675211413109501</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0.91887099819959062</v>
      </c>
      <c r="AH521" s="304">
        <f t="shared" ca="1" si="260"/>
        <v>-8.8687871697852039</v>
      </c>
    </row>
    <row r="522" spans="1:34" x14ac:dyDescent="0.2">
      <c r="A522" s="347">
        <f t="shared" ca="1" si="238"/>
        <v>1E-4</v>
      </c>
      <c r="B522" s="304">
        <f t="shared" ca="1" si="239"/>
        <v>32.813200000000613</v>
      </c>
      <c r="D522" s="306">
        <f t="shared" ca="1" si="240"/>
        <v>-0.59821008608218673</v>
      </c>
      <c r="E522" s="307">
        <f t="shared" ca="1" si="241"/>
        <v>-0.96138569558001485</v>
      </c>
      <c r="F522" s="304">
        <f t="shared" ca="1" si="242"/>
        <v>1.1323063908484869</v>
      </c>
      <c r="G522" s="306">
        <f t="shared" ca="1" si="243"/>
        <v>6.8234723799921859</v>
      </c>
      <c r="H522" s="307">
        <f t="shared" ca="1" si="244"/>
        <v>-100.93253784292202</v>
      </c>
      <c r="I522" s="304">
        <f t="shared" ca="1" si="245"/>
        <v>101.16292290524923</v>
      </c>
      <c r="J522" s="306">
        <f t="shared" ca="1" si="246"/>
        <v>621.05488247048675</v>
      </c>
      <c r="K522" s="307">
        <f t="shared" ca="1" si="247"/>
        <v>-1.4635133617481297</v>
      </c>
      <c r="L522" s="304">
        <f t="shared" ca="1" si="232"/>
        <v>621.05660684980251</v>
      </c>
      <c r="M522" s="306">
        <f t="shared" ca="1" si="248"/>
        <v>-1.5032947485838613</v>
      </c>
      <c r="N522" s="304">
        <f t="shared" ca="1" si="249"/>
        <v>-86.132444458035437</v>
      </c>
      <c r="P522" s="310">
        <f t="shared" ca="1" si="250"/>
        <v>23</v>
      </c>
      <c r="Q522" s="304">
        <f t="shared" ca="1" si="251"/>
        <v>0</v>
      </c>
      <c r="R522" s="306">
        <f t="shared" ca="1" si="252"/>
        <v>0</v>
      </c>
      <c r="S522" s="307">
        <f t="shared" ca="1" si="253"/>
        <v>2.8949999999999996</v>
      </c>
      <c r="T522" s="304">
        <f t="shared" ca="1" si="233"/>
        <v>28.399949999999997</v>
      </c>
      <c r="U522" s="311">
        <f t="shared" ca="1" si="234"/>
        <v>0</v>
      </c>
      <c r="V522" s="306">
        <f t="shared" ca="1" si="235"/>
        <v>1.2251792935067363</v>
      </c>
      <c r="W522" s="304">
        <f t="shared" ca="1" si="236"/>
        <v>25.675283968627969</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0.91884636828978294</v>
      </c>
      <c r="AH522" s="304">
        <f t="shared" ca="1" si="260"/>
        <v>-8.8688122325076009</v>
      </c>
    </row>
    <row r="523" spans="1:34" x14ac:dyDescent="0.2">
      <c r="A523" s="347">
        <f t="shared" ca="1" si="238"/>
        <v>1E-4</v>
      </c>
      <c r="B523" s="304">
        <f t="shared" ca="1" si="239"/>
        <v>32.813300000000616</v>
      </c>
      <c r="D523" s="306">
        <f t="shared" ca="1" si="240"/>
        <v>-0.59820598877734921</v>
      </c>
      <c r="E523" s="307">
        <f t="shared" ca="1" si="241"/>
        <v>-0.96136029902102926</v>
      </c>
      <c r="F523" s="304">
        <f t="shared" ca="1" si="242"/>
        <v>1.132282663270479</v>
      </c>
      <c r="G523" s="306">
        <f t="shared" ca="1" si="243"/>
        <v>6.8234125593933079</v>
      </c>
      <c r="H523" s="307">
        <f t="shared" ca="1" si="244"/>
        <v>-100.93263397895191</v>
      </c>
      <c r="I523" s="304">
        <f t="shared" ca="1" si="245"/>
        <v>101.16301478744475</v>
      </c>
      <c r="J523" s="306">
        <f t="shared" ca="1" si="246"/>
        <v>621.05488247048675</v>
      </c>
      <c r="K523" s="307">
        <f t="shared" ca="1" si="247"/>
        <v>-1.4736066203392235</v>
      </c>
      <c r="L523" s="304">
        <f t="shared" ca="1" si="232"/>
        <v>621.05663071647632</v>
      </c>
      <c r="M523" s="306">
        <f t="shared" ca="1" si="248"/>
        <v>-1.5032954026645289</v>
      </c>
      <c r="N523" s="304">
        <f t="shared" ca="1" si="249"/>
        <v>-86.132481934097157</v>
      </c>
      <c r="P523" s="310">
        <f t="shared" ca="1" si="250"/>
        <v>23</v>
      </c>
      <c r="Q523" s="304">
        <f t="shared" ca="1" si="251"/>
        <v>0</v>
      </c>
      <c r="R523" s="306">
        <f t="shared" ca="1" si="252"/>
        <v>0</v>
      </c>
      <c r="S523" s="307">
        <f t="shared" ca="1" si="253"/>
        <v>2.8949999999999996</v>
      </c>
      <c r="T523" s="304">
        <f t="shared" ca="1" si="233"/>
        <v>28.399949999999997</v>
      </c>
      <c r="U523" s="311">
        <f t="shared" ca="1" si="234"/>
        <v>0</v>
      </c>
      <c r="V523" s="306">
        <f t="shared" ca="1" si="235"/>
        <v>1.2251805301125103</v>
      </c>
      <c r="W523" s="304">
        <f t="shared" ca="1" si="236"/>
        <v>25.675356523083607</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0.91882173873834816</v>
      </c>
      <c r="AH523" s="304">
        <f t="shared" ca="1" si="260"/>
        <v>-8.8688372948628569</v>
      </c>
    </row>
    <row r="524" spans="1:34" x14ac:dyDescent="0.2">
      <c r="A524" s="347">
        <f t="shared" ca="1" si="238"/>
        <v>1E-4</v>
      </c>
      <c r="B524" s="304">
        <f t="shared" ca="1" si="239"/>
        <v>32.81340000000062</v>
      </c>
      <c r="D524" s="306">
        <f t="shared" ca="1" si="240"/>
        <v>-0.59820189147603464</v>
      </c>
      <c r="E524" s="307">
        <f t="shared" ca="1" si="241"/>
        <v>-0.96133490283404655</v>
      </c>
      <c r="F524" s="304">
        <f t="shared" ca="1" si="242"/>
        <v>1.1322589360974156</v>
      </c>
      <c r="G524" s="306">
        <f t="shared" ca="1" si="243"/>
        <v>6.82335273920416</v>
      </c>
      <c r="H524" s="307">
        <f t="shared" ca="1" si="244"/>
        <v>-100.9327301124422</v>
      </c>
      <c r="I524" s="304">
        <f t="shared" ca="1" si="245"/>
        <v>101.16310666717735</v>
      </c>
      <c r="J524" s="306">
        <f t="shared" ca="1" si="246"/>
        <v>621.05488247048675</v>
      </c>
      <c r="K524" s="307">
        <f t="shared" ca="1" si="247"/>
        <v>-1.4836998885437933</v>
      </c>
      <c r="L524" s="304">
        <f t="shared" ca="1" si="232"/>
        <v>621.05665474720536</v>
      </c>
      <c r="M524" s="306">
        <f t="shared" ca="1" si="248"/>
        <v>-1.503296056738274</v>
      </c>
      <c r="N524" s="304">
        <f t="shared" ca="1" si="249"/>
        <v>-86.132519409762239</v>
      </c>
      <c r="P524" s="310">
        <f t="shared" ca="1" si="250"/>
        <v>23</v>
      </c>
      <c r="Q524" s="304">
        <f t="shared" ca="1" si="251"/>
        <v>0</v>
      </c>
      <c r="R524" s="306">
        <f t="shared" ca="1" si="252"/>
        <v>0</v>
      </c>
      <c r="S524" s="307">
        <f t="shared" ca="1" si="253"/>
        <v>2.8949999999999996</v>
      </c>
      <c r="T524" s="304">
        <f t="shared" ca="1" si="233"/>
        <v>28.399949999999997</v>
      </c>
      <c r="U524" s="311">
        <f t="shared" ca="1" si="234"/>
        <v>0</v>
      </c>
      <c r="V524" s="306">
        <f t="shared" ca="1" si="235"/>
        <v>1.2251817667207099</v>
      </c>
      <c r="W524" s="304">
        <f t="shared" ca="1" si="236"/>
        <v>25.675429076476384</v>
      </c>
      <c r="Y524" s="314" t="str">
        <f t="shared" ca="1" si="254"/>
        <v/>
      </c>
      <c r="Z524" s="315" t="str">
        <f t="shared" ca="1" si="255"/>
        <v/>
      </c>
      <c r="AA524" s="316" t="str">
        <f t="shared" ca="1" si="256"/>
        <v/>
      </c>
      <c r="AC524" s="310" t="e">
        <f t="shared" ca="1" si="257"/>
        <v>#N/A</v>
      </c>
      <c r="AD524" s="323" t="e">
        <f t="shared" ca="1" si="258"/>
        <v>#N/A</v>
      </c>
      <c r="AE524" s="324" t="e">
        <f t="shared" ca="1" si="237"/>
        <v>#N/A</v>
      </c>
      <c r="AG524" s="306">
        <f t="shared" ca="1" si="259"/>
        <v>0.91879710954527027</v>
      </c>
      <c r="AH524" s="304">
        <f t="shared" ca="1" si="260"/>
        <v>-8.8688623568509879</v>
      </c>
    </row>
    <row r="525" spans="1:34" x14ac:dyDescent="0.2">
      <c r="A525" s="347">
        <f t="shared" ca="1" si="238"/>
        <v>1E-4</v>
      </c>
      <c r="B525" s="304">
        <f t="shared" ca="1" si="239"/>
        <v>32.813500000000623</v>
      </c>
      <c r="D525" s="306">
        <f t="shared" ca="1" si="240"/>
        <v>-0.59819779417824537</v>
      </c>
      <c r="E525" s="307">
        <f t="shared" ca="1" si="241"/>
        <v>-0.96130950701908269</v>
      </c>
      <c r="F525" s="304">
        <f t="shared" ca="1" si="242"/>
        <v>1.1322352093293115</v>
      </c>
      <c r="G525" s="306">
        <f t="shared" ca="1" si="243"/>
        <v>6.823292919424742</v>
      </c>
      <c r="H525" s="307">
        <f t="shared" ca="1" si="244"/>
        <v>-100.9328262433929</v>
      </c>
      <c r="I525" s="304">
        <f t="shared" ca="1" si="245"/>
        <v>101.16319854444704</v>
      </c>
      <c r="J525" s="306">
        <f t="shared" ca="1" si="246"/>
        <v>621.05488247048675</v>
      </c>
      <c r="K525" s="307">
        <f t="shared" ca="1" si="247"/>
        <v>-1.4937931663615851</v>
      </c>
      <c r="L525" s="304">
        <f t="shared" ca="1" si="232"/>
        <v>621.05667894198996</v>
      </c>
      <c r="M525" s="306">
        <f t="shared" ca="1" si="248"/>
        <v>-1.5032967108050967</v>
      </c>
      <c r="N525" s="304">
        <f t="shared" ca="1" si="249"/>
        <v>-86.132556885030709</v>
      </c>
      <c r="P525" s="310">
        <f t="shared" ca="1" si="250"/>
        <v>23</v>
      </c>
      <c r="Q525" s="304">
        <f t="shared" ca="1" si="251"/>
        <v>0</v>
      </c>
      <c r="R525" s="306">
        <f t="shared" ca="1" si="252"/>
        <v>0</v>
      </c>
      <c r="S525" s="307">
        <f t="shared" ca="1" si="253"/>
        <v>2.8949999999999996</v>
      </c>
      <c r="T525" s="304">
        <f t="shared" ca="1" si="233"/>
        <v>28.399949999999997</v>
      </c>
      <c r="U525" s="311">
        <f t="shared" ca="1" si="234"/>
        <v>0</v>
      </c>
      <c r="V525" s="306">
        <f t="shared" ca="1" si="235"/>
        <v>1.2251830033313358</v>
      </c>
      <c r="W525" s="304">
        <f t="shared" ca="1" si="236"/>
        <v>25.675501628806341</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0.9187724807105635</v>
      </c>
      <c r="AH525" s="304">
        <f t="shared" ca="1" si="260"/>
        <v>-8.8688874184719815</v>
      </c>
    </row>
    <row r="526" spans="1:34" x14ac:dyDescent="0.2">
      <c r="A526" s="347">
        <f t="shared" ca="1" si="238"/>
        <v>1E-4</v>
      </c>
      <c r="B526" s="304">
        <f t="shared" ca="1" si="239"/>
        <v>32.813600000000626</v>
      </c>
      <c r="D526" s="306">
        <f t="shared" ca="1" si="240"/>
        <v>-0.59819369688398361</v>
      </c>
      <c r="E526" s="307">
        <f t="shared" ca="1" si="241"/>
        <v>-0.96128411157611815</v>
      </c>
      <c r="F526" s="304">
        <f t="shared" ca="1" si="242"/>
        <v>1.1322114829661525</v>
      </c>
      <c r="G526" s="306">
        <f t="shared" ca="1" si="243"/>
        <v>6.8232331000550532</v>
      </c>
      <c r="H526" s="307">
        <f t="shared" ca="1" si="244"/>
        <v>-100.93292237180405</v>
      </c>
      <c r="I526" s="304">
        <f t="shared" ca="1" si="245"/>
        <v>101.16329041925391</v>
      </c>
      <c r="J526" s="306">
        <f t="shared" ca="1" si="246"/>
        <v>621.05488247048675</v>
      </c>
      <c r="K526" s="307">
        <f t="shared" ca="1" si="247"/>
        <v>-1.5038864537923449</v>
      </c>
      <c r="L526" s="304">
        <f t="shared" ca="1" si="232"/>
        <v>621.05670330083069</v>
      </c>
      <c r="M526" s="306">
        <f t="shared" ca="1" si="248"/>
        <v>-1.5032973648649974</v>
      </c>
      <c r="N526" s="304">
        <f t="shared" ca="1" si="249"/>
        <v>-86.132594359902555</v>
      </c>
      <c r="P526" s="310">
        <f t="shared" ca="1" si="250"/>
        <v>23</v>
      </c>
      <c r="Q526" s="304">
        <f t="shared" ca="1" si="251"/>
        <v>0</v>
      </c>
      <c r="R526" s="306">
        <f t="shared" ca="1" si="252"/>
        <v>0</v>
      </c>
      <c r="S526" s="307">
        <f t="shared" ca="1" si="253"/>
        <v>2.8949999999999996</v>
      </c>
      <c r="T526" s="304">
        <f t="shared" ca="1" si="233"/>
        <v>28.399949999999997</v>
      </c>
      <c r="U526" s="311">
        <f t="shared" ca="1" si="234"/>
        <v>0</v>
      </c>
      <c r="V526" s="306">
        <f t="shared" ca="1" si="235"/>
        <v>1.2251842399443875</v>
      </c>
      <c r="W526" s="304">
        <f t="shared" ca="1" si="236"/>
        <v>25.675574180073486</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0.9187478522342083</v>
      </c>
      <c r="AH526" s="304">
        <f t="shared" ca="1" si="260"/>
        <v>-8.8689124797258536</v>
      </c>
    </row>
    <row r="527" spans="1:34" x14ac:dyDescent="0.2">
      <c r="A527" s="347">
        <f t="shared" ca="1" si="238"/>
        <v>1E-4</v>
      </c>
      <c r="B527" s="304">
        <f t="shared" ca="1" si="239"/>
        <v>32.81370000000063</v>
      </c>
      <c r="D527" s="306">
        <f t="shared" ca="1" si="240"/>
        <v>-0.5981895995932468</v>
      </c>
      <c r="E527" s="307">
        <f t="shared" ca="1" si="241"/>
        <v>-0.96125871650515293</v>
      </c>
      <c r="F527" s="304">
        <f t="shared" ca="1" si="242"/>
        <v>1.1321877570079368</v>
      </c>
      <c r="G527" s="306">
        <f t="shared" ca="1" si="243"/>
        <v>6.8231732810950936</v>
      </c>
      <c r="H527" s="307">
        <f t="shared" ca="1" si="244"/>
        <v>-100.9330184976757</v>
      </c>
      <c r="I527" s="304">
        <f t="shared" ca="1" si="245"/>
        <v>101.16338229159796</v>
      </c>
      <c r="J527" s="306">
        <f t="shared" ca="1" si="246"/>
        <v>621.05488247048675</v>
      </c>
      <c r="K527" s="307">
        <f t="shared" ca="1" si="247"/>
        <v>-1.5139797508358188</v>
      </c>
      <c r="L527" s="304">
        <f t="shared" ca="1" si="232"/>
        <v>621.0567278237279</v>
      </c>
      <c r="M527" s="306">
        <f t="shared" ca="1" si="248"/>
        <v>-1.5032980189179761</v>
      </c>
      <c r="N527" s="304">
        <f t="shared" ca="1" si="249"/>
        <v>-86.132631834377818</v>
      </c>
      <c r="P527" s="310">
        <f t="shared" ca="1" si="250"/>
        <v>23</v>
      </c>
      <c r="Q527" s="304">
        <f t="shared" ca="1" si="251"/>
        <v>0</v>
      </c>
      <c r="R527" s="306">
        <f t="shared" ca="1" si="252"/>
        <v>0</v>
      </c>
      <c r="S527" s="307">
        <f t="shared" ca="1" si="253"/>
        <v>2.8949999999999996</v>
      </c>
      <c r="T527" s="304">
        <f t="shared" ca="1" si="233"/>
        <v>28.399949999999997</v>
      </c>
      <c r="U527" s="311">
        <f t="shared" ca="1" si="234"/>
        <v>0</v>
      </c>
      <c r="V527" s="306">
        <f t="shared" ca="1" si="235"/>
        <v>1.2251854765598651</v>
      </c>
      <c r="W527" s="304">
        <f t="shared" ca="1" si="236"/>
        <v>25.675646730277823</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0.91872322411620999</v>
      </c>
      <c r="AH527" s="304">
        <f t="shared" ca="1" si="260"/>
        <v>-8.8689375406126043</v>
      </c>
    </row>
    <row r="528" spans="1:34" x14ac:dyDescent="0.2">
      <c r="A528" s="347">
        <f t="shared" ca="1" si="238"/>
        <v>1E-4</v>
      </c>
      <c r="B528" s="304">
        <f t="shared" ca="1" si="239"/>
        <v>32.813800000000633</v>
      </c>
      <c r="D528" s="306">
        <f t="shared" ca="1" si="240"/>
        <v>-0.59818550230603651</v>
      </c>
      <c r="E528" s="307">
        <f t="shared" ca="1" si="241"/>
        <v>-0.96123332180618704</v>
      </c>
      <c r="F528" s="304">
        <f t="shared" ca="1" si="242"/>
        <v>1.1321640314546659</v>
      </c>
      <c r="G528" s="306">
        <f t="shared" ca="1" si="243"/>
        <v>6.8231134625448631</v>
      </c>
      <c r="H528" s="307">
        <f t="shared" ca="1" si="244"/>
        <v>-100.93311462100789</v>
      </c>
      <c r="I528" s="304">
        <f t="shared" ca="1" si="245"/>
        <v>101.16347416147923</v>
      </c>
      <c r="J528" s="306">
        <f t="shared" ca="1" si="246"/>
        <v>621.05488247048675</v>
      </c>
      <c r="K528" s="307">
        <f t="shared" ca="1" si="247"/>
        <v>-1.5240730574917529</v>
      </c>
      <c r="L528" s="304">
        <f t="shared" ca="1" si="232"/>
        <v>621.05675251068214</v>
      </c>
      <c r="M528" s="306">
        <f t="shared" ca="1" si="248"/>
        <v>-1.5032986729640327</v>
      </c>
      <c r="N528" s="304">
        <f t="shared" ca="1" si="249"/>
        <v>-86.132669308456471</v>
      </c>
      <c r="P528" s="310">
        <f t="shared" ca="1" si="250"/>
        <v>23</v>
      </c>
      <c r="Q528" s="304">
        <f t="shared" ca="1" si="251"/>
        <v>0</v>
      </c>
      <c r="R528" s="306">
        <f t="shared" ca="1" si="252"/>
        <v>0</v>
      </c>
      <c r="S528" s="307">
        <f t="shared" ca="1" si="253"/>
        <v>2.8949999999999996</v>
      </c>
      <c r="T528" s="304">
        <f t="shared" ca="1" si="233"/>
        <v>28.399949999999997</v>
      </c>
      <c r="U528" s="311">
        <f t="shared" ca="1" si="234"/>
        <v>0</v>
      </c>
      <c r="V528" s="306">
        <f t="shared" ca="1" si="235"/>
        <v>1.2251867131777689</v>
      </c>
      <c r="W528" s="304">
        <f t="shared" ca="1" si="236"/>
        <v>25.675719279419372</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0.9186985963565597</v>
      </c>
      <c r="AH528" s="304">
        <f t="shared" ca="1" si="260"/>
        <v>-8.8689626011322371</v>
      </c>
    </row>
    <row r="529" spans="1:34" x14ac:dyDescent="0.2">
      <c r="A529" s="347">
        <f t="shared" ca="1" si="238"/>
        <v>1E-4</v>
      </c>
      <c r="B529" s="304">
        <f t="shared" ca="1" si="239"/>
        <v>32.813900000000636</v>
      </c>
      <c r="D529" s="306">
        <f t="shared" ca="1" si="240"/>
        <v>-0.59818140502235428</v>
      </c>
      <c r="E529" s="307">
        <f t="shared" ca="1" si="241"/>
        <v>-0.9612079274792098</v>
      </c>
      <c r="F529" s="304">
        <f t="shared" ca="1" si="242"/>
        <v>1.1321403063063322</v>
      </c>
      <c r="G529" s="306">
        <f t="shared" ca="1" si="243"/>
        <v>6.8230536444043608</v>
      </c>
      <c r="H529" s="307">
        <f t="shared" ca="1" si="244"/>
        <v>-100.93321074180064</v>
      </c>
      <c r="I529" s="304">
        <f t="shared" ca="1" si="245"/>
        <v>101.16356602889776</v>
      </c>
      <c r="J529" s="306">
        <f t="shared" ca="1" si="246"/>
        <v>621.05488247048675</v>
      </c>
      <c r="K529" s="307">
        <f t="shared" ca="1" si="247"/>
        <v>-1.5341663737598934</v>
      </c>
      <c r="L529" s="304">
        <f t="shared" ca="1" si="232"/>
        <v>621.05677736169378</v>
      </c>
      <c r="M529" s="306">
        <f t="shared" ca="1" si="248"/>
        <v>-1.5032993270031674</v>
      </c>
      <c r="N529" s="304">
        <f t="shared" ca="1" si="249"/>
        <v>-86.132706782138527</v>
      </c>
      <c r="P529" s="310">
        <f t="shared" ca="1" si="250"/>
        <v>23</v>
      </c>
      <c r="Q529" s="304">
        <f t="shared" ca="1" si="251"/>
        <v>0</v>
      </c>
      <c r="R529" s="306">
        <f t="shared" ca="1" si="252"/>
        <v>0</v>
      </c>
      <c r="S529" s="307">
        <f t="shared" ca="1" si="253"/>
        <v>2.8949999999999996</v>
      </c>
      <c r="T529" s="304">
        <f t="shared" ca="1" si="233"/>
        <v>28.399949999999997</v>
      </c>
      <c r="U529" s="311">
        <f t="shared" ca="1" si="234"/>
        <v>0</v>
      </c>
      <c r="V529" s="306">
        <f t="shared" ca="1" si="235"/>
        <v>1.2251879497980986</v>
      </c>
      <c r="W529" s="304">
        <f t="shared" ca="1" si="236"/>
        <v>25.675791827498131</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0.91867396895525566</v>
      </c>
      <c r="AH529" s="304">
        <f t="shared" ca="1" si="260"/>
        <v>-8.8689876612847591</v>
      </c>
    </row>
    <row r="530" spans="1:34" x14ac:dyDescent="0.2">
      <c r="A530" s="347">
        <f t="shared" ca="1" si="238"/>
        <v>1E-4</v>
      </c>
      <c r="B530" s="304">
        <f t="shared" ca="1" si="239"/>
        <v>32.81400000000064</v>
      </c>
      <c r="D530" s="306">
        <f t="shared" ca="1" si="240"/>
        <v>-0.59817730774220113</v>
      </c>
      <c r="E530" s="307">
        <f t="shared" ca="1" si="241"/>
        <v>-0.96118253352422656</v>
      </c>
      <c r="F530" s="304">
        <f t="shared" ca="1" si="242"/>
        <v>1.1321165815629408</v>
      </c>
      <c r="G530" s="306">
        <f t="shared" ca="1" si="243"/>
        <v>6.8229938266735868</v>
      </c>
      <c r="H530" s="307">
        <f t="shared" ca="1" si="244"/>
        <v>-100.93330686005399</v>
      </c>
      <c r="I530" s="304">
        <f t="shared" ca="1" si="245"/>
        <v>101.1636578938536</v>
      </c>
      <c r="J530" s="306">
        <f t="shared" ca="1" si="246"/>
        <v>621.05488247048675</v>
      </c>
      <c r="K530" s="307">
        <f t="shared" ca="1" si="247"/>
        <v>-1.5442596996399862</v>
      </c>
      <c r="L530" s="304">
        <f t="shared" ca="1" si="232"/>
        <v>621.05680237676336</v>
      </c>
      <c r="M530" s="306">
        <f t="shared" ca="1" si="248"/>
        <v>-1.5032999810353802</v>
      </c>
      <c r="N530" s="304">
        <f t="shared" ca="1" si="249"/>
        <v>-86.132744255423987</v>
      </c>
      <c r="P530" s="310">
        <f t="shared" ca="1" si="250"/>
        <v>23</v>
      </c>
      <c r="Q530" s="304">
        <f t="shared" ca="1" si="251"/>
        <v>0</v>
      </c>
      <c r="R530" s="306">
        <f t="shared" ca="1" si="252"/>
        <v>0</v>
      </c>
      <c r="S530" s="307">
        <f t="shared" ca="1" si="253"/>
        <v>2.8949999999999996</v>
      </c>
      <c r="T530" s="304">
        <f t="shared" ca="1" si="233"/>
        <v>28.399949999999997</v>
      </c>
      <c r="U530" s="311">
        <f t="shared" ca="1" si="234"/>
        <v>0</v>
      </c>
      <c r="V530" s="306">
        <f t="shared" ca="1" si="235"/>
        <v>1.2251891864208542</v>
      </c>
      <c r="W530" s="304">
        <f t="shared" ca="1" si="236"/>
        <v>25.675864374514124</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0.91864934191229786</v>
      </c>
      <c r="AH530" s="304">
        <f t="shared" ca="1" si="260"/>
        <v>-8.8690127210701668</v>
      </c>
    </row>
    <row r="531" spans="1:34" x14ac:dyDescent="0.2">
      <c r="A531" s="347">
        <f t="shared" ca="1" si="238"/>
        <v>1E-4</v>
      </c>
      <c r="B531" s="304">
        <f t="shared" ca="1" si="239"/>
        <v>32.814100000000643</v>
      </c>
      <c r="D531" s="306">
        <f t="shared" ca="1" si="240"/>
        <v>-0.59817321046557725</v>
      </c>
      <c r="E531" s="307">
        <f t="shared" ca="1" si="241"/>
        <v>-0.96115713994122309</v>
      </c>
      <c r="F531" s="304">
        <f t="shared" ca="1" si="242"/>
        <v>1.1320928572244804</v>
      </c>
      <c r="G531" s="306">
        <f t="shared" ca="1" si="243"/>
        <v>6.8229340093525401</v>
      </c>
      <c r="H531" s="307">
        <f t="shared" ca="1" si="244"/>
        <v>-100.93340297576799</v>
      </c>
      <c r="I531" s="304">
        <f t="shared" ca="1" si="245"/>
        <v>101.16374975634676</v>
      </c>
      <c r="J531" s="306">
        <f t="shared" ca="1" si="246"/>
        <v>621.05488247048675</v>
      </c>
      <c r="K531" s="307">
        <f t="shared" ca="1" si="247"/>
        <v>-1.5543530351317774</v>
      </c>
      <c r="L531" s="304">
        <f t="shared" ca="1" si="232"/>
        <v>621.05682755589112</v>
      </c>
      <c r="M531" s="306">
        <f t="shared" ca="1" si="248"/>
        <v>-1.5033006350606715</v>
      </c>
      <c r="N531" s="304">
        <f t="shared" ca="1" si="249"/>
        <v>-86.132781728312864</v>
      </c>
      <c r="P531" s="310">
        <f t="shared" ca="1" si="250"/>
        <v>23</v>
      </c>
      <c r="Q531" s="304">
        <f t="shared" ca="1" si="251"/>
        <v>0</v>
      </c>
      <c r="R531" s="306">
        <f t="shared" ca="1" si="252"/>
        <v>0</v>
      </c>
      <c r="S531" s="307">
        <f t="shared" ca="1" si="253"/>
        <v>2.8949999999999996</v>
      </c>
      <c r="T531" s="304">
        <f t="shared" ca="1" si="233"/>
        <v>28.399949999999997</v>
      </c>
      <c r="U531" s="311">
        <f t="shared" ca="1" si="234"/>
        <v>0</v>
      </c>
      <c r="V531" s="306">
        <f t="shared" ca="1" si="235"/>
        <v>1.2251904230460358</v>
      </c>
      <c r="W531" s="304">
        <f t="shared" ca="1" si="236"/>
        <v>25.675936920467358</v>
      </c>
      <c r="Y531" s="314" t="str">
        <f t="shared" ca="1" si="254"/>
        <v/>
      </c>
      <c r="Z531" s="315" t="str">
        <f t="shared" ca="1" si="255"/>
        <v/>
      </c>
      <c r="AA531" s="316" t="str">
        <f t="shared" ca="1" si="256"/>
        <v/>
      </c>
      <c r="AC531" s="310" t="e">
        <f t="shared" ca="1" si="257"/>
        <v>#N/A</v>
      </c>
      <c r="AD531" s="323" t="e">
        <f t="shared" ca="1" si="258"/>
        <v>#N/A</v>
      </c>
      <c r="AE531" s="324" t="e">
        <f t="shared" ca="1" si="237"/>
        <v>#N/A</v>
      </c>
      <c r="AG531" s="306">
        <f t="shared" ca="1" si="259"/>
        <v>0.91862471522767564</v>
      </c>
      <c r="AH531" s="304">
        <f t="shared" ca="1" si="260"/>
        <v>-8.8690377804884726</v>
      </c>
    </row>
    <row r="532" spans="1:34" x14ac:dyDescent="0.2">
      <c r="A532" s="347">
        <f t="shared" ca="1" si="238"/>
        <v>1E-4</v>
      </c>
      <c r="B532" s="304">
        <f t="shared" ca="1" si="239"/>
        <v>32.814200000000646</v>
      </c>
      <c r="D532" s="306">
        <f t="shared" ca="1" si="240"/>
        <v>-0.59816911319248189</v>
      </c>
      <c r="E532" s="307">
        <f t="shared" ca="1" si="241"/>
        <v>-0.96113174673020119</v>
      </c>
      <c r="F532" s="304">
        <f t="shared" ca="1" si="242"/>
        <v>1.1320691332909523</v>
      </c>
      <c r="G532" s="306">
        <f t="shared" ca="1" si="243"/>
        <v>6.8228741924412208</v>
      </c>
      <c r="H532" s="307">
        <f t="shared" ca="1" si="244"/>
        <v>-100.93349908894267</v>
      </c>
      <c r="I532" s="304">
        <f t="shared" ca="1" si="245"/>
        <v>101.1638416163773</v>
      </c>
      <c r="J532" s="306">
        <f t="shared" ca="1" si="246"/>
        <v>621.05488247048675</v>
      </c>
      <c r="K532" s="307">
        <f t="shared" ca="1" si="247"/>
        <v>-1.5644463802350128</v>
      </c>
      <c r="L532" s="304">
        <f t="shared" ca="1" si="232"/>
        <v>621.05685289907774</v>
      </c>
      <c r="M532" s="306">
        <f t="shared" ca="1" si="248"/>
        <v>-1.5033012890790411</v>
      </c>
      <c r="N532" s="304">
        <f t="shared" ca="1" si="249"/>
        <v>-86.132819200805173</v>
      </c>
      <c r="P532" s="310">
        <f t="shared" ca="1" si="250"/>
        <v>23</v>
      </c>
      <c r="Q532" s="304">
        <f t="shared" ca="1" si="251"/>
        <v>0</v>
      </c>
      <c r="R532" s="306">
        <f t="shared" ca="1" si="252"/>
        <v>0</v>
      </c>
      <c r="S532" s="307">
        <f t="shared" ca="1" si="253"/>
        <v>2.8949999999999996</v>
      </c>
      <c r="T532" s="304">
        <f t="shared" ca="1" si="233"/>
        <v>28.399949999999997</v>
      </c>
      <c r="U532" s="311">
        <f t="shared" ca="1" si="234"/>
        <v>0</v>
      </c>
      <c r="V532" s="306">
        <f t="shared" ca="1" si="235"/>
        <v>1.225191659673643</v>
      </c>
      <c r="W532" s="304">
        <f t="shared" ca="1" si="236"/>
        <v>25.676009465357836</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0.918600088901389</v>
      </c>
      <c r="AH532" s="304">
        <f t="shared" ca="1" si="260"/>
        <v>-8.8690628395396764</v>
      </c>
    </row>
    <row r="533" spans="1:34" x14ac:dyDescent="0.2">
      <c r="A533" s="347">
        <f t="shared" ca="1" si="238"/>
        <v>1E-4</v>
      </c>
      <c r="B533" s="304">
        <f t="shared" ca="1" si="239"/>
        <v>32.81430000000065</v>
      </c>
      <c r="D533" s="306">
        <f t="shared" ca="1" si="240"/>
        <v>-0.59816501592291649</v>
      </c>
      <c r="E533" s="307">
        <f t="shared" ca="1" si="241"/>
        <v>-0.96110635389116084</v>
      </c>
      <c r="F533" s="304">
        <f t="shared" ca="1" si="242"/>
        <v>1.1320454097623576</v>
      </c>
      <c r="G533" s="306">
        <f t="shared" ca="1" si="243"/>
        <v>6.8228143759396289</v>
      </c>
      <c r="H533" s="307">
        <f t="shared" ca="1" si="244"/>
        <v>-100.93359519957805</v>
      </c>
      <c r="I533" s="304">
        <f t="shared" ca="1" si="245"/>
        <v>101.16393347394522</v>
      </c>
      <c r="J533" s="306">
        <f t="shared" ca="1" si="246"/>
        <v>621.05488247048675</v>
      </c>
      <c r="K533" s="307">
        <f t="shared" ca="1" si="247"/>
        <v>-1.5745397349494388</v>
      </c>
      <c r="L533" s="304">
        <f t="shared" ca="1" si="232"/>
        <v>621.05687840632368</v>
      </c>
      <c r="M533" s="306">
        <f t="shared" ca="1" si="248"/>
        <v>-1.5033019430904893</v>
      </c>
      <c r="N533" s="304">
        <f t="shared" ca="1" si="249"/>
        <v>-86.1328566729009</v>
      </c>
      <c r="P533" s="310">
        <f t="shared" ca="1" si="250"/>
        <v>23</v>
      </c>
      <c r="Q533" s="304">
        <f t="shared" ca="1" si="251"/>
        <v>0</v>
      </c>
      <c r="R533" s="306">
        <f t="shared" ca="1" si="252"/>
        <v>0</v>
      </c>
      <c r="S533" s="307">
        <f t="shared" ca="1" si="253"/>
        <v>2.8949999999999996</v>
      </c>
      <c r="T533" s="304">
        <f t="shared" ca="1" si="233"/>
        <v>28.399949999999997</v>
      </c>
      <c r="U533" s="311">
        <f t="shared" ca="1" si="234"/>
        <v>0</v>
      </c>
      <c r="V533" s="306">
        <f t="shared" ca="1" si="235"/>
        <v>1.2251928963036762</v>
      </c>
      <c r="W533" s="304">
        <f t="shared" ca="1" si="236"/>
        <v>25.676082009185571</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0.91857546293343617</v>
      </c>
      <c r="AH533" s="304">
        <f t="shared" ca="1" si="260"/>
        <v>-8.8690878982237784</v>
      </c>
    </row>
    <row r="534" spans="1:34" x14ac:dyDescent="0.2">
      <c r="A534" s="347">
        <f t="shared" ca="1" si="238"/>
        <v>1E-4</v>
      </c>
      <c r="B534" s="304">
        <f t="shared" ca="1" si="239"/>
        <v>32.814400000000653</v>
      </c>
      <c r="D534" s="306">
        <f t="shared" ca="1" si="240"/>
        <v>-0.59816091865688248</v>
      </c>
      <c r="E534" s="307">
        <f t="shared" ca="1" si="241"/>
        <v>-0.96108096142409138</v>
      </c>
      <c r="F534" s="304">
        <f t="shared" ca="1" si="242"/>
        <v>1.1320216866386887</v>
      </c>
      <c r="G534" s="306">
        <f t="shared" ca="1" si="243"/>
        <v>6.8227545598477635</v>
      </c>
      <c r="H534" s="307">
        <f t="shared" ca="1" si="244"/>
        <v>-100.9336913076742</v>
      </c>
      <c r="I534" s="304">
        <f t="shared" ca="1" si="245"/>
        <v>101.16402532905059</v>
      </c>
      <c r="J534" s="306">
        <f t="shared" ca="1" si="246"/>
        <v>621.05488247048675</v>
      </c>
      <c r="K534" s="307">
        <f t="shared" ca="1" si="247"/>
        <v>-1.5846330992748014</v>
      </c>
      <c r="L534" s="304">
        <f t="shared" ca="1" si="232"/>
        <v>621.05690407762916</v>
      </c>
      <c r="M534" s="306">
        <f t="shared" ca="1" si="248"/>
        <v>-1.5033025970950158</v>
      </c>
      <c r="N534" s="304">
        <f t="shared" ca="1" si="249"/>
        <v>-86.132894144600058</v>
      </c>
      <c r="P534" s="310">
        <f t="shared" ca="1" si="250"/>
        <v>23</v>
      </c>
      <c r="Q534" s="304">
        <f t="shared" ca="1" si="251"/>
        <v>0</v>
      </c>
      <c r="R534" s="306">
        <f t="shared" ca="1" si="252"/>
        <v>0</v>
      </c>
      <c r="S534" s="307">
        <f t="shared" ca="1" si="253"/>
        <v>2.8949999999999996</v>
      </c>
      <c r="T534" s="304">
        <f t="shared" ca="1" si="233"/>
        <v>28.399949999999997</v>
      </c>
      <c r="U534" s="311">
        <f t="shared" ca="1" si="234"/>
        <v>0</v>
      </c>
      <c r="V534" s="306">
        <f t="shared" ca="1" si="235"/>
        <v>1.2251941329361351</v>
      </c>
      <c r="W534" s="304">
        <f t="shared" ca="1" si="236"/>
        <v>25.676154551950585</v>
      </c>
      <c r="Y534" s="314" t="str">
        <f t="shared" ca="1" si="254"/>
        <v/>
      </c>
      <c r="Z534" s="315" t="str">
        <f t="shared" ca="1" si="255"/>
        <v/>
      </c>
      <c r="AA534" s="316" t="str">
        <f t="shared" ca="1" si="256"/>
        <v/>
      </c>
      <c r="AC534" s="310" t="e">
        <f t="shared" ca="1" si="257"/>
        <v>#N/A</v>
      </c>
      <c r="AD534" s="323" t="e">
        <f t="shared" ca="1" si="258"/>
        <v>#N/A</v>
      </c>
      <c r="AE534" s="324" t="e">
        <f t="shared" ca="1" si="237"/>
        <v>#N/A</v>
      </c>
      <c r="AG534" s="306">
        <f t="shared" ca="1" si="259"/>
        <v>0.91855083732381537</v>
      </c>
      <c r="AH534" s="304">
        <f t="shared" ca="1" si="260"/>
        <v>-8.8691129565407856</v>
      </c>
    </row>
    <row r="535" spans="1:34" x14ac:dyDescent="0.2">
      <c r="A535" s="347">
        <f t="shared" ca="1" si="238"/>
        <v>1E-4</v>
      </c>
      <c r="B535" s="304">
        <f t="shared" ca="1" si="239"/>
        <v>32.814500000000656</v>
      </c>
      <c r="D535" s="306">
        <f t="shared" ca="1" si="240"/>
        <v>-0.59815682139438175</v>
      </c>
      <c r="E535" s="307">
        <f t="shared" ca="1" si="241"/>
        <v>-0.96105556932899106</v>
      </c>
      <c r="F535" s="304">
        <f t="shared" ca="1" si="242"/>
        <v>1.1319979639199451</v>
      </c>
      <c r="G535" s="306">
        <f t="shared" ca="1" si="243"/>
        <v>6.8226947441656236</v>
      </c>
      <c r="H535" s="307">
        <f t="shared" ca="1" si="244"/>
        <v>-100.93378741323113</v>
      </c>
      <c r="I535" s="304">
        <f t="shared" ca="1" si="245"/>
        <v>101.16411718169343</v>
      </c>
      <c r="J535" s="306">
        <f t="shared" ca="1" si="246"/>
        <v>621.05488247048675</v>
      </c>
      <c r="K535" s="307">
        <f t="shared" ca="1" si="247"/>
        <v>-1.5947264732108468</v>
      </c>
      <c r="L535" s="304">
        <f t="shared" ca="1" si="232"/>
        <v>621.05692991299475</v>
      </c>
      <c r="M535" s="306">
        <f t="shared" ca="1" si="248"/>
        <v>-1.5033032510926212</v>
      </c>
      <c r="N535" s="304">
        <f t="shared" ca="1" si="249"/>
        <v>-86.132931615902663</v>
      </c>
      <c r="P535" s="310">
        <f t="shared" ca="1" si="250"/>
        <v>23</v>
      </c>
      <c r="Q535" s="304">
        <f t="shared" ca="1" si="251"/>
        <v>0</v>
      </c>
      <c r="R535" s="306">
        <f t="shared" ca="1" si="252"/>
        <v>0</v>
      </c>
      <c r="S535" s="307">
        <f t="shared" ca="1" si="253"/>
        <v>2.8949999999999996</v>
      </c>
      <c r="T535" s="304">
        <f t="shared" ca="1" si="233"/>
        <v>28.399949999999997</v>
      </c>
      <c r="U535" s="311">
        <f t="shared" ca="1" si="234"/>
        <v>0</v>
      </c>
      <c r="V535" s="306">
        <f t="shared" ca="1" si="235"/>
        <v>1.2251953695710196</v>
      </c>
      <c r="W535" s="304">
        <f t="shared" ca="1" si="236"/>
        <v>25.676227093652866</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0.91852621207251417</v>
      </c>
      <c r="AH535" s="304">
        <f t="shared" ca="1" si="260"/>
        <v>-8.869138014490705</v>
      </c>
    </row>
    <row r="536" spans="1:34" x14ac:dyDescent="0.2">
      <c r="A536" s="347">
        <f t="shared" ca="1" si="238"/>
        <v>1E-4</v>
      </c>
      <c r="B536" s="304">
        <f t="shared" ca="1" si="239"/>
        <v>32.814600000000659</v>
      </c>
      <c r="D536" s="306">
        <f t="shared" ca="1" si="240"/>
        <v>-0.5981527241354111</v>
      </c>
      <c r="E536" s="307">
        <f t="shared" ca="1" si="241"/>
        <v>-0.96103017760586162</v>
      </c>
      <c r="F536" s="304">
        <f t="shared" ca="1" si="242"/>
        <v>1.1319742416061274</v>
      </c>
      <c r="G536" s="306">
        <f t="shared" ca="1" si="243"/>
        <v>6.8226349288932102</v>
      </c>
      <c r="H536" s="307">
        <f t="shared" ca="1" si="244"/>
        <v>-100.93388351624888</v>
      </c>
      <c r="I536" s="304">
        <f t="shared" ca="1" si="245"/>
        <v>101.16420903187377</v>
      </c>
      <c r="J536" s="306">
        <f t="shared" ca="1" si="246"/>
        <v>621.05488247048675</v>
      </c>
      <c r="K536" s="307">
        <f t="shared" ca="1" si="247"/>
        <v>-1.6048198567573209</v>
      </c>
      <c r="L536" s="304">
        <f t="shared" ca="1" si="232"/>
        <v>621.0569559124209</v>
      </c>
      <c r="M536" s="306">
        <f t="shared" ca="1" si="248"/>
        <v>-1.5033039050833052</v>
      </c>
      <c r="N536" s="304">
        <f t="shared" ca="1" si="249"/>
        <v>-86.1329690868087</v>
      </c>
      <c r="P536" s="310">
        <f t="shared" ca="1" si="250"/>
        <v>23</v>
      </c>
      <c r="Q536" s="304">
        <f t="shared" ca="1" si="251"/>
        <v>0</v>
      </c>
      <c r="R536" s="306">
        <f t="shared" ca="1" si="252"/>
        <v>0</v>
      </c>
      <c r="S536" s="307">
        <f t="shared" ca="1" si="253"/>
        <v>2.8949999999999996</v>
      </c>
      <c r="T536" s="304">
        <f t="shared" ca="1" si="233"/>
        <v>28.399949999999997</v>
      </c>
      <c r="U536" s="311">
        <f t="shared" ca="1" si="234"/>
        <v>0</v>
      </c>
      <c r="V536" s="306">
        <f t="shared" ca="1" si="235"/>
        <v>1.2251966062083304</v>
      </c>
      <c r="W536" s="304">
        <f t="shared" ca="1" si="236"/>
        <v>25.676299634292448</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0.91850158717954322</v>
      </c>
      <c r="AH536" s="304">
        <f t="shared" ca="1" si="260"/>
        <v>-8.8691630720735297</v>
      </c>
    </row>
    <row r="537" spans="1:34" x14ac:dyDescent="0.2">
      <c r="A537" s="347">
        <f t="shared" ca="1" si="238"/>
        <v>1E-4</v>
      </c>
      <c r="B537" s="304">
        <f t="shared" ca="1" si="239"/>
        <v>32.814700000000663</v>
      </c>
      <c r="D537" s="306">
        <f t="shared" ca="1" si="240"/>
        <v>-0.59814862687997483</v>
      </c>
      <c r="E537" s="307">
        <f t="shared" ca="1" si="241"/>
        <v>-0.96100478625469066</v>
      </c>
      <c r="F537" s="304">
        <f t="shared" ca="1" si="242"/>
        <v>1.1319505196972273</v>
      </c>
      <c r="G537" s="306">
        <f t="shared" ca="1" si="243"/>
        <v>6.8225751140305224</v>
      </c>
      <c r="H537" s="307">
        <f t="shared" ca="1" si="244"/>
        <v>-100.93397961672751</v>
      </c>
      <c r="I537" s="304">
        <f t="shared" ca="1" si="245"/>
        <v>101.16430087959168</v>
      </c>
      <c r="J537" s="306">
        <f t="shared" ca="1" si="246"/>
        <v>621.05488247048675</v>
      </c>
      <c r="K537" s="307">
        <f t="shared" ca="1" si="247"/>
        <v>-1.6149132499139698</v>
      </c>
      <c r="L537" s="304">
        <f t="shared" ca="1" si="232"/>
        <v>621.05698207590819</v>
      </c>
      <c r="M537" s="306">
        <f t="shared" ca="1" si="248"/>
        <v>-1.5033045590670682</v>
      </c>
      <c r="N537" s="304">
        <f t="shared" ca="1" si="249"/>
        <v>-86.133006557318183</v>
      </c>
      <c r="P537" s="310">
        <f t="shared" ca="1" si="250"/>
        <v>23</v>
      </c>
      <c r="Q537" s="304">
        <f t="shared" ca="1" si="251"/>
        <v>0</v>
      </c>
      <c r="R537" s="306">
        <f t="shared" ca="1" si="252"/>
        <v>0</v>
      </c>
      <c r="S537" s="307">
        <f t="shared" ca="1" si="253"/>
        <v>2.8949999999999996</v>
      </c>
      <c r="T537" s="304">
        <f t="shared" ca="1" si="233"/>
        <v>28.399949999999997</v>
      </c>
      <c r="U537" s="311">
        <f t="shared" ca="1" si="234"/>
        <v>0</v>
      </c>
      <c r="V537" s="306">
        <f t="shared" ca="1" si="235"/>
        <v>1.2251978428480663</v>
      </c>
      <c r="W537" s="304">
        <f t="shared" ca="1" si="236"/>
        <v>25.676372173869339</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0.91847696264488654</v>
      </c>
      <c r="AH537" s="304">
        <f t="shared" ca="1" si="260"/>
        <v>-8.8691881292892756</v>
      </c>
    </row>
    <row r="538" spans="1:34" x14ac:dyDescent="0.2">
      <c r="A538" s="347">
        <f t="shared" ca="1" si="238"/>
        <v>1E-4</v>
      </c>
      <c r="B538" s="304">
        <f t="shared" ca="1" si="239"/>
        <v>32.814800000000666</v>
      </c>
      <c r="D538" s="306">
        <f t="shared" ca="1" si="240"/>
        <v>-0.59814452962807207</v>
      </c>
      <c r="E538" s="307">
        <f t="shared" ca="1" si="241"/>
        <v>-0.96097939527547638</v>
      </c>
      <c r="F538" s="304">
        <f t="shared" ca="1" si="242"/>
        <v>1.1319267981932435</v>
      </c>
      <c r="G538" s="306">
        <f t="shared" ca="1" si="243"/>
        <v>6.8225152995775593</v>
      </c>
      <c r="H538" s="307">
        <f t="shared" ca="1" si="244"/>
        <v>-100.93407571466705</v>
      </c>
      <c r="I538" s="304">
        <f t="shared" ca="1" si="245"/>
        <v>101.16439272484716</v>
      </c>
      <c r="J538" s="306">
        <f t="shared" ca="1" si="246"/>
        <v>621.05488247048675</v>
      </c>
      <c r="K538" s="307">
        <f t="shared" ca="1" si="247"/>
        <v>-1.6250066526805396</v>
      </c>
      <c r="L538" s="304">
        <f t="shared" ca="1" si="232"/>
        <v>621.05700840345673</v>
      </c>
      <c r="M538" s="306">
        <f t="shared" ca="1" si="248"/>
        <v>-1.5033052130439102</v>
      </c>
      <c r="N538" s="304">
        <f t="shared" ca="1" si="249"/>
        <v>-86.133044027431126</v>
      </c>
      <c r="P538" s="310">
        <f t="shared" ca="1" si="250"/>
        <v>23</v>
      </c>
      <c r="Q538" s="304">
        <f t="shared" ca="1" si="251"/>
        <v>0</v>
      </c>
      <c r="R538" s="306">
        <f t="shared" ca="1" si="252"/>
        <v>0</v>
      </c>
      <c r="S538" s="307">
        <f t="shared" ca="1" si="253"/>
        <v>2.8949999999999996</v>
      </c>
      <c r="T538" s="304">
        <f t="shared" ca="1" si="233"/>
        <v>28.399949999999997</v>
      </c>
      <c r="U538" s="311">
        <f t="shared" ca="1" si="234"/>
        <v>0</v>
      </c>
      <c r="V538" s="306">
        <f t="shared" ca="1" si="235"/>
        <v>1.2251990794902283</v>
      </c>
      <c r="W538" s="304">
        <f t="shared" ca="1" si="236"/>
        <v>25.676444712383539</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0.91845233846854235</v>
      </c>
      <c r="AH538" s="304">
        <f t="shared" ca="1" si="260"/>
        <v>-8.8692131861379426</v>
      </c>
    </row>
    <row r="539" spans="1:34" x14ac:dyDescent="0.2">
      <c r="A539" s="347">
        <f t="shared" ca="1" si="238"/>
        <v>1E-4</v>
      </c>
      <c r="B539" s="304">
        <f t="shared" ca="1" si="239"/>
        <v>32.814900000000669</v>
      </c>
      <c r="D539" s="306">
        <f t="shared" ca="1" si="240"/>
        <v>-0.59814043237970238</v>
      </c>
      <c r="E539" s="307">
        <f t="shared" ca="1" si="241"/>
        <v>-0.96095400466822056</v>
      </c>
      <c r="F539" s="304">
        <f t="shared" ca="1" si="242"/>
        <v>1.1319030770941776</v>
      </c>
      <c r="G539" s="306">
        <f t="shared" ca="1" si="243"/>
        <v>6.8224554855343209</v>
      </c>
      <c r="H539" s="307">
        <f t="shared" ca="1" si="244"/>
        <v>-100.93417181006751</v>
      </c>
      <c r="I539" s="304">
        <f t="shared" ca="1" si="245"/>
        <v>101.16448456764026</v>
      </c>
      <c r="J539" s="306">
        <f t="shared" ca="1" si="246"/>
        <v>621.05488247048675</v>
      </c>
      <c r="K539" s="307">
        <f t="shared" ca="1" si="247"/>
        <v>-1.6351000650567762</v>
      </c>
      <c r="L539" s="304">
        <f t="shared" ca="1" si="232"/>
        <v>621.05703489506732</v>
      </c>
      <c r="M539" s="306">
        <f t="shared" ca="1" si="248"/>
        <v>-1.5033058670138311</v>
      </c>
      <c r="N539" s="304">
        <f t="shared" ca="1" si="249"/>
        <v>-86.133081497147515</v>
      </c>
      <c r="P539" s="310">
        <f t="shared" ca="1" si="250"/>
        <v>23</v>
      </c>
      <c r="Q539" s="304">
        <f t="shared" ca="1" si="251"/>
        <v>0</v>
      </c>
      <c r="R539" s="306">
        <f t="shared" ca="1" si="252"/>
        <v>0</v>
      </c>
      <c r="S539" s="307">
        <f t="shared" ca="1" si="253"/>
        <v>2.8949999999999996</v>
      </c>
      <c r="T539" s="304">
        <f t="shared" ca="1" si="233"/>
        <v>28.399949999999997</v>
      </c>
      <c r="U539" s="311">
        <f t="shared" ca="1" si="234"/>
        <v>0</v>
      </c>
      <c r="V539" s="306">
        <f t="shared" ca="1" si="235"/>
        <v>1.2252003161348159</v>
      </c>
      <c r="W539" s="304">
        <f t="shared" ca="1" si="236"/>
        <v>25.676517249835069</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0.91842771465051065</v>
      </c>
      <c r="AH539" s="304">
        <f t="shared" ca="1" si="260"/>
        <v>-8.8692382426195309</v>
      </c>
    </row>
    <row r="540" spans="1:34" x14ac:dyDescent="0.2">
      <c r="A540" s="347">
        <f t="shared" ca="1" si="238"/>
        <v>1E-4</v>
      </c>
      <c r="B540" s="304">
        <f t="shared" ca="1" si="239"/>
        <v>32.815000000000673</v>
      </c>
      <c r="D540" s="306">
        <f t="shared" ca="1" si="240"/>
        <v>-0.59813633513486941</v>
      </c>
      <c r="E540" s="307">
        <f t="shared" ca="1" si="241"/>
        <v>-0.96092861443291255</v>
      </c>
      <c r="F540" s="304">
        <f t="shared" ca="1" si="242"/>
        <v>1.1318793564000229</v>
      </c>
      <c r="G540" s="306">
        <f t="shared" ca="1" si="243"/>
        <v>6.8223956719008072</v>
      </c>
      <c r="H540" s="307">
        <f t="shared" ca="1" si="244"/>
        <v>-100.93426790292895</v>
      </c>
      <c r="I540" s="304">
        <f t="shared" ca="1" si="245"/>
        <v>101.16457640797101</v>
      </c>
      <c r="J540" s="306">
        <f t="shared" ca="1" si="246"/>
        <v>621.05488247048675</v>
      </c>
      <c r="K540" s="307">
        <f t="shared" ca="1" si="247"/>
        <v>-1.6451934870424261</v>
      </c>
      <c r="L540" s="304">
        <f t="shared" ca="1" si="232"/>
        <v>621.05706155074029</v>
      </c>
      <c r="M540" s="306">
        <f t="shared" ca="1" si="248"/>
        <v>-1.5033065209768313</v>
      </c>
      <c r="N540" s="304">
        <f t="shared" ca="1" si="249"/>
        <v>-86.133118966467393</v>
      </c>
      <c r="P540" s="310">
        <f t="shared" ca="1" si="250"/>
        <v>23</v>
      </c>
      <c r="Q540" s="304">
        <f t="shared" ca="1" si="251"/>
        <v>0</v>
      </c>
      <c r="R540" s="306">
        <f t="shared" ca="1" si="252"/>
        <v>0</v>
      </c>
      <c r="S540" s="307">
        <f t="shared" ca="1" si="253"/>
        <v>2.8949999999999996</v>
      </c>
      <c r="T540" s="304">
        <f t="shared" ca="1" si="233"/>
        <v>28.399949999999997</v>
      </c>
      <c r="U540" s="311">
        <f t="shared" ca="1" si="234"/>
        <v>0</v>
      </c>
      <c r="V540" s="306">
        <f t="shared" ca="1" si="235"/>
        <v>1.225201552781829</v>
      </c>
      <c r="W540" s="304">
        <f t="shared" ca="1" si="236"/>
        <v>25.676589786223929</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0.91840309119078789</v>
      </c>
      <c r="AH540" s="304">
        <f t="shared" ca="1" si="260"/>
        <v>-8.8692632987340492</v>
      </c>
    </row>
    <row r="541" spans="1:34" x14ac:dyDescent="0.2">
      <c r="A541" s="347">
        <f t="shared" ca="1" si="238"/>
        <v>1E-4</v>
      </c>
      <c r="B541" s="304">
        <f t="shared" ca="1" si="239"/>
        <v>32.815100000000676</v>
      </c>
      <c r="D541" s="306">
        <f t="shared" ca="1" si="240"/>
        <v>-0.59813223789357028</v>
      </c>
      <c r="E541" s="307">
        <f t="shared" ca="1" si="241"/>
        <v>-0.96090322456955413</v>
      </c>
      <c r="F541" s="304">
        <f t="shared" ca="1" si="242"/>
        <v>1.1318556361107797</v>
      </c>
      <c r="G541" s="306">
        <f t="shared" ca="1" si="243"/>
        <v>6.8223358586770182</v>
      </c>
      <c r="H541" s="307">
        <f t="shared" ca="1" si="244"/>
        <v>-100.93436399325141</v>
      </c>
      <c r="I541" s="304">
        <f t="shared" ca="1" si="245"/>
        <v>101.16466824583945</v>
      </c>
      <c r="J541" s="306">
        <f t="shared" ca="1" si="246"/>
        <v>621.05488247048675</v>
      </c>
      <c r="K541" s="307">
        <f t="shared" ca="1" si="247"/>
        <v>-1.655286918637235</v>
      </c>
      <c r="L541" s="304">
        <f t="shared" ca="1" si="232"/>
        <v>621.05708837047598</v>
      </c>
      <c r="M541" s="306">
        <f t="shared" ca="1" si="248"/>
        <v>-1.5033071749329106</v>
      </c>
      <c r="N541" s="304">
        <f t="shared" ca="1" si="249"/>
        <v>-86.133156435390717</v>
      </c>
      <c r="P541" s="310">
        <f t="shared" ca="1" si="250"/>
        <v>23</v>
      </c>
      <c r="Q541" s="304">
        <f t="shared" ca="1" si="251"/>
        <v>0</v>
      </c>
      <c r="R541" s="306">
        <f t="shared" ca="1" si="252"/>
        <v>0</v>
      </c>
      <c r="S541" s="307">
        <f t="shared" ca="1" si="253"/>
        <v>2.8949999999999996</v>
      </c>
      <c r="T541" s="304">
        <f t="shared" ca="1" si="233"/>
        <v>28.399949999999997</v>
      </c>
      <c r="U541" s="311">
        <f t="shared" ca="1" si="234"/>
        <v>0</v>
      </c>
      <c r="V541" s="306">
        <f t="shared" ca="1" si="235"/>
        <v>1.225202789431268</v>
      </c>
      <c r="W541" s="304">
        <f t="shared" ca="1" si="236"/>
        <v>25.676662321550147</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0.91837846808936874</v>
      </c>
      <c r="AH541" s="304">
        <f t="shared" ca="1" si="260"/>
        <v>-8.8692883544814958</v>
      </c>
    </row>
    <row r="542" spans="1:34" x14ac:dyDescent="0.2">
      <c r="A542" s="347">
        <f t="shared" ca="1" si="238"/>
        <v>1E-4</v>
      </c>
      <c r="B542" s="304">
        <f t="shared" ca="1" si="239"/>
        <v>32.815200000000679</v>
      </c>
      <c r="D542" s="306">
        <f t="shared" ca="1" si="240"/>
        <v>-0.59812814065580933</v>
      </c>
      <c r="E542" s="307">
        <f t="shared" ca="1" si="241"/>
        <v>-0.96087783507813462</v>
      </c>
      <c r="F542" s="304">
        <f t="shared" ca="1" si="242"/>
        <v>1.1318319162264414</v>
      </c>
      <c r="G542" s="306">
        <f t="shared" ca="1" si="243"/>
        <v>6.822276045862953</v>
      </c>
      <c r="H542" s="307">
        <f t="shared" ca="1" si="244"/>
        <v>-100.93446008103491</v>
      </c>
      <c r="I542" s="304">
        <f t="shared" ca="1" si="245"/>
        <v>101.16476008124562</v>
      </c>
      <c r="J542" s="306">
        <f t="shared" ca="1" si="246"/>
        <v>621.05488247048675</v>
      </c>
      <c r="K542" s="307">
        <f t="shared" ca="1" si="247"/>
        <v>-1.6653803598409493</v>
      </c>
      <c r="L542" s="304">
        <f t="shared" ca="1" si="232"/>
        <v>621.05711535427486</v>
      </c>
      <c r="M542" s="306">
        <f t="shared" ca="1" si="248"/>
        <v>-1.5033078288820694</v>
      </c>
      <c r="N542" s="304">
        <f t="shared" ca="1" si="249"/>
        <v>-86.133193903917544</v>
      </c>
      <c r="P542" s="310">
        <f t="shared" ca="1" si="250"/>
        <v>23</v>
      </c>
      <c r="Q542" s="304">
        <f t="shared" ca="1" si="251"/>
        <v>0</v>
      </c>
      <c r="R542" s="306">
        <f t="shared" ca="1" si="252"/>
        <v>0</v>
      </c>
      <c r="S542" s="307">
        <f t="shared" ca="1" si="253"/>
        <v>2.8949999999999996</v>
      </c>
      <c r="T542" s="304">
        <f t="shared" ca="1" si="233"/>
        <v>28.399949999999997</v>
      </c>
      <c r="U542" s="311">
        <f t="shared" ca="1" si="234"/>
        <v>0</v>
      </c>
      <c r="V542" s="306">
        <f t="shared" ca="1" si="235"/>
        <v>1.2252040260831323</v>
      </c>
      <c r="W542" s="304">
        <f t="shared" ca="1" si="236"/>
        <v>25.676734855813713</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0.91835384534624609</v>
      </c>
      <c r="AH542" s="304">
        <f t="shared" ca="1" si="260"/>
        <v>-8.8693134098618831</v>
      </c>
    </row>
    <row r="543" spans="1:34" x14ac:dyDescent="0.2">
      <c r="A543" s="347">
        <f t="shared" ca="1" si="238"/>
        <v>1E-4</v>
      </c>
      <c r="B543" s="304">
        <f t="shared" ca="1" si="239"/>
        <v>32.815300000000683</v>
      </c>
      <c r="D543" s="306">
        <f t="shared" ca="1" si="240"/>
        <v>-0.5981240434215831</v>
      </c>
      <c r="E543" s="307">
        <f t="shared" ca="1" si="241"/>
        <v>-0.96085244595865937</v>
      </c>
      <c r="F543" s="304">
        <f t="shared" ca="1" si="242"/>
        <v>1.1318081967470117</v>
      </c>
      <c r="G543" s="306">
        <f t="shared" ca="1" si="243"/>
        <v>6.8222162334586107</v>
      </c>
      <c r="H543" s="307">
        <f t="shared" ca="1" si="244"/>
        <v>-100.93455616627951</v>
      </c>
      <c r="I543" s="304">
        <f t="shared" ca="1" si="245"/>
        <v>101.16485191418954</v>
      </c>
      <c r="J543" s="306">
        <f t="shared" ca="1" si="246"/>
        <v>621.05488247048675</v>
      </c>
      <c r="K543" s="307">
        <f t="shared" ca="1" si="247"/>
        <v>-1.6754738106533151</v>
      </c>
      <c r="L543" s="304">
        <f t="shared" ca="1" si="232"/>
        <v>621.05714250213748</v>
      </c>
      <c r="M543" s="306">
        <f t="shared" ca="1" si="248"/>
        <v>-1.5033084828243075</v>
      </c>
      <c r="N543" s="304">
        <f t="shared" ca="1" si="249"/>
        <v>-86.133231372047831</v>
      </c>
      <c r="P543" s="310">
        <f t="shared" ca="1" si="250"/>
        <v>23</v>
      </c>
      <c r="Q543" s="304">
        <f t="shared" ca="1" si="251"/>
        <v>0</v>
      </c>
      <c r="R543" s="306">
        <f t="shared" ca="1" si="252"/>
        <v>0</v>
      </c>
      <c r="S543" s="307">
        <f t="shared" ca="1" si="253"/>
        <v>2.8949999999999996</v>
      </c>
      <c r="T543" s="304">
        <f t="shared" ca="1" si="233"/>
        <v>28.399949999999997</v>
      </c>
      <c r="U543" s="311">
        <f t="shared" ca="1" si="234"/>
        <v>0</v>
      </c>
      <c r="V543" s="306">
        <f t="shared" ca="1" si="235"/>
        <v>1.2252052627374221</v>
      </c>
      <c r="W543" s="304">
        <f t="shared" ca="1" si="236"/>
        <v>25.676807389014641</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0.91832922296142527</v>
      </c>
      <c r="AH543" s="304">
        <f t="shared" ca="1" si="260"/>
        <v>-8.8693384648752041</v>
      </c>
    </row>
    <row r="544" spans="1:34" x14ac:dyDescent="0.2">
      <c r="A544" s="347">
        <f t="shared" ca="1" si="238"/>
        <v>1E-4</v>
      </c>
      <c r="B544" s="304">
        <f t="shared" ca="1" si="239"/>
        <v>32.815400000000686</v>
      </c>
      <c r="D544" s="306">
        <f t="shared" ca="1" si="240"/>
        <v>-0.59811994619089537</v>
      </c>
      <c r="E544" s="307">
        <f t="shared" ca="1" si="241"/>
        <v>-0.96082705721112127</v>
      </c>
      <c r="F544" s="304">
        <f t="shared" ca="1" si="242"/>
        <v>1.1317844776724864</v>
      </c>
      <c r="G544" s="306">
        <f t="shared" ca="1" si="243"/>
        <v>6.8221564214639914</v>
      </c>
      <c r="H544" s="307">
        <f t="shared" ca="1" si="244"/>
        <v>-100.93465224898523</v>
      </c>
      <c r="I544" s="304">
        <f t="shared" ca="1" si="245"/>
        <v>101.16494374467126</v>
      </c>
      <c r="J544" s="306">
        <f t="shared" ca="1" si="246"/>
        <v>621.05488247048675</v>
      </c>
      <c r="K544" s="307">
        <f t="shared" ca="1" si="247"/>
        <v>-1.6855672710740783</v>
      </c>
      <c r="L544" s="304">
        <f t="shared" ca="1" si="232"/>
        <v>621.05716981406431</v>
      </c>
      <c r="M544" s="306">
        <f t="shared" ca="1" si="248"/>
        <v>-1.5033091367596252</v>
      </c>
      <c r="N544" s="304">
        <f t="shared" ca="1" si="249"/>
        <v>-86.133268839781607</v>
      </c>
      <c r="P544" s="310">
        <f t="shared" ca="1" si="250"/>
        <v>23</v>
      </c>
      <c r="Q544" s="304">
        <f t="shared" ca="1" si="251"/>
        <v>0</v>
      </c>
      <c r="R544" s="306">
        <f t="shared" ca="1" si="252"/>
        <v>0</v>
      </c>
      <c r="S544" s="307">
        <f t="shared" ca="1" si="253"/>
        <v>2.8949999999999996</v>
      </c>
      <c r="T544" s="304">
        <f t="shared" ca="1" si="233"/>
        <v>28.399949999999997</v>
      </c>
      <c r="U544" s="311">
        <f t="shared" ca="1" si="234"/>
        <v>0</v>
      </c>
      <c r="V544" s="306">
        <f t="shared" ca="1" si="235"/>
        <v>1.2252064993941376</v>
      </c>
      <c r="W544" s="304">
        <f t="shared" ca="1" si="236"/>
        <v>25.676879921152956</v>
      </c>
      <c r="Y544" s="314" t="str">
        <f t="shared" ca="1" si="254"/>
        <v/>
      </c>
      <c r="Z544" s="315" t="str">
        <f t="shared" ca="1" si="255"/>
        <v/>
      </c>
      <c r="AA544" s="316" t="str">
        <f t="shared" ca="1" si="256"/>
        <v/>
      </c>
      <c r="AC544" s="310" t="e">
        <f t="shared" ca="1" si="257"/>
        <v>#N/A</v>
      </c>
      <c r="AD544" s="323" t="e">
        <f t="shared" ca="1" si="258"/>
        <v>#N/A</v>
      </c>
      <c r="AE544" s="324" t="e">
        <f t="shared" ca="1" si="237"/>
        <v>#N/A</v>
      </c>
      <c r="AG544" s="306">
        <f t="shared" ca="1" si="259"/>
        <v>0.91830460093489918</v>
      </c>
      <c r="AH544" s="304">
        <f t="shared" ca="1" si="260"/>
        <v>-8.8693635195214657</v>
      </c>
    </row>
    <row r="545" spans="1:34" x14ac:dyDescent="0.2">
      <c r="A545" s="347">
        <f t="shared" ca="1" si="238"/>
        <v>1E-4</v>
      </c>
      <c r="B545" s="304">
        <f t="shared" ca="1" si="239"/>
        <v>32.815500000000689</v>
      </c>
      <c r="D545" s="306">
        <f t="shared" ca="1" si="240"/>
        <v>-0.59811584896374603</v>
      </c>
      <c r="E545" s="307">
        <f t="shared" ca="1" si="241"/>
        <v>-0.96080166883551144</v>
      </c>
      <c r="F545" s="304">
        <f t="shared" ca="1" si="242"/>
        <v>1.1317607590028584</v>
      </c>
      <c r="G545" s="306">
        <f t="shared" ca="1" si="243"/>
        <v>6.8220966098790949</v>
      </c>
      <c r="H545" s="307">
        <f t="shared" ca="1" si="244"/>
        <v>-100.93474832915211</v>
      </c>
      <c r="I545" s="304">
        <f t="shared" ca="1" si="245"/>
        <v>101.16503557269081</v>
      </c>
      <c r="J545" s="306">
        <f t="shared" ca="1" si="246"/>
        <v>621.05488247048675</v>
      </c>
      <c r="K545" s="307">
        <f t="shared" ca="1" si="247"/>
        <v>-1.6956607411029851</v>
      </c>
      <c r="L545" s="304">
        <f t="shared" ca="1" si="232"/>
        <v>621.05719729005557</v>
      </c>
      <c r="M545" s="306">
        <f t="shared" ca="1" si="248"/>
        <v>-1.5033097906880226</v>
      </c>
      <c r="N545" s="304">
        <f t="shared" ca="1" si="249"/>
        <v>-86.133306307118886</v>
      </c>
      <c r="P545" s="310">
        <f t="shared" ca="1" si="250"/>
        <v>23</v>
      </c>
      <c r="Q545" s="304">
        <f t="shared" ca="1" si="251"/>
        <v>0</v>
      </c>
      <c r="R545" s="306">
        <f t="shared" ca="1" si="252"/>
        <v>0</v>
      </c>
      <c r="S545" s="307">
        <f t="shared" ca="1" si="253"/>
        <v>2.8949999999999996</v>
      </c>
      <c r="T545" s="304">
        <f t="shared" ca="1" si="233"/>
        <v>28.399949999999997</v>
      </c>
      <c r="U545" s="311">
        <f t="shared" ca="1" si="234"/>
        <v>0</v>
      </c>
      <c r="V545" s="306">
        <f t="shared" ca="1" si="235"/>
        <v>1.2252077360532789</v>
      </c>
      <c r="W545" s="304">
        <f t="shared" ca="1" si="236"/>
        <v>25.676952452228665</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0.91827997926666072</v>
      </c>
      <c r="AH545" s="304">
        <f t="shared" ca="1" si="260"/>
        <v>-8.869388573800677</v>
      </c>
    </row>
    <row r="546" spans="1:34" x14ac:dyDescent="0.2">
      <c r="A546" s="347">
        <f t="shared" ca="1" si="238"/>
        <v>1E-4</v>
      </c>
      <c r="B546" s="304">
        <f t="shared" ca="1" si="239"/>
        <v>32.815600000000693</v>
      </c>
      <c r="D546" s="306">
        <f t="shared" ca="1" si="240"/>
        <v>-0.59811175174013453</v>
      </c>
      <c r="E546" s="307">
        <f t="shared" ca="1" si="241"/>
        <v>-0.96077628083182809</v>
      </c>
      <c r="F546" s="304">
        <f t="shared" ca="1" si="242"/>
        <v>1.1317370407381266</v>
      </c>
      <c r="G546" s="306">
        <f t="shared" ca="1" si="243"/>
        <v>6.8220367987039205</v>
      </c>
      <c r="H546" s="307">
        <f t="shared" ca="1" si="244"/>
        <v>-100.9348444067802</v>
      </c>
      <c r="I546" s="304">
        <f t="shared" ca="1" si="245"/>
        <v>101.16512739824825</v>
      </c>
      <c r="J546" s="306">
        <f t="shared" ca="1" si="246"/>
        <v>621.05488247048675</v>
      </c>
      <c r="K546" s="307">
        <f t="shared" ca="1" si="247"/>
        <v>-1.7057542207397818</v>
      </c>
      <c r="L546" s="304">
        <f t="shared" ca="1" si="232"/>
        <v>621.05722493011194</v>
      </c>
      <c r="M546" s="306">
        <f t="shared" ca="1" si="248"/>
        <v>-1.5033104446094996</v>
      </c>
      <c r="N546" s="304">
        <f t="shared" ca="1" si="249"/>
        <v>-86.133343774059639</v>
      </c>
      <c r="P546" s="310">
        <f t="shared" ca="1" si="250"/>
        <v>23</v>
      </c>
      <c r="Q546" s="304">
        <f t="shared" ca="1" si="251"/>
        <v>0</v>
      </c>
      <c r="R546" s="306">
        <f t="shared" ca="1" si="252"/>
        <v>0</v>
      </c>
      <c r="S546" s="307">
        <f t="shared" ca="1" si="253"/>
        <v>2.8949999999999996</v>
      </c>
      <c r="T546" s="304">
        <f t="shared" ca="1" si="233"/>
        <v>28.399949999999997</v>
      </c>
      <c r="U546" s="311">
        <f t="shared" ca="1" si="234"/>
        <v>0</v>
      </c>
      <c r="V546" s="306">
        <f t="shared" ca="1" si="235"/>
        <v>1.2252089727148452</v>
      </c>
      <c r="W546" s="304">
        <f t="shared" ca="1" si="236"/>
        <v>25.677024982241775</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0.91825535795670632</v>
      </c>
      <c r="AH546" s="304">
        <f t="shared" ca="1" si="260"/>
        <v>-8.8694136277128397</v>
      </c>
    </row>
    <row r="547" spans="1:34" x14ac:dyDescent="0.2">
      <c r="A547" s="347">
        <f t="shared" ca="1" si="238"/>
        <v>1E-4</v>
      </c>
      <c r="B547" s="304">
        <f t="shared" ca="1" si="239"/>
        <v>32.815700000000696</v>
      </c>
      <c r="D547" s="306">
        <f t="shared" ca="1" si="240"/>
        <v>-0.59810765452006409</v>
      </c>
      <c r="E547" s="307">
        <f t="shared" ca="1" si="241"/>
        <v>-0.96075089320006946</v>
      </c>
      <c r="F547" s="304">
        <f t="shared" ca="1" si="242"/>
        <v>1.1317133228782912</v>
      </c>
      <c r="G547" s="306">
        <f t="shared" ca="1" si="243"/>
        <v>6.8219769879384682</v>
      </c>
      <c r="H547" s="307">
        <f t="shared" ca="1" si="244"/>
        <v>-100.93494048186952</v>
      </c>
      <c r="I547" s="304">
        <f t="shared" ca="1" si="245"/>
        <v>101.16521922134358</v>
      </c>
      <c r="J547" s="306">
        <f t="shared" ca="1" si="246"/>
        <v>621.05488247048675</v>
      </c>
      <c r="K547" s="307">
        <f t="shared" ca="1" si="247"/>
        <v>-1.7158477099842142</v>
      </c>
      <c r="L547" s="304">
        <f t="shared" ca="1" si="232"/>
        <v>621.05725273423377</v>
      </c>
      <c r="M547" s="306">
        <f t="shared" ca="1" si="248"/>
        <v>-1.5033110985240565</v>
      </c>
      <c r="N547" s="304">
        <f t="shared" ca="1" si="249"/>
        <v>-86.133381240603924</v>
      </c>
      <c r="P547" s="310">
        <f t="shared" ca="1" si="250"/>
        <v>23</v>
      </c>
      <c r="Q547" s="304">
        <f t="shared" ca="1" si="251"/>
        <v>0</v>
      </c>
      <c r="R547" s="306">
        <f t="shared" ca="1" si="252"/>
        <v>0</v>
      </c>
      <c r="S547" s="307">
        <f t="shared" ca="1" si="253"/>
        <v>2.8949999999999996</v>
      </c>
      <c r="T547" s="304">
        <f t="shared" ca="1" si="233"/>
        <v>28.399949999999997</v>
      </c>
      <c r="U547" s="311">
        <f t="shared" ca="1" si="234"/>
        <v>0</v>
      </c>
      <c r="V547" s="306">
        <f t="shared" ca="1" si="235"/>
        <v>1.2252102093788371</v>
      </c>
      <c r="W547" s="304">
        <f t="shared" ca="1" si="236"/>
        <v>25.677097511192287</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0.91823073700503421</v>
      </c>
      <c r="AH547" s="304">
        <f t="shared" ca="1" si="260"/>
        <v>-8.8694386812579555</v>
      </c>
    </row>
    <row r="548" spans="1:34" x14ac:dyDescent="0.2">
      <c r="A548" s="347">
        <f t="shared" ca="1" si="238"/>
        <v>1E-4</v>
      </c>
      <c r="B548" s="304">
        <f t="shared" ca="1" si="239"/>
        <v>32.815800000000699</v>
      </c>
      <c r="D548" s="306">
        <f t="shared" ca="1" si="240"/>
        <v>-0.59810355730353204</v>
      </c>
      <c r="E548" s="307">
        <f t="shared" ca="1" si="241"/>
        <v>-0.96072550594023731</v>
      </c>
      <c r="F548" s="304">
        <f t="shared" ca="1" si="242"/>
        <v>1.131689605423353</v>
      </c>
      <c r="G548" s="306">
        <f t="shared" ca="1" si="243"/>
        <v>6.8219171775827379</v>
      </c>
      <c r="H548" s="307">
        <f t="shared" ca="1" si="244"/>
        <v>-100.93503655442011</v>
      </c>
      <c r="I548" s="304">
        <f t="shared" ca="1" si="245"/>
        <v>101.16531104197685</v>
      </c>
      <c r="J548" s="306">
        <f t="shared" ca="1" si="246"/>
        <v>621.05488247048675</v>
      </c>
      <c r="K548" s="307">
        <f t="shared" ca="1" si="247"/>
        <v>-1.7259412088360286</v>
      </c>
      <c r="L548" s="304">
        <f t="shared" ca="1" si="232"/>
        <v>621.05728070242162</v>
      </c>
      <c r="M548" s="306">
        <f t="shared" ca="1" si="248"/>
        <v>-1.5033117524316932</v>
      </c>
      <c r="N548" s="304">
        <f t="shared" ca="1" si="249"/>
        <v>-86.133418706751698</v>
      </c>
      <c r="P548" s="310">
        <f t="shared" ca="1" si="250"/>
        <v>23</v>
      </c>
      <c r="Q548" s="304">
        <f t="shared" ca="1" si="251"/>
        <v>0</v>
      </c>
      <c r="R548" s="306">
        <f t="shared" ca="1" si="252"/>
        <v>0</v>
      </c>
      <c r="S548" s="307">
        <f t="shared" ca="1" si="253"/>
        <v>2.8949999999999996</v>
      </c>
      <c r="T548" s="304">
        <f t="shared" ca="1" si="233"/>
        <v>28.399949999999997</v>
      </c>
      <c r="U548" s="311">
        <f t="shared" ca="1" si="234"/>
        <v>0</v>
      </c>
      <c r="V548" s="306">
        <f t="shared" ca="1" si="235"/>
        <v>1.2252114460452546</v>
      </c>
      <c r="W548" s="304">
        <f t="shared" ca="1" si="236"/>
        <v>25.677170039080238</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0.91820611641164795</v>
      </c>
      <c r="AH548" s="304">
        <f t="shared" ca="1" si="260"/>
        <v>-8.8694637344360245</v>
      </c>
    </row>
    <row r="549" spans="1:34" x14ac:dyDescent="0.2">
      <c r="A549" s="347">
        <f t="shared" ca="1" si="238"/>
        <v>1E-4</v>
      </c>
      <c r="B549" s="304">
        <f t="shared" ca="1" si="239"/>
        <v>32.815900000000703</v>
      </c>
      <c r="D549" s="306">
        <f t="shared" ca="1" si="240"/>
        <v>-0.59809946009054282</v>
      </c>
      <c r="E549" s="307">
        <f t="shared" ca="1" si="241"/>
        <v>-0.96070011905231389</v>
      </c>
      <c r="F549" s="304">
        <f t="shared" ca="1" si="242"/>
        <v>1.1316658883732995</v>
      </c>
      <c r="G549" s="306">
        <f t="shared" ca="1" si="243"/>
        <v>6.8218573676367287</v>
      </c>
      <c r="H549" s="307">
        <f t="shared" ca="1" si="244"/>
        <v>-100.93513262443201</v>
      </c>
      <c r="I549" s="304">
        <f t="shared" ca="1" si="245"/>
        <v>101.16540286014809</v>
      </c>
      <c r="J549" s="306">
        <f t="shared" ca="1" si="246"/>
        <v>621.05488247048675</v>
      </c>
      <c r="K549" s="307">
        <f t="shared" ca="1" si="247"/>
        <v>-1.7360347172949713</v>
      </c>
      <c r="L549" s="304">
        <f t="shared" ca="1" si="232"/>
        <v>621.05730883467572</v>
      </c>
      <c r="M549" s="306">
        <f t="shared" ca="1" si="248"/>
        <v>-1.5033124063324099</v>
      </c>
      <c r="N549" s="304">
        <f t="shared" ca="1" si="249"/>
        <v>-86.133456172502974</v>
      </c>
      <c r="P549" s="310">
        <f t="shared" ca="1" si="250"/>
        <v>23</v>
      </c>
      <c r="Q549" s="304">
        <f t="shared" ca="1" si="251"/>
        <v>0</v>
      </c>
      <c r="R549" s="306">
        <f t="shared" ca="1" si="252"/>
        <v>0</v>
      </c>
      <c r="S549" s="307">
        <f t="shared" ca="1" si="253"/>
        <v>2.8949999999999996</v>
      </c>
      <c r="T549" s="304">
        <f t="shared" ca="1" si="233"/>
        <v>28.399949999999997</v>
      </c>
      <c r="U549" s="311">
        <f t="shared" ca="1" si="234"/>
        <v>0</v>
      </c>
      <c r="V549" s="306">
        <f t="shared" ca="1" si="235"/>
        <v>1.2252126827140974</v>
      </c>
      <c r="W549" s="304">
        <f t="shared" ca="1" si="236"/>
        <v>25.677242565905612</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0.91818149617653155</v>
      </c>
      <c r="AH549" s="304">
        <f t="shared" ca="1" si="260"/>
        <v>-8.8694887872470609</v>
      </c>
    </row>
    <row r="550" spans="1:34" x14ac:dyDescent="0.2">
      <c r="A550" s="347">
        <f t="shared" ca="1" si="238"/>
        <v>1E-4</v>
      </c>
      <c r="B550" s="304">
        <f t="shared" ca="1" si="239"/>
        <v>32.816000000000706</v>
      </c>
      <c r="D550" s="306">
        <f t="shared" ca="1" si="240"/>
        <v>-0.59809536288109488</v>
      </c>
      <c r="E550" s="307">
        <f t="shared" ca="1" si="241"/>
        <v>-0.96067473253630631</v>
      </c>
      <c r="F550" s="304">
        <f t="shared" ca="1" si="242"/>
        <v>1.1316421717281362</v>
      </c>
      <c r="G550" s="306">
        <f t="shared" ca="1" si="243"/>
        <v>6.8217975581004406</v>
      </c>
      <c r="H550" s="307">
        <f t="shared" ca="1" si="244"/>
        <v>-100.93522869190527</v>
      </c>
      <c r="I550" s="304">
        <f t="shared" ca="1" si="245"/>
        <v>101.16549467585735</v>
      </c>
      <c r="J550" s="306">
        <f t="shared" ca="1" si="246"/>
        <v>621.05488247048675</v>
      </c>
      <c r="K550" s="307">
        <f t="shared" ca="1" si="247"/>
        <v>-1.7461282353607881</v>
      </c>
      <c r="L550" s="304">
        <f t="shared" ca="1" si="232"/>
        <v>621.05733713099664</v>
      </c>
      <c r="M550" s="306">
        <f t="shared" ca="1" si="248"/>
        <v>-1.5033130602262068</v>
      </c>
      <c r="N550" s="304">
        <f t="shared" ca="1" si="249"/>
        <v>-86.133493637857796</v>
      </c>
      <c r="P550" s="310">
        <f t="shared" ca="1" si="250"/>
        <v>23</v>
      </c>
      <c r="Q550" s="304">
        <f t="shared" ca="1" si="251"/>
        <v>0</v>
      </c>
      <c r="R550" s="306">
        <f t="shared" ca="1" si="252"/>
        <v>0</v>
      </c>
      <c r="S550" s="307">
        <f t="shared" ca="1" si="253"/>
        <v>2.8949999999999996</v>
      </c>
      <c r="T550" s="304">
        <f t="shared" ca="1" si="233"/>
        <v>28.399949999999997</v>
      </c>
      <c r="U550" s="311">
        <f t="shared" ca="1" si="234"/>
        <v>0</v>
      </c>
      <c r="V550" s="306">
        <f t="shared" ca="1" si="235"/>
        <v>1.2252139193853659</v>
      </c>
      <c r="W550" s="304">
        <f t="shared" ca="1" si="236"/>
        <v>25.67731509166844</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0.91815687629968856</v>
      </c>
      <c r="AH550" s="304">
        <f t="shared" ca="1" si="260"/>
        <v>-8.8695138396910593</v>
      </c>
    </row>
    <row r="551" spans="1:34" x14ac:dyDescent="0.2">
      <c r="A551" s="347">
        <f t="shared" ca="1" si="238"/>
        <v>1E-4</v>
      </c>
      <c r="B551" s="304">
        <f t="shared" ca="1" si="239"/>
        <v>32.816100000000709</v>
      </c>
      <c r="D551" s="306">
        <f t="shared" ca="1" si="240"/>
        <v>-0.59809126567518844</v>
      </c>
      <c r="E551" s="307">
        <f t="shared" ca="1" si="241"/>
        <v>-0.96064934639220745</v>
      </c>
      <c r="F551" s="304">
        <f t="shared" ca="1" si="242"/>
        <v>1.1316184554878577</v>
      </c>
      <c r="G551" s="306">
        <f t="shared" ca="1" si="243"/>
        <v>6.8217377489738729</v>
      </c>
      <c r="H551" s="307">
        <f t="shared" ca="1" si="244"/>
        <v>-100.9353247568399</v>
      </c>
      <c r="I551" s="304">
        <f t="shared" ca="1" si="245"/>
        <v>101.16558648910465</v>
      </c>
      <c r="J551" s="306">
        <f t="shared" ca="1" si="246"/>
        <v>621.05488247048675</v>
      </c>
      <c r="K551" s="307">
        <f t="shared" ca="1" si="247"/>
        <v>-1.7562217630332253</v>
      </c>
      <c r="L551" s="304">
        <f t="shared" ca="1" si="232"/>
        <v>621.05736559138484</v>
      </c>
      <c r="M551" s="306">
        <f t="shared" ca="1" si="248"/>
        <v>-1.5033137141130839</v>
      </c>
      <c r="N551" s="304">
        <f t="shared" ca="1" si="249"/>
        <v>-86.133531102816121</v>
      </c>
      <c r="P551" s="310">
        <f t="shared" ca="1" si="250"/>
        <v>23</v>
      </c>
      <c r="Q551" s="304">
        <f t="shared" ca="1" si="251"/>
        <v>0</v>
      </c>
      <c r="R551" s="306">
        <f t="shared" ca="1" si="252"/>
        <v>0</v>
      </c>
      <c r="S551" s="307">
        <f t="shared" ca="1" si="253"/>
        <v>2.8949999999999996</v>
      </c>
      <c r="T551" s="304">
        <f t="shared" ca="1" si="233"/>
        <v>28.399949999999997</v>
      </c>
      <c r="U551" s="311">
        <f t="shared" ca="1" si="234"/>
        <v>0</v>
      </c>
      <c r="V551" s="306">
        <f t="shared" ca="1" si="235"/>
        <v>1.2252151560590594</v>
      </c>
      <c r="W551" s="304">
        <f t="shared" ca="1" si="236"/>
        <v>25.677387616368716</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0.91813225678111365</v>
      </c>
      <c r="AH551" s="304">
        <f t="shared" ca="1" si="260"/>
        <v>-8.8695388917680287</v>
      </c>
    </row>
    <row r="552" spans="1:34" x14ac:dyDescent="0.2">
      <c r="A552" s="347">
        <f t="shared" ca="1" si="238"/>
        <v>1E-4</v>
      </c>
      <c r="B552" s="304">
        <f t="shared" ca="1" si="239"/>
        <v>32.816200000000713</v>
      </c>
      <c r="D552" s="306">
        <f t="shared" ca="1" si="240"/>
        <v>-0.59808716847282473</v>
      </c>
      <c r="E552" s="307">
        <f t="shared" ca="1" si="241"/>
        <v>-0.96062396062001376</v>
      </c>
      <c r="F552" s="304">
        <f t="shared" ca="1" si="242"/>
        <v>1.1315947396524617</v>
      </c>
      <c r="G552" s="306">
        <f t="shared" ca="1" si="243"/>
        <v>6.8216779402570253</v>
      </c>
      <c r="H552" s="307">
        <f t="shared" ca="1" si="244"/>
        <v>-100.93542081923597</v>
      </c>
      <c r="I552" s="304">
        <f t="shared" ca="1" si="245"/>
        <v>101.16567829989006</v>
      </c>
      <c r="J552" s="306">
        <f t="shared" ca="1" si="246"/>
        <v>621.05488247048675</v>
      </c>
      <c r="K552" s="307">
        <f t="shared" ca="1" si="247"/>
        <v>-1.7663153003120291</v>
      </c>
      <c r="L552" s="304">
        <f t="shared" ca="1" si="232"/>
        <v>621.05739421584076</v>
      </c>
      <c r="M552" s="306">
        <f t="shared" ca="1" si="248"/>
        <v>-1.5033143679930414</v>
      </c>
      <c r="N552" s="304">
        <f t="shared" ca="1" si="249"/>
        <v>-86.133568567378006</v>
      </c>
      <c r="P552" s="310">
        <f t="shared" ca="1" si="250"/>
        <v>23</v>
      </c>
      <c r="Q552" s="304">
        <f t="shared" ca="1" si="251"/>
        <v>0</v>
      </c>
      <c r="R552" s="306">
        <f t="shared" ca="1" si="252"/>
        <v>0</v>
      </c>
      <c r="S552" s="307">
        <f t="shared" ca="1" si="253"/>
        <v>2.8949999999999996</v>
      </c>
      <c r="T552" s="304">
        <f t="shared" ca="1" si="233"/>
        <v>28.399949999999997</v>
      </c>
      <c r="U552" s="311">
        <f t="shared" ca="1" si="234"/>
        <v>0</v>
      </c>
      <c r="V552" s="306">
        <f t="shared" ca="1" si="235"/>
        <v>1.2252163927351782</v>
      </c>
      <c r="W552" s="304">
        <f t="shared" ca="1" si="236"/>
        <v>25.677460140006463</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0.91810763762080327</v>
      </c>
      <c r="AH552" s="304">
        <f t="shared" ca="1" si="260"/>
        <v>-8.8695639434779689</v>
      </c>
    </row>
    <row r="553" spans="1:34" x14ac:dyDescent="0.2">
      <c r="A553" s="347">
        <f t="shared" ca="1" si="238"/>
        <v>1E-4</v>
      </c>
      <c r="B553" s="304">
        <f t="shared" ca="1" si="239"/>
        <v>32.816300000000716</v>
      </c>
      <c r="D553" s="306">
        <f t="shared" ca="1" si="240"/>
        <v>-0.5980830712740034</v>
      </c>
      <c r="E553" s="307">
        <f t="shared" ca="1" si="241"/>
        <v>-0.96059857521971992</v>
      </c>
      <c r="F553" s="304">
        <f t="shared" ca="1" si="242"/>
        <v>1.1315710242219446</v>
      </c>
      <c r="G553" s="306">
        <f t="shared" ca="1" si="243"/>
        <v>6.8216181319498981</v>
      </c>
      <c r="H553" s="307">
        <f t="shared" ca="1" si="244"/>
        <v>-100.9355168790935</v>
      </c>
      <c r="I553" s="304">
        <f t="shared" ca="1" si="245"/>
        <v>101.16577010821355</v>
      </c>
      <c r="J553" s="306">
        <f t="shared" ca="1" si="246"/>
        <v>621.05488247048675</v>
      </c>
      <c r="K553" s="307">
        <f t="shared" ca="1" si="247"/>
        <v>-1.7764088471969455</v>
      </c>
      <c r="L553" s="304">
        <f t="shared" ca="1" si="232"/>
        <v>621.05742300436486</v>
      </c>
      <c r="M553" s="306">
        <f t="shared" ca="1" si="248"/>
        <v>-1.5033150218660791</v>
      </c>
      <c r="N553" s="304">
        <f t="shared" ca="1" si="249"/>
        <v>-86.133606031543394</v>
      </c>
      <c r="P553" s="310">
        <f t="shared" ca="1" si="250"/>
        <v>23</v>
      </c>
      <c r="Q553" s="304">
        <f t="shared" ca="1" si="251"/>
        <v>0</v>
      </c>
      <c r="R553" s="306">
        <f t="shared" ca="1" si="252"/>
        <v>0</v>
      </c>
      <c r="S553" s="307">
        <f t="shared" ca="1" si="253"/>
        <v>2.8949999999999996</v>
      </c>
      <c r="T553" s="304">
        <f t="shared" ca="1" si="233"/>
        <v>28.399949999999997</v>
      </c>
      <c r="U553" s="311">
        <f t="shared" ca="1" si="234"/>
        <v>0</v>
      </c>
      <c r="V553" s="306">
        <f t="shared" ca="1" si="235"/>
        <v>1.2252176294137223</v>
      </c>
      <c r="W553" s="304">
        <f t="shared" ca="1" si="236"/>
        <v>25.677532662581672</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0.91808301881875387</v>
      </c>
      <c r="AH553" s="304">
        <f t="shared" ca="1" si="260"/>
        <v>-8.8695889948208873</v>
      </c>
    </row>
    <row r="554" spans="1:34" x14ac:dyDescent="0.2">
      <c r="A554" s="347">
        <f t="shared" ca="1" si="238"/>
        <v>1E-4</v>
      </c>
      <c r="B554" s="304">
        <f t="shared" ca="1" si="239"/>
        <v>32.816400000000719</v>
      </c>
      <c r="D554" s="306">
        <f t="shared" ca="1" si="240"/>
        <v>-0.59807897407872745</v>
      </c>
      <c r="E554" s="307">
        <f t="shared" ca="1" si="241"/>
        <v>-0.96057319019132947</v>
      </c>
      <c r="F554" s="304">
        <f t="shared" ca="1" si="242"/>
        <v>1.1315473091963109</v>
      </c>
      <c r="G554" s="306">
        <f t="shared" ca="1" si="243"/>
        <v>6.8215583240524902</v>
      </c>
      <c r="H554" s="307">
        <f t="shared" ca="1" si="244"/>
        <v>-100.93561293641251</v>
      </c>
      <c r="I554" s="304">
        <f t="shared" ca="1" si="245"/>
        <v>101.16586191407522</v>
      </c>
      <c r="J554" s="306">
        <f t="shared" ca="1" si="246"/>
        <v>621.05488247048675</v>
      </c>
      <c r="K554" s="307">
        <f t="shared" ca="1" si="247"/>
        <v>-1.7865024036877208</v>
      </c>
      <c r="L554" s="304">
        <f t="shared" ca="1" si="232"/>
        <v>621.05745195695738</v>
      </c>
      <c r="M554" s="306">
        <f t="shared" ca="1" si="248"/>
        <v>-1.5033156757321973</v>
      </c>
      <c r="N554" s="304">
        <f t="shared" ca="1" si="249"/>
        <v>-86.133643495312342</v>
      </c>
      <c r="P554" s="310">
        <f t="shared" ca="1" si="250"/>
        <v>23</v>
      </c>
      <c r="Q554" s="304">
        <f t="shared" ca="1" si="251"/>
        <v>0</v>
      </c>
      <c r="R554" s="306">
        <f t="shared" ca="1" si="252"/>
        <v>0</v>
      </c>
      <c r="S554" s="307">
        <f t="shared" ca="1" si="253"/>
        <v>2.8949999999999996</v>
      </c>
      <c r="T554" s="304">
        <f t="shared" ca="1" si="233"/>
        <v>28.399949999999997</v>
      </c>
      <c r="U554" s="311">
        <f t="shared" ca="1" si="234"/>
        <v>0</v>
      </c>
      <c r="V554" s="306">
        <f t="shared" ca="1" si="235"/>
        <v>1.2252188660946921</v>
      </c>
      <c r="W554" s="304">
        <f t="shared" ca="1" si="236"/>
        <v>25.6776051840944</v>
      </c>
      <c r="Y554" s="314" t="str">
        <f t="shared" ca="1" si="254"/>
        <v/>
      </c>
      <c r="Z554" s="315" t="str">
        <f t="shared" ca="1" si="255"/>
        <v/>
      </c>
      <c r="AA554" s="316" t="str">
        <f t="shared" ca="1" si="256"/>
        <v/>
      </c>
      <c r="AC554" s="310" t="e">
        <f t="shared" ca="1" si="257"/>
        <v>#N/A</v>
      </c>
      <c r="AD554" s="323" t="e">
        <f t="shared" ca="1" si="258"/>
        <v>#N/A</v>
      </c>
      <c r="AE554" s="324" t="e">
        <f t="shared" ca="1" si="237"/>
        <v>#N/A</v>
      </c>
      <c r="AG554" s="306">
        <f t="shared" ca="1" si="259"/>
        <v>0.91805840037496722</v>
      </c>
      <c r="AH554" s="304">
        <f t="shared" ca="1" si="260"/>
        <v>-8.86961404579678</v>
      </c>
    </row>
    <row r="555" spans="1:34" x14ac:dyDescent="0.2">
      <c r="A555" s="347">
        <f t="shared" ca="1" si="238"/>
        <v>1E-4</v>
      </c>
      <c r="B555" s="304">
        <f t="shared" ca="1" si="239"/>
        <v>32.816500000000723</v>
      </c>
      <c r="D555" s="306">
        <f t="shared" ca="1" si="240"/>
        <v>-0.59807487688699734</v>
      </c>
      <c r="E555" s="307">
        <f t="shared" ca="1" si="241"/>
        <v>-0.96054780553482288</v>
      </c>
      <c r="F555" s="304">
        <f t="shared" ca="1" si="242"/>
        <v>1.1315235945755444</v>
      </c>
      <c r="G555" s="306">
        <f t="shared" ca="1" si="243"/>
        <v>6.8214985165648017</v>
      </c>
      <c r="H555" s="307">
        <f t="shared" ca="1" si="244"/>
        <v>-100.93570899119307</v>
      </c>
      <c r="I555" s="304">
        <f t="shared" ca="1" si="245"/>
        <v>101.16595371747508</v>
      </c>
      <c r="J555" s="306">
        <f t="shared" ca="1" si="246"/>
        <v>621.05488247048675</v>
      </c>
      <c r="K555" s="307">
        <f t="shared" ca="1" si="247"/>
        <v>-1.7965959697841012</v>
      </c>
      <c r="L555" s="304">
        <f t="shared" ca="1" si="232"/>
        <v>621.0574810736191</v>
      </c>
      <c r="M555" s="306">
        <f t="shared" ca="1" si="248"/>
        <v>-1.503316329591396</v>
      </c>
      <c r="N555" s="304">
        <f t="shared" ca="1" si="249"/>
        <v>-86.13368095868482</v>
      </c>
      <c r="P555" s="310">
        <f t="shared" ca="1" si="250"/>
        <v>23</v>
      </c>
      <c r="Q555" s="304">
        <f t="shared" ca="1" si="251"/>
        <v>0</v>
      </c>
      <c r="R555" s="306">
        <f t="shared" ca="1" si="252"/>
        <v>0</v>
      </c>
      <c r="S555" s="307">
        <f t="shared" ca="1" si="253"/>
        <v>2.8949999999999996</v>
      </c>
      <c r="T555" s="304">
        <f t="shared" ca="1" si="233"/>
        <v>28.399949999999997</v>
      </c>
      <c r="U555" s="311">
        <f t="shared" ca="1" si="234"/>
        <v>0</v>
      </c>
      <c r="V555" s="306">
        <f t="shared" ca="1" si="235"/>
        <v>1.2252201027780867</v>
      </c>
      <c r="W555" s="304">
        <f t="shared" ca="1" si="236"/>
        <v>25.677677704544603</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0.91803378228942556</v>
      </c>
      <c r="AH555" s="304">
        <f t="shared" ca="1" si="260"/>
        <v>-8.8696390964056668</v>
      </c>
    </row>
    <row r="556" spans="1:34" x14ac:dyDescent="0.2">
      <c r="A556" s="347">
        <f t="shared" ca="1" si="238"/>
        <v>1E-4</v>
      </c>
      <c r="B556" s="304">
        <f t="shared" ca="1" si="239"/>
        <v>32.816600000000726</v>
      </c>
      <c r="D556" s="306">
        <f t="shared" ca="1" si="240"/>
        <v>-0.59807077969881173</v>
      </c>
      <c r="E556" s="307">
        <f t="shared" ca="1" si="241"/>
        <v>-0.96052242125021436</v>
      </c>
      <c r="F556" s="304">
        <f t="shared" ca="1" si="242"/>
        <v>1.1314998803596574</v>
      </c>
      <c r="G556" s="306">
        <f t="shared" ca="1" si="243"/>
        <v>6.8214387094868316</v>
      </c>
      <c r="H556" s="307">
        <f t="shared" ca="1" si="244"/>
        <v>-100.9358050434352</v>
      </c>
      <c r="I556" s="304">
        <f t="shared" ca="1" si="245"/>
        <v>101.16604551841316</v>
      </c>
      <c r="J556" s="306">
        <f t="shared" ca="1" si="246"/>
        <v>621.05488247048675</v>
      </c>
      <c r="K556" s="307">
        <f t="shared" ca="1" si="247"/>
        <v>-1.8066895454858325</v>
      </c>
      <c r="L556" s="304">
        <f t="shared" ca="1" si="232"/>
        <v>621.05751035435026</v>
      </c>
      <c r="M556" s="306">
        <f t="shared" ca="1" si="248"/>
        <v>-1.5033169834436757</v>
      </c>
      <c r="N556" s="304">
        <f t="shared" ca="1" si="249"/>
        <v>-86.133718421660873</v>
      </c>
      <c r="P556" s="310">
        <f t="shared" ca="1" si="250"/>
        <v>23</v>
      </c>
      <c r="Q556" s="304">
        <f t="shared" ca="1" si="251"/>
        <v>0</v>
      </c>
      <c r="R556" s="306">
        <f t="shared" ca="1" si="252"/>
        <v>0</v>
      </c>
      <c r="S556" s="307">
        <f t="shared" ca="1" si="253"/>
        <v>2.8949999999999996</v>
      </c>
      <c r="T556" s="304">
        <f t="shared" ca="1" si="233"/>
        <v>28.399949999999997</v>
      </c>
      <c r="U556" s="311">
        <f t="shared" ca="1" si="234"/>
        <v>0</v>
      </c>
      <c r="V556" s="306">
        <f t="shared" ca="1" si="235"/>
        <v>1.2252213394639071</v>
      </c>
      <c r="W556" s="304">
        <f t="shared" ca="1" si="236"/>
        <v>25.677750223932332</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0.91800916456214132</v>
      </c>
      <c r="AH556" s="304">
        <f t="shared" ca="1" si="260"/>
        <v>-8.8696641466475334</v>
      </c>
    </row>
    <row r="557" spans="1:34" x14ac:dyDescent="0.2">
      <c r="A557" s="347">
        <f t="shared" ca="1" si="238"/>
        <v>1E-4</v>
      </c>
      <c r="B557" s="304">
        <f t="shared" ca="1" si="239"/>
        <v>32.816700000000729</v>
      </c>
      <c r="D557" s="306">
        <f t="shared" ca="1" si="240"/>
        <v>-0.59806668251417072</v>
      </c>
      <c r="E557" s="307">
        <f t="shared" ca="1" si="241"/>
        <v>-0.96049703733748792</v>
      </c>
      <c r="F557" s="304">
        <f t="shared" ca="1" si="242"/>
        <v>1.1314761665486364</v>
      </c>
      <c r="G557" s="306">
        <f t="shared" ca="1" si="243"/>
        <v>6.8213789028185801</v>
      </c>
      <c r="H557" s="307">
        <f t="shared" ca="1" si="244"/>
        <v>-100.93590109313892</v>
      </c>
      <c r="I557" s="304">
        <f t="shared" ca="1" si="245"/>
        <v>101.16613731688949</v>
      </c>
      <c r="J557" s="306">
        <f t="shared" ca="1" si="246"/>
        <v>621.05488247048675</v>
      </c>
      <c r="K557" s="307">
        <f t="shared" ca="1" si="247"/>
        <v>-1.8167831307926612</v>
      </c>
      <c r="L557" s="304">
        <f t="shared" ca="1" si="232"/>
        <v>621.0575397991513</v>
      </c>
      <c r="M557" s="306">
        <f t="shared" ca="1" si="248"/>
        <v>-1.5033176372890358</v>
      </c>
      <c r="N557" s="304">
        <f t="shared" ca="1" si="249"/>
        <v>-86.133755884240458</v>
      </c>
      <c r="P557" s="310">
        <f t="shared" ca="1" si="250"/>
        <v>23</v>
      </c>
      <c r="Q557" s="304">
        <f t="shared" ca="1" si="251"/>
        <v>0</v>
      </c>
      <c r="R557" s="306">
        <f t="shared" ca="1" si="252"/>
        <v>0</v>
      </c>
      <c r="S557" s="307">
        <f t="shared" ca="1" si="253"/>
        <v>2.8949999999999996</v>
      </c>
      <c r="T557" s="304">
        <f t="shared" ca="1" si="233"/>
        <v>28.399949999999997</v>
      </c>
      <c r="U557" s="311">
        <f t="shared" ca="1" si="234"/>
        <v>0</v>
      </c>
      <c r="V557" s="306">
        <f t="shared" ca="1" si="235"/>
        <v>1.2252225761521518</v>
      </c>
      <c r="W557" s="304">
        <f t="shared" ca="1" si="236"/>
        <v>25.677822742257554</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0.9179845471931003</v>
      </c>
      <c r="AH557" s="304">
        <f t="shared" ca="1" si="260"/>
        <v>-8.8696891965223958</v>
      </c>
    </row>
    <row r="558" spans="1:34" x14ac:dyDescent="0.2">
      <c r="A558" s="347">
        <f t="shared" ca="1" si="238"/>
        <v>1E-4</v>
      </c>
      <c r="B558" s="304">
        <f t="shared" ca="1" si="239"/>
        <v>32.816800000000732</v>
      </c>
      <c r="D558" s="306">
        <f t="shared" ca="1" si="240"/>
        <v>-0.59806258533307899</v>
      </c>
      <c r="E558" s="307">
        <f t="shared" ca="1" si="241"/>
        <v>-0.96047165379665067</v>
      </c>
      <c r="F558" s="304">
        <f t="shared" ca="1" si="242"/>
        <v>1.1314524531424903</v>
      </c>
      <c r="G558" s="306">
        <f t="shared" ca="1" si="243"/>
        <v>6.821319096560047</v>
      </c>
      <c r="H558" s="307">
        <f t="shared" ca="1" si="244"/>
        <v>-100.93599714030431</v>
      </c>
      <c r="I558" s="304">
        <f t="shared" ca="1" si="245"/>
        <v>101.16622911290413</v>
      </c>
      <c r="J558" s="306">
        <f t="shared" ca="1" si="246"/>
        <v>621.05488247048675</v>
      </c>
      <c r="K558" s="307">
        <f t="shared" ca="1" si="247"/>
        <v>-1.8268767257043332</v>
      </c>
      <c r="L558" s="304">
        <f t="shared" ca="1" si="232"/>
        <v>621.0575694080228</v>
      </c>
      <c r="M558" s="306">
        <f t="shared" ca="1" si="248"/>
        <v>-1.5033182911274769</v>
      </c>
      <c r="N558" s="304">
        <f t="shared" ca="1" si="249"/>
        <v>-86.133793346423616</v>
      </c>
      <c r="P558" s="310">
        <f t="shared" ca="1" si="250"/>
        <v>23</v>
      </c>
      <c r="Q558" s="304">
        <f t="shared" ca="1" si="251"/>
        <v>0</v>
      </c>
      <c r="R558" s="306">
        <f t="shared" ca="1" si="252"/>
        <v>0</v>
      </c>
      <c r="S558" s="307">
        <f t="shared" ca="1" si="253"/>
        <v>2.8949999999999996</v>
      </c>
      <c r="T558" s="304">
        <f t="shared" ca="1" si="233"/>
        <v>28.399949999999997</v>
      </c>
      <c r="U558" s="311">
        <f t="shared" ca="1" si="234"/>
        <v>0</v>
      </c>
      <c r="V558" s="306">
        <f t="shared" ca="1" si="235"/>
        <v>1.2252238128428223</v>
      </c>
      <c r="W558" s="304">
        <f t="shared" ca="1" si="236"/>
        <v>25.677895259520323</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0.91795993018231314</v>
      </c>
      <c r="AH558" s="304">
        <f t="shared" ca="1" si="260"/>
        <v>-8.8697142460302452</v>
      </c>
    </row>
    <row r="559" spans="1:34" x14ac:dyDescent="0.2">
      <c r="A559" s="347">
        <f t="shared" ca="1" si="238"/>
        <v>1E-4</v>
      </c>
      <c r="B559" s="304">
        <f t="shared" ca="1" si="239"/>
        <v>32.816900000000736</v>
      </c>
      <c r="D559" s="306">
        <f t="shared" ca="1" si="240"/>
        <v>-0.59805848815553286</v>
      </c>
      <c r="E559" s="307">
        <f t="shared" ca="1" si="241"/>
        <v>-0.96044627062768839</v>
      </c>
      <c r="F559" s="304">
        <f t="shared" ca="1" si="242"/>
        <v>1.131428740141206</v>
      </c>
      <c r="G559" s="306">
        <f t="shared" ca="1" si="243"/>
        <v>6.8212592907112315</v>
      </c>
      <c r="H559" s="307">
        <f t="shared" ca="1" si="244"/>
        <v>-100.93609318493137</v>
      </c>
      <c r="I559" s="304">
        <f t="shared" ca="1" si="245"/>
        <v>101.16632090645712</v>
      </c>
      <c r="J559" s="306">
        <f t="shared" ca="1" si="246"/>
        <v>621.05488247048675</v>
      </c>
      <c r="K559" s="307">
        <f t="shared" ca="1" si="247"/>
        <v>-1.8369703302205951</v>
      </c>
      <c r="L559" s="304">
        <f t="shared" ca="1" si="232"/>
        <v>621.05759918096498</v>
      </c>
      <c r="M559" s="306">
        <f t="shared" ca="1" si="248"/>
        <v>-1.503318944958999</v>
      </c>
      <c r="N559" s="304">
        <f t="shared" ca="1" si="249"/>
        <v>-86.133830808210348</v>
      </c>
      <c r="P559" s="310">
        <f t="shared" ca="1" si="250"/>
        <v>23</v>
      </c>
      <c r="Q559" s="304">
        <f t="shared" ca="1" si="251"/>
        <v>0</v>
      </c>
      <c r="R559" s="306">
        <f t="shared" ca="1" si="252"/>
        <v>0</v>
      </c>
      <c r="S559" s="307">
        <f t="shared" ca="1" si="253"/>
        <v>2.8949999999999996</v>
      </c>
      <c r="T559" s="304">
        <f t="shared" ca="1" si="233"/>
        <v>28.399949999999997</v>
      </c>
      <c r="U559" s="311">
        <f t="shared" ca="1" si="234"/>
        <v>0</v>
      </c>
      <c r="V559" s="306">
        <f t="shared" ca="1" si="235"/>
        <v>1.225225049535918</v>
      </c>
      <c r="W559" s="304">
        <f t="shared" ca="1" si="236"/>
        <v>25.677967775720646</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0.91793531352975855</v>
      </c>
      <c r="AH559" s="304">
        <f t="shared" ca="1" si="260"/>
        <v>-8.8697392951710974</v>
      </c>
    </row>
    <row r="560" spans="1:34" x14ac:dyDescent="0.2">
      <c r="A560" s="347">
        <f t="shared" ca="1" si="238"/>
        <v>1E-4</v>
      </c>
      <c r="B560" s="304">
        <f t="shared" ca="1" si="239"/>
        <v>32.817000000000739</v>
      </c>
      <c r="D560" s="306">
        <f t="shared" ca="1" si="240"/>
        <v>-0.5980543909815359</v>
      </c>
      <c r="E560" s="307">
        <f t="shared" ca="1" si="241"/>
        <v>-0.96042088783059754</v>
      </c>
      <c r="F560" s="304">
        <f t="shared" ca="1" si="242"/>
        <v>1.131405027544782</v>
      </c>
      <c r="G560" s="306">
        <f t="shared" ca="1" si="243"/>
        <v>6.8211994852721336</v>
      </c>
      <c r="H560" s="307">
        <f t="shared" ca="1" si="244"/>
        <v>-100.93618922702015</v>
      </c>
      <c r="I560" s="304">
        <f t="shared" ca="1" si="245"/>
        <v>101.16641269754847</v>
      </c>
      <c r="J560" s="306">
        <f t="shared" ca="1" si="246"/>
        <v>621.05488247048675</v>
      </c>
      <c r="K560" s="307">
        <f t="shared" ca="1" si="247"/>
        <v>-1.8470639443411927</v>
      </c>
      <c r="L560" s="304">
        <f t="shared" ca="1" si="232"/>
        <v>621.05762911797854</v>
      </c>
      <c r="M560" s="306">
        <f t="shared" ca="1" si="248"/>
        <v>-1.5033195987836021</v>
      </c>
      <c r="N560" s="304">
        <f t="shared" ca="1" si="249"/>
        <v>-86.13386826960064</v>
      </c>
      <c r="P560" s="310">
        <f t="shared" ca="1" si="250"/>
        <v>23</v>
      </c>
      <c r="Q560" s="304">
        <f t="shared" ca="1" si="251"/>
        <v>0</v>
      </c>
      <c r="R560" s="306">
        <f t="shared" ca="1" si="252"/>
        <v>0</v>
      </c>
      <c r="S560" s="307">
        <f t="shared" ca="1" si="253"/>
        <v>2.8949999999999996</v>
      </c>
      <c r="T560" s="304">
        <f t="shared" ca="1" si="233"/>
        <v>28.399949999999997</v>
      </c>
      <c r="U560" s="311">
        <f t="shared" ca="1" si="234"/>
        <v>0</v>
      </c>
      <c r="V560" s="306">
        <f t="shared" ca="1" si="235"/>
        <v>1.2252262862314387</v>
      </c>
      <c r="W560" s="304">
        <f t="shared" ca="1" si="236"/>
        <v>25.678040290858522</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0.91791069723543828</v>
      </c>
      <c r="AH560" s="304">
        <f t="shared" ca="1" si="260"/>
        <v>-8.8697643439449561</v>
      </c>
    </row>
    <row r="561" spans="1:34" x14ac:dyDescent="0.2">
      <c r="A561" s="347">
        <f t="shared" ca="1" si="238"/>
        <v>1E-4</v>
      </c>
      <c r="B561" s="304">
        <f t="shared" ca="1" si="239"/>
        <v>32.817100000000742</v>
      </c>
      <c r="D561" s="306">
        <f t="shared" ca="1" si="240"/>
        <v>-0.59805029381108754</v>
      </c>
      <c r="E561" s="307">
        <f t="shared" ca="1" si="241"/>
        <v>-0.96039550540537633</v>
      </c>
      <c r="F561" s="304">
        <f t="shared" ca="1" si="242"/>
        <v>1.1313813153532175</v>
      </c>
      <c r="G561" s="306">
        <f t="shared" ca="1" si="243"/>
        <v>6.8211396802427524</v>
      </c>
      <c r="H561" s="307">
        <f t="shared" ca="1" si="244"/>
        <v>-100.93628526657069</v>
      </c>
      <c r="I561" s="304">
        <f t="shared" ca="1" si="245"/>
        <v>101.16650448617821</v>
      </c>
      <c r="J561" s="306">
        <f t="shared" ca="1" si="246"/>
        <v>621.05488247048675</v>
      </c>
      <c r="K561" s="307">
        <f t="shared" ca="1" si="247"/>
        <v>-1.8571575680658723</v>
      </c>
      <c r="L561" s="304">
        <f t="shared" ca="1" si="232"/>
        <v>621.05765921906379</v>
      </c>
      <c r="M561" s="306">
        <f t="shared" ca="1" si="248"/>
        <v>-1.5033202526012865</v>
      </c>
      <c r="N561" s="304">
        <f t="shared" ca="1" si="249"/>
        <v>-86.133905730594535</v>
      </c>
      <c r="P561" s="310">
        <f t="shared" ca="1" si="250"/>
        <v>23</v>
      </c>
      <c r="Q561" s="304">
        <f t="shared" ca="1" si="251"/>
        <v>0</v>
      </c>
      <c r="R561" s="306">
        <f t="shared" ca="1" si="252"/>
        <v>0</v>
      </c>
      <c r="S561" s="307">
        <f t="shared" ca="1" si="253"/>
        <v>2.8949999999999996</v>
      </c>
      <c r="T561" s="304">
        <f t="shared" ca="1" si="233"/>
        <v>28.399949999999997</v>
      </c>
      <c r="U561" s="311">
        <f t="shared" ca="1" si="234"/>
        <v>0</v>
      </c>
      <c r="V561" s="306">
        <f t="shared" ca="1" si="235"/>
        <v>1.2252275229293845</v>
      </c>
      <c r="W561" s="304">
        <f t="shared" ca="1" si="236"/>
        <v>25.678112804933949</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0.91788608129935056</v>
      </c>
      <c r="AH561" s="304">
        <f t="shared" ca="1" si="260"/>
        <v>-8.869789392351823</v>
      </c>
    </row>
    <row r="562" spans="1:34" x14ac:dyDescent="0.2">
      <c r="A562" s="347">
        <f t="shared" ca="1" si="238"/>
        <v>1E-4</v>
      </c>
      <c r="B562" s="304">
        <f t="shared" ca="1" si="239"/>
        <v>32.817200000000746</v>
      </c>
      <c r="D562" s="306">
        <f t="shared" ca="1" si="240"/>
        <v>-0.59804619664418657</v>
      </c>
      <c r="E562" s="307">
        <f t="shared" ca="1" si="241"/>
        <v>-0.96037012335202476</v>
      </c>
      <c r="F562" s="304">
        <f t="shared" ca="1" si="242"/>
        <v>1.1313576035665118</v>
      </c>
      <c r="G562" s="306">
        <f t="shared" ca="1" si="243"/>
        <v>6.8210798756230879</v>
      </c>
      <c r="H562" s="307">
        <f t="shared" ca="1" si="244"/>
        <v>-100.93638130358303</v>
      </c>
      <c r="I562" s="304">
        <f t="shared" ca="1" si="245"/>
        <v>101.16659627234642</v>
      </c>
      <c r="J562" s="306">
        <f t="shared" ca="1" si="246"/>
        <v>621.05488247048675</v>
      </c>
      <c r="K562" s="307">
        <f t="shared" ca="1" si="247"/>
        <v>-1.8672512013943801</v>
      </c>
      <c r="L562" s="304">
        <f t="shared" ca="1" si="232"/>
        <v>621.0576894842211</v>
      </c>
      <c r="M562" s="306">
        <f t="shared" ca="1" si="248"/>
        <v>-1.5033209064120521</v>
      </c>
      <c r="N562" s="304">
        <f t="shared" ca="1" si="249"/>
        <v>-86.133943191192003</v>
      </c>
      <c r="P562" s="310">
        <f t="shared" ca="1" si="250"/>
        <v>23</v>
      </c>
      <c r="Q562" s="304">
        <f t="shared" ca="1" si="251"/>
        <v>0</v>
      </c>
      <c r="R562" s="306">
        <f t="shared" ca="1" si="252"/>
        <v>0</v>
      </c>
      <c r="S562" s="307">
        <f t="shared" ca="1" si="253"/>
        <v>2.8949999999999996</v>
      </c>
      <c r="T562" s="304">
        <f t="shared" ca="1" si="233"/>
        <v>28.399949999999997</v>
      </c>
      <c r="U562" s="311">
        <f t="shared" ca="1" si="234"/>
        <v>0</v>
      </c>
      <c r="V562" s="306">
        <f t="shared" ca="1" si="235"/>
        <v>1.2252287596297557</v>
      </c>
      <c r="W562" s="304">
        <f t="shared" ca="1" si="236"/>
        <v>25.678185317946969</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0.91786146572149541</v>
      </c>
      <c r="AH562" s="304">
        <f t="shared" ca="1" si="260"/>
        <v>-8.8698144403916945</v>
      </c>
    </row>
    <row r="563" spans="1:34" x14ac:dyDescent="0.2">
      <c r="A563" s="347">
        <f t="shared" ca="1" si="238"/>
        <v>1E-4</v>
      </c>
      <c r="B563" s="304">
        <f t="shared" ca="1" si="239"/>
        <v>32.817300000000749</v>
      </c>
      <c r="D563" s="306">
        <f t="shared" ca="1" si="240"/>
        <v>-0.59804209948083731</v>
      </c>
      <c r="E563" s="307">
        <f t="shared" ca="1" si="241"/>
        <v>-0.96034474167053396</v>
      </c>
      <c r="F563" s="304">
        <f t="shared" ca="1" si="242"/>
        <v>1.1313338921846603</v>
      </c>
      <c r="G563" s="306">
        <f t="shared" ca="1" si="243"/>
        <v>6.8210200714131402</v>
      </c>
      <c r="H563" s="307">
        <f t="shared" ca="1" si="244"/>
        <v>-100.9364773380572</v>
      </c>
      <c r="I563" s="304">
        <f t="shared" ca="1" si="245"/>
        <v>101.16668805605309</v>
      </c>
      <c r="J563" s="306">
        <f t="shared" ca="1" si="246"/>
        <v>621.05488247048675</v>
      </c>
      <c r="K563" s="307">
        <f t="shared" ca="1" si="247"/>
        <v>-1.877344844326462</v>
      </c>
      <c r="L563" s="304">
        <f t="shared" ca="1" si="232"/>
        <v>621.05771991345102</v>
      </c>
      <c r="M563" s="306">
        <f t="shared" ca="1" si="248"/>
        <v>-1.5033215602158989</v>
      </c>
      <c r="N563" s="304">
        <f t="shared" ca="1" si="249"/>
        <v>-86.13398065139306</v>
      </c>
      <c r="P563" s="310">
        <f t="shared" ca="1" si="250"/>
        <v>23</v>
      </c>
      <c r="Q563" s="304">
        <f t="shared" ca="1" si="251"/>
        <v>0</v>
      </c>
      <c r="R563" s="306">
        <f t="shared" ca="1" si="252"/>
        <v>0</v>
      </c>
      <c r="S563" s="307">
        <f t="shared" ca="1" si="253"/>
        <v>2.8949999999999996</v>
      </c>
      <c r="T563" s="304">
        <f t="shared" ca="1" si="233"/>
        <v>28.399949999999997</v>
      </c>
      <c r="U563" s="311">
        <f t="shared" ca="1" si="234"/>
        <v>0</v>
      </c>
      <c r="V563" s="306">
        <f t="shared" ca="1" si="235"/>
        <v>1.2252299963325517</v>
      </c>
      <c r="W563" s="304">
        <f t="shared" ca="1" si="236"/>
        <v>25.678257829897568</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0.91783685050186214</v>
      </c>
      <c r="AH563" s="304">
        <f t="shared" ca="1" si="260"/>
        <v>-8.869839488064585</v>
      </c>
    </row>
    <row r="564" spans="1:34" x14ac:dyDescent="0.2">
      <c r="A564" s="347">
        <f t="shared" ca="1" si="238"/>
        <v>1E-4</v>
      </c>
      <c r="B564" s="304">
        <f t="shared" ca="1" si="239"/>
        <v>32.817400000000752</v>
      </c>
      <c r="D564" s="306">
        <f t="shared" ca="1" si="240"/>
        <v>-0.59803800232103899</v>
      </c>
      <c r="E564" s="307">
        <f t="shared" ca="1" si="241"/>
        <v>-0.9603193603609057</v>
      </c>
      <c r="F564" s="304">
        <f t="shared" ca="1" si="242"/>
        <v>1.1313101812076642</v>
      </c>
      <c r="G564" s="306">
        <f t="shared" ca="1" si="243"/>
        <v>6.8209602676129082</v>
      </c>
      <c r="H564" s="307">
        <f t="shared" ca="1" si="244"/>
        <v>-100.93657336999324</v>
      </c>
      <c r="I564" s="304">
        <f t="shared" ca="1" si="245"/>
        <v>101.16677983729828</v>
      </c>
      <c r="J564" s="306">
        <f t="shared" ca="1" si="246"/>
        <v>621.05488247048675</v>
      </c>
      <c r="K564" s="307">
        <f t="shared" ca="1" si="247"/>
        <v>-1.8874384968618645</v>
      </c>
      <c r="L564" s="304">
        <f t="shared" ca="1" si="232"/>
        <v>621.05775050675402</v>
      </c>
      <c r="M564" s="306">
        <f t="shared" ca="1" si="248"/>
        <v>-1.5033222140128273</v>
      </c>
      <c r="N564" s="304">
        <f t="shared" ca="1" si="249"/>
        <v>-86.134018111197705</v>
      </c>
      <c r="P564" s="310">
        <f t="shared" ca="1" si="250"/>
        <v>23</v>
      </c>
      <c r="Q564" s="304">
        <f t="shared" ca="1" si="251"/>
        <v>0</v>
      </c>
      <c r="R564" s="306">
        <f t="shared" ca="1" si="252"/>
        <v>0</v>
      </c>
      <c r="S564" s="307">
        <f t="shared" ca="1" si="253"/>
        <v>2.8949999999999996</v>
      </c>
      <c r="T564" s="304">
        <f t="shared" ca="1" si="233"/>
        <v>28.399949999999997</v>
      </c>
      <c r="U564" s="311">
        <f t="shared" ca="1" si="234"/>
        <v>0</v>
      </c>
      <c r="V564" s="306">
        <f t="shared" ca="1" si="235"/>
        <v>1.2252312330377726</v>
      </c>
      <c r="W564" s="304">
        <f t="shared" ca="1" si="236"/>
        <v>25.678330340785756</v>
      </c>
      <c r="Y564" s="314" t="str">
        <f t="shared" ca="1" si="254"/>
        <v/>
      </c>
      <c r="Z564" s="315" t="str">
        <f t="shared" ca="1" si="255"/>
        <v/>
      </c>
      <c r="AA564" s="316" t="str">
        <f t="shared" ca="1" si="256"/>
        <v/>
      </c>
      <c r="AC564" s="310" t="e">
        <f t="shared" ca="1" si="257"/>
        <v>#N/A</v>
      </c>
      <c r="AD564" s="323" t="e">
        <f t="shared" ca="1" si="258"/>
        <v>#N/A</v>
      </c>
      <c r="AE564" s="324" t="e">
        <f t="shared" ca="1" si="237"/>
        <v>#N/A</v>
      </c>
      <c r="AG564" s="306">
        <f t="shared" ca="1" si="259"/>
        <v>0.91781223564045256</v>
      </c>
      <c r="AH564" s="304">
        <f t="shared" ca="1" si="260"/>
        <v>-8.8698645353704908</v>
      </c>
    </row>
    <row r="565" spans="1:34" x14ac:dyDescent="0.2">
      <c r="A565" s="347">
        <f t="shared" ca="1" si="238"/>
        <v>1E-4</v>
      </c>
      <c r="B565" s="304">
        <f t="shared" ca="1" si="239"/>
        <v>32.817500000000756</v>
      </c>
      <c r="D565" s="306">
        <f t="shared" ca="1" si="240"/>
        <v>-0.59803390516479094</v>
      </c>
      <c r="E565" s="307">
        <f t="shared" ca="1" si="241"/>
        <v>-0.96029397942313288</v>
      </c>
      <c r="F565" s="304">
        <f t="shared" ca="1" si="242"/>
        <v>1.1312864706355179</v>
      </c>
      <c r="G565" s="306">
        <f t="shared" ca="1" si="243"/>
        <v>6.820900464222392</v>
      </c>
      <c r="H565" s="307">
        <f t="shared" ca="1" si="244"/>
        <v>-100.93666939939118</v>
      </c>
      <c r="I565" s="304">
        <f t="shared" ca="1" si="245"/>
        <v>101.16687161608201</v>
      </c>
      <c r="J565" s="306">
        <f t="shared" ca="1" si="246"/>
        <v>621.05488247048675</v>
      </c>
      <c r="K565" s="307">
        <f t="shared" ca="1" si="247"/>
        <v>-1.8975321590003338</v>
      </c>
      <c r="L565" s="304">
        <f t="shared" ca="1" si="232"/>
        <v>621.05778126413054</v>
      </c>
      <c r="M565" s="306">
        <f t="shared" ca="1" si="248"/>
        <v>-1.503322867802837</v>
      </c>
      <c r="N565" s="304">
        <f t="shared" ca="1" si="249"/>
        <v>-86.134055570605952</v>
      </c>
      <c r="P565" s="310">
        <f t="shared" ca="1" si="250"/>
        <v>23</v>
      </c>
      <c r="Q565" s="304">
        <f t="shared" ca="1" si="251"/>
        <v>0</v>
      </c>
      <c r="R565" s="306">
        <f t="shared" ca="1" si="252"/>
        <v>0</v>
      </c>
      <c r="S565" s="307">
        <f t="shared" ca="1" si="253"/>
        <v>2.8949999999999996</v>
      </c>
      <c r="T565" s="304">
        <f t="shared" ca="1" si="233"/>
        <v>28.399949999999997</v>
      </c>
      <c r="U565" s="311">
        <f t="shared" ca="1" si="234"/>
        <v>0</v>
      </c>
      <c r="V565" s="306">
        <f t="shared" ca="1" si="235"/>
        <v>1.2252324697454184</v>
      </c>
      <c r="W565" s="304">
        <f t="shared" ca="1" si="236"/>
        <v>25.678402850611548</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0.91778762113726486</v>
      </c>
      <c r="AH565" s="304">
        <f t="shared" ca="1" si="260"/>
        <v>-8.8698895823094155</v>
      </c>
    </row>
    <row r="566" spans="1:34" x14ac:dyDescent="0.2">
      <c r="A566" s="347">
        <f t="shared" ca="1" si="238"/>
        <v>1E-4</v>
      </c>
      <c r="B566" s="304">
        <f t="shared" ca="1" si="239"/>
        <v>32.817600000000759</v>
      </c>
      <c r="D566" s="306">
        <f t="shared" ca="1" si="240"/>
        <v>-0.5980298080120966</v>
      </c>
      <c r="E566" s="307">
        <f t="shared" ca="1" si="241"/>
        <v>-0.96026859885721549</v>
      </c>
      <c r="F566" s="304">
        <f t="shared" ca="1" si="242"/>
        <v>1.1312627604682235</v>
      </c>
      <c r="G566" s="306">
        <f t="shared" ca="1" si="243"/>
        <v>6.8208406612415908</v>
      </c>
      <c r="H566" s="307">
        <f t="shared" ca="1" si="244"/>
        <v>-100.93676542625106</v>
      </c>
      <c r="I566" s="304">
        <f t="shared" ca="1" si="245"/>
        <v>101.16696339240433</v>
      </c>
      <c r="J566" s="306">
        <f t="shared" ca="1" si="246"/>
        <v>621.05488247048675</v>
      </c>
      <c r="K566" s="307">
        <f t="shared" ca="1" si="247"/>
        <v>-1.9076258307416158</v>
      </c>
      <c r="L566" s="304">
        <f t="shared" ca="1" si="232"/>
        <v>621.05781218558093</v>
      </c>
      <c r="M566" s="306">
        <f t="shared" ca="1" si="248"/>
        <v>-1.5033235215859284</v>
      </c>
      <c r="N566" s="304">
        <f t="shared" ca="1" si="249"/>
        <v>-86.134093029617802</v>
      </c>
      <c r="P566" s="310">
        <f t="shared" ca="1" si="250"/>
        <v>23</v>
      </c>
      <c r="Q566" s="304">
        <f t="shared" ca="1" si="251"/>
        <v>0</v>
      </c>
      <c r="R566" s="306">
        <f t="shared" ca="1" si="252"/>
        <v>0</v>
      </c>
      <c r="S566" s="307">
        <f t="shared" ca="1" si="253"/>
        <v>2.8949999999999996</v>
      </c>
      <c r="T566" s="304">
        <f t="shared" ca="1" si="233"/>
        <v>28.399949999999997</v>
      </c>
      <c r="U566" s="311">
        <f t="shared" ca="1" si="234"/>
        <v>0</v>
      </c>
      <c r="V566" s="306">
        <f t="shared" ca="1" si="235"/>
        <v>1.2252337064554897</v>
      </c>
      <c r="W566" s="304">
        <f t="shared" ca="1" si="236"/>
        <v>25.678475359374971</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0.91776300699229374</v>
      </c>
      <c r="AH566" s="304">
        <f t="shared" ca="1" si="260"/>
        <v>-8.8699146288813644</v>
      </c>
    </row>
    <row r="567" spans="1:34" x14ac:dyDescent="0.2">
      <c r="A567" s="347">
        <f t="shared" ca="1" si="238"/>
        <v>1E-4</v>
      </c>
      <c r="B567" s="304">
        <f t="shared" ca="1" si="239"/>
        <v>32.817700000000762</v>
      </c>
      <c r="D567" s="306">
        <f t="shared" ca="1" si="240"/>
        <v>-0.5980257108629542</v>
      </c>
      <c r="E567" s="307">
        <f t="shared" ca="1" si="241"/>
        <v>-0.96024321866314111</v>
      </c>
      <c r="F567" s="304">
        <f t="shared" ca="1" si="242"/>
        <v>1.1312390507057695</v>
      </c>
      <c r="G567" s="306">
        <f t="shared" ca="1" si="243"/>
        <v>6.8207808586705045</v>
      </c>
      <c r="H567" s="307">
        <f t="shared" ca="1" si="244"/>
        <v>-100.93686145057292</v>
      </c>
      <c r="I567" s="304">
        <f t="shared" ca="1" si="245"/>
        <v>101.16705516626526</v>
      </c>
      <c r="J567" s="306">
        <f t="shared" ca="1" si="246"/>
        <v>621.05488247048675</v>
      </c>
      <c r="K567" s="307">
        <f t="shared" ca="1" si="247"/>
        <v>-1.9177195120854571</v>
      </c>
      <c r="L567" s="304">
        <f t="shared" ca="1" si="232"/>
        <v>621.05784327110564</v>
      </c>
      <c r="M567" s="306">
        <f t="shared" ca="1" si="248"/>
        <v>-1.5033241753621016</v>
      </c>
      <c r="N567" s="304">
        <f t="shared" ca="1" si="249"/>
        <v>-86.134130488233282</v>
      </c>
      <c r="P567" s="310">
        <f t="shared" ca="1" si="250"/>
        <v>23</v>
      </c>
      <c r="Q567" s="304">
        <f t="shared" ca="1" si="251"/>
        <v>0</v>
      </c>
      <c r="R567" s="306">
        <f t="shared" ca="1" si="252"/>
        <v>0</v>
      </c>
      <c r="S567" s="307">
        <f t="shared" ca="1" si="253"/>
        <v>2.8949999999999996</v>
      </c>
      <c r="T567" s="304">
        <f t="shared" ca="1" si="233"/>
        <v>28.399949999999997</v>
      </c>
      <c r="U567" s="311">
        <f t="shared" ca="1" si="234"/>
        <v>0</v>
      </c>
      <c r="V567" s="306">
        <f t="shared" ca="1" si="235"/>
        <v>1.2252349431679856</v>
      </c>
      <c r="W567" s="304">
        <f t="shared" ca="1" si="236"/>
        <v>25.678547867076013</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0.9177383932055303</v>
      </c>
      <c r="AH567" s="304">
        <f t="shared" ca="1" si="260"/>
        <v>-8.8699396750863464</v>
      </c>
    </row>
    <row r="568" spans="1:34" x14ac:dyDescent="0.2">
      <c r="A568" s="347">
        <f t="shared" ca="1" si="238"/>
        <v>1E-4</v>
      </c>
      <c r="B568" s="304">
        <f t="shared" ca="1" si="239"/>
        <v>32.817800000000766</v>
      </c>
      <c r="D568" s="306">
        <f t="shared" ca="1" si="240"/>
        <v>-0.5980216137173644</v>
      </c>
      <c r="E568" s="307">
        <f t="shared" ca="1" si="241"/>
        <v>-0.96021783884091327</v>
      </c>
      <c r="F568" s="304">
        <f t="shared" ca="1" si="242"/>
        <v>1.1312153413481603</v>
      </c>
      <c r="G568" s="306">
        <f t="shared" ca="1" si="243"/>
        <v>6.8207210565091332</v>
      </c>
      <c r="H568" s="307">
        <f t="shared" ca="1" si="244"/>
        <v>-100.93695747235681</v>
      </c>
      <c r="I568" s="304">
        <f t="shared" ca="1" si="245"/>
        <v>101.16714693766487</v>
      </c>
      <c r="J568" s="306">
        <f t="shared" ca="1" si="246"/>
        <v>621.05488247048675</v>
      </c>
      <c r="K568" s="307">
        <f t="shared" ca="1" si="247"/>
        <v>-1.9278132030316035</v>
      </c>
      <c r="L568" s="304">
        <f t="shared" ca="1" si="232"/>
        <v>621.05787452070513</v>
      </c>
      <c r="M568" s="306">
        <f t="shared" ca="1" si="248"/>
        <v>-1.5033248291313568</v>
      </c>
      <c r="N568" s="304">
        <f t="shared" ca="1" si="249"/>
        <v>-86.134167946452379</v>
      </c>
      <c r="P568" s="310">
        <f t="shared" ca="1" si="250"/>
        <v>23</v>
      </c>
      <c r="Q568" s="304">
        <f t="shared" ca="1" si="251"/>
        <v>0</v>
      </c>
      <c r="R568" s="306">
        <f t="shared" ca="1" si="252"/>
        <v>0</v>
      </c>
      <c r="S568" s="307">
        <f t="shared" ca="1" si="253"/>
        <v>2.8949999999999996</v>
      </c>
      <c r="T568" s="304">
        <f t="shared" ca="1" si="233"/>
        <v>28.399949999999997</v>
      </c>
      <c r="U568" s="311">
        <f t="shared" ca="1" si="234"/>
        <v>0</v>
      </c>
      <c r="V568" s="306">
        <f t="shared" ca="1" si="235"/>
        <v>1.2252361798829061</v>
      </c>
      <c r="W568" s="304">
        <f t="shared" ca="1" si="236"/>
        <v>25.678620373714704</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0.91771377977697632</v>
      </c>
      <c r="AH568" s="304">
        <f t="shared" ca="1" si="260"/>
        <v>-8.8699647209243579</v>
      </c>
    </row>
    <row r="569" spans="1:34" x14ac:dyDescent="0.2">
      <c r="A569" s="347">
        <f t="shared" ca="1" si="238"/>
        <v>1E-4</v>
      </c>
      <c r="B569" s="304">
        <f t="shared" ca="1" si="239"/>
        <v>32.817900000000769</v>
      </c>
      <c r="D569" s="306">
        <f t="shared" ca="1" si="240"/>
        <v>-0.59801751657532742</v>
      </c>
      <c r="E569" s="307">
        <f t="shared" ca="1" si="241"/>
        <v>-0.96019245939052489</v>
      </c>
      <c r="F569" s="304">
        <f t="shared" ca="1" si="242"/>
        <v>1.1311916323953899</v>
      </c>
      <c r="G569" s="306">
        <f t="shared" ca="1" si="243"/>
        <v>6.8206612547574759</v>
      </c>
      <c r="H569" s="307">
        <f t="shared" ca="1" si="244"/>
        <v>-100.93705349160275</v>
      </c>
      <c r="I569" s="304">
        <f t="shared" ca="1" si="245"/>
        <v>101.16723870660317</v>
      </c>
      <c r="J569" s="306">
        <f t="shared" ca="1" si="246"/>
        <v>621.05488247048675</v>
      </c>
      <c r="K569" s="307">
        <f t="shared" ca="1" si="247"/>
        <v>-1.9379069035798016</v>
      </c>
      <c r="L569" s="304">
        <f t="shared" ca="1" si="232"/>
        <v>621.05790593437996</v>
      </c>
      <c r="M569" s="306">
        <f t="shared" ca="1" si="248"/>
        <v>-1.5033254828936935</v>
      </c>
      <c r="N569" s="304">
        <f t="shared" ca="1" si="249"/>
        <v>-86.134205404275079</v>
      </c>
      <c r="P569" s="310">
        <f t="shared" ca="1" si="250"/>
        <v>23</v>
      </c>
      <c r="Q569" s="304">
        <f t="shared" ca="1" si="251"/>
        <v>0</v>
      </c>
      <c r="R569" s="306">
        <f t="shared" ca="1" si="252"/>
        <v>0</v>
      </c>
      <c r="S569" s="307">
        <f t="shared" ca="1" si="253"/>
        <v>2.8949999999999996</v>
      </c>
      <c r="T569" s="304">
        <f t="shared" ca="1" si="233"/>
        <v>28.399949999999997</v>
      </c>
      <c r="U569" s="311">
        <f t="shared" ca="1" si="234"/>
        <v>0</v>
      </c>
      <c r="V569" s="306">
        <f t="shared" ca="1" si="235"/>
        <v>1.225237416600252</v>
      </c>
      <c r="W569" s="304">
        <f t="shared" ca="1" si="236"/>
        <v>25.678692879291056</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0.91768916670662648</v>
      </c>
      <c r="AH569" s="304">
        <f t="shared" ca="1" si="260"/>
        <v>-8.8699897663954079</v>
      </c>
    </row>
    <row r="570" spans="1:34" x14ac:dyDescent="0.2">
      <c r="A570" s="347">
        <f t="shared" ca="1" si="238"/>
        <v>1E-4</v>
      </c>
      <c r="B570" s="304">
        <f t="shared" ca="1" si="239"/>
        <v>32.818000000000772</v>
      </c>
      <c r="D570" s="306">
        <f t="shared" ca="1" si="240"/>
        <v>-0.5980134194368486</v>
      </c>
      <c r="E570" s="307">
        <f t="shared" ca="1" si="241"/>
        <v>-0.96016708031196885</v>
      </c>
      <c r="F570" s="304">
        <f t="shared" ca="1" si="242"/>
        <v>1.1311679238474555</v>
      </c>
      <c r="G570" s="306">
        <f t="shared" ca="1" si="243"/>
        <v>6.8206014534155326</v>
      </c>
      <c r="H570" s="307">
        <f t="shared" ca="1" si="244"/>
        <v>-100.93714950831078</v>
      </c>
      <c r="I570" s="304">
        <f t="shared" ca="1" si="245"/>
        <v>101.16733047308018</v>
      </c>
      <c r="J570" s="306">
        <f t="shared" ca="1" si="246"/>
        <v>621.05488247048675</v>
      </c>
      <c r="K570" s="307">
        <f t="shared" ca="1" si="247"/>
        <v>-1.9480006137297972</v>
      </c>
      <c r="L570" s="304">
        <f t="shared" ca="1" si="232"/>
        <v>621.05793751213037</v>
      </c>
      <c r="M570" s="306">
        <f t="shared" ca="1" si="248"/>
        <v>-1.5033261366491124</v>
      </c>
      <c r="N570" s="304">
        <f t="shared" ca="1" si="249"/>
        <v>-86.134242861701409</v>
      </c>
      <c r="P570" s="310">
        <f t="shared" ca="1" si="250"/>
        <v>23</v>
      </c>
      <c r="Q570" s="304">
        <f t="shared" ca="1" si="251"/>
        <v>0</v>
      </c>
      <c r="R570" s="306">
        <f t="shared" ca="1" si="252"/>
        <v>0</v>
      </c>
      <c r="S570" s="307">
        <f t="shared" ca="1" si="253"/>
        <v>2.8949999999999996</v>
      </c>
      <c r="T570" s="304">
        <f t="shared" ca="1" si="233"/>
        <v>28.399949999999997</v>
      </c>
      <c r="U570" s="311">
        <f t="shared" ca="1" si="234"/>
        <v>0</v>
      </c>
      <c r="V570" s="306">
        <f t="shared" ca="1" si="235"/>
        <v>1.2252386533200228</v>
      </c>
      <c r="W570" s="304">
        <f t="shared" ca="1" si="236"/>
        <v>25.678765383805061</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0.91766455399447366</v>
      </c>
      <c r="AH570" s="304">
        <f t="shared" ca="1" si="260"/>
        <v>-8.8700148114995017</v>
      </c>
    </row>
    <row r="571" spans="1:34" x14ac:dyDescent="0.2">
      <c r="A571" s="347">
        <f t="shared" ca="1" si="238"/>
        <v>1E-4</v>
      </c>
      <c r="B571" s="304">
        <f t="shared" ca="1" si="239"/>
        <v>32.818100000000776</v>
      </c>
      <c r="D571" s="306">
        <f t="shared" ca="1" si="240"/>
        <v>-0.59800932230192316</v>
      </c>
      <c r="E571" s="307">
        <f t="shared" ca="1" si="241"/>
        <v>-0.9601417016052487</v>
      </c>
      <c r="F571" s="304">
        <f t="shared" ca="1" si="242"/>
        <v>1.1311442157043583</v>
      </c>
      <c r="G571" s="306">
        <f t="shared" ca="1" si="243"/>
        <v>6.8205416524833025</v>
      </c>
      <c r="H571" s="307">
        <f t="shared" ca="1" si="244"/>
        <v>-100.93724552248094</v>
      </c>
      <c r="I571" s="304">
        <f t="shared" ca="1" si="245"/>
        <v>101.16742223709595</v>
      </c>
      <c r="J571" s="306">
        <f t="shared" ca="1" si="246"/>
        <v>621.05488247048675</v>
      </c>
      <c r="K571" s="307">
        <f t="shared" ca="1" si="247"/>
        <v>-1.9580943334813368</v>
      </c>
      <c r="L571" s="304">
        <f t="shared" ca="1" si="232"/>
        <v>621.05796925395691</v>
      </c>
      <c r="M571" s="306">
        <f t="shared" ca="1" si="248"/>
        <v>-1.5033267903976135</v>
      </c>
      <c r="N571" s="304">
        <f t="shared" ca="1" si="249"/>
        <v>-86.134280318731385</v>
      </c>
      <c r="P571" s="310">
        <f t="shared" ca="1" si="250"/>
        <v>23</v>
      </c>
      <c r="Q571" s="304">
        <f t="shared" ca="1" si="251"/>
        <v>0</v>
      </c>
      <c r="R571" s="306">
        <f t="shared" ca="1" si="252"/>
        <v>0</v>
      </c>
      <c r="S571" s="307">
        <f t="shared" ca="1" si="253"/>
        <v>2.8949999999999996</v>
      </c>
      <c r="T571" s="304">
        <f t="shared" ca="1" si="233"/>
        <v>28.399949999999997</v>
      </c>
      <c r="U571" s="311">
        <f t="shared" ca="1" si="234"/>
        <v>0</v>
      </c>
      <c r="V571" s="306">
        <f t="shared" ca="1" si="235"/>
        <v>1.2252398900422179</v>
      </c>
      <c r="W571" s="304">
        <f t="shared" ca="1" si="236"/>
        <v>25.678837887256719</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0.91763994164051788</v>
      </c>
      <c r="AH571" s="304">
        <f t="shared" ca="1" si="260"/>
        <v>-8.8700398562366374</v>
      </c>
    </row>
    <row r="572" spans="1:34" x14ac:dyDescent="0.2">
      <c r="A572" s="347">
        <f t="shared" ca="1" si="238"/>
        <v>1E-4</v>
      </c>
      <c r="B572" s="304">
        <f t="shared" ca="1" si="239"/>
        <v>32.818200000000779</v>
      </c>
      <c r="D572" s="306">
        <f t="shared" ca="1" si="240"/>
        <v>-0.59800522517055232</v>
      </c>
      <c r="E572" s="307">
        <f t="shared" ca="1" si="241"/>
        <v>-0.96011632327036445</v>
      </c>
      <c r="F572" s="304">
        <f t="shared" ca="1" si="242"/>
        <v>1.1311205079660991</v>
      </c>
      <c r="G572" s="306">
        <f t="shared" ca="1" si="243"/>
        <v>6.8204818519607855</v>
      </c>
      <c r="H572" s="307">
        <f t="shared" ca="1" si="244"/>
        <v>-100.93734153411326</v>
      </c>
      <c r="I572" s="304">
        <f t="shared" ca="1" si="245"/>
        <v>101.16751399865053</v>
      </c>
      <c r="J572" s="306">
        <f t="shared" ca="1" si="246"/>
        <v>621.05488247048675</v>
      </c>
      <c r="K572" s="307">
        <f t="shared" ca="1" si="247"/>
        <v>-1.9681880628341666</v>
      </c>
      <c r="L572" s="304">
        <f t="shared" ca="1" si="232"/>
        <v>621.05800115986005</v>
      </c>
      <c r="M572" s="306">
        <f t="shared" ca="1" si="248"/>
        <v>-1.5033274441391966</v>
      </c>
      <c r="N572" s="304">
        <f t="shared" ca="1" si="249"/>
        <v>-86.134317775364991</v>
      </c>
      <c r="P572" s="310">
        <f t="shared" ca="1" si="250"/>
        <v>23</v>
      </c>
      <c r="Q572" s="304">
        <f t="shared" ca="1" si="251"/>
        <v>0</v>
      </c>
      <c r="R572" s="306">
        <f t="shared" ca="1" si="252"/>
        <v>0</v>
      </c>
      <c r="S572" s="307">
        <f t="shared" ca="1" si="253"/>
        <v>2.8949999999999996</v>
      </c>
      <c r="T572" s="304">
        <f t="shared" ca="1" si="233"/>
        <v>28.399949999999997</v>
      </c>
      <c r="U572" s="311">
        <f t="shared" ca="1" si="234"/>
        <v>0</v>
      </c>
      <c r="V572" s="306">
        <f t="shared" ca="1" si="235"/>
        <v>1.2252411267668384</v>
      </c>
      <c r="W572" s="304">
        <f t="shared" ca="1" si="236"/>
        <v>25.678910389646077</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0.91761532964476444</v>
      </c>
      <c r="AH572" s="304">
        <f t="shared" ca="1" si="260"/>
        <v>-8.8700649006068133</v>
      </c>
    </row>
    <row r="573" spans="1:34" x14ac:dyDescent="0.2">
      <c r="A573" s="347">
        <f t="shared" ca="1" si="238"/>
        <v>1E-4</v>
      </c>
      <c r="B573" s="304">
        <f t="shared" ca="1" si="239"/>
        <v>32.818300000000782</v>
      </c>
      <c r="D573" s="306">
        <f t="shared" ca="1" si="240"/>
        <v>-0.5980011280427403</v>
      </c>
      <c r="E573" s="307">
        <f t="shared" ca="1" si="241"/>
        <v>-0.9600909453073001</v>
      </c>
      <c r="F573" s="304">
        <f t="shared" ca="1" si="242"/>
        <v>1.1310968006326669</v>
      </c>
      <c r="G573" s="306">
        <f t="shared" ca="1" si="243"/>
        <v>6.8204220518479808</v>
      </c>
      <c r="H573" s="307">
        <f t="shared" ca="1" si="244"/>
        <v>-100.93743754320779</v>
      </c>
      <c r="I573" s="304">
        <f t="shared" ca="1" si="245"/>
        <v>101.16760575774396</v>
      </c>
      <c r="J573" s="306">
        <f t="shared" ca="1" si="246"/>
        <v>621.05488247048675</v>
      </c>
      <c r="K573" s="307">
        <f t="shared" ca="1" si="247"/>
        <v>-1.9782818017880326</v>
      </c>
      <c r="L573" s="304">
        <f t="shared" ca="1" si="232"/>
        <v>621.05803322984025</v>
      </c>
      <c r="M573" s="306">
        <f t="shared" ca="1" si="248"/>
        <v>-1.5033280978738621</v>
      </c>
      <c r="N573" s="304">
        <f t="shared" ca="1" si="249"/>
        <v>-86.134355231602242</v>
      </c>
      <c r="P573" s="310">
        <f t="shared" ca="1" si="250"/>
        <v>23</v>
      </c>
      <c r="Q573" s="304">
        <f t="shared" ca="1" si="251"/>
        <v>0</v>
      </c>
      <c r="R573" s="306">
        <f t="shared" ca="1" si="252"/>
        <v>0</v>
      </c>
      <c r="S573" s="307">
        <f t="shared" ca="1" si="253"/>
        <v>2.8949999999999996</v>
      </c>
      <c r="T573" s="304">
        <f t="shared" ca="1" si="233"/>
        <v>28.399949999999997</v>
      </c>
      <c r="U573" s="311">
        <f t="shared" ca="1" si="234"/>
        <v>0</v>
      </c>
      <c r="V573" s="306">
        <f t="shared" ca="1" si="235"/>
        <v>1.2252423634938836</v>
      </c>
      <c r="W573" s="304">
        <f t="shared" ca="1" si="236"/>
        <v>25.678982890973142</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0.91759071800719738</v>
      </c>
      <c r="AH573" s="304">
        <f t="shared" ca="1" si="260"/>
        <v>-8.8700899446100454</v>
      </c>
    </row>
    <row r="574" spans="1:34" x14ac:dyDescent="0.2">
      <c r="A574" s="347">
        <f t="shared" ca="1" si="238"/>
        <v>1E-4</v>
      </c>
      <c r="B574" s="304">
        <f t="shared" ca="1" si="239"/>
        <v>32.818400000000786</v>
      </c>
      <c r="D574" s="306">
        <f t="shared" ca="1" si="240"/>
        <v>-0.59799703091848466</v>
      </c>
      <c r="E574" s="307">
        <f t="shared" ca="1" si="241"/>
        <v>-0.96006556771605212</v>
      </c>
      <c r="F574" s="304">
        <f t="shared" ca="1" si="242"/>
        <v>1.1310730937040578</v>
      </c>
      <c r="G574" s="306">
        <f t="shared" ca="1" si="243"/>
        <v>6.8203622521448892</v>
      </c>
      <c r="H574" s="307">
        <f t="shared" ca="1" si="244"/>
        <v>-100.93753354976457</v>
      </c>
      <c r="I574" s="304">
        <f t="shared" ca="1" si="245"/>
        <v>101.16769751437626</v>
      </c>
      <c r="J574" s="306">
        <f t="shared" ca="1" si="246"/>
        <v>621.05488247048675</v>
      </c>
      <c r="K574" s="307">
        <f t="shared" ca="1" si="247"/>
        <v>-1.9883755503426812</v>
      </c>
      <c r="L574" s="304">
        <f t="shared" ca="1" si="232"/>
        <v>621.05806546389795</v>
      </c>
      <c r="M574" s="306">
        <f t="shared" ca="1" si="248"/>
        <v>-1.5033287516016101</v>
      </c>
      <c r="N574" s="304">
        <f t="shared" ca="1" si="249"/>
        <v>-86.134392687443153</v>
      </c>
      <c r="P574" s="310">
        <f t="shared" ca="1" si="250"/>
        <v>23</v>
      </c>
      <c r="Q574" s="304">
        <f t="shared" ca="1" si="251"/>
        <v>0</v>
      </c>
      <c r="R574" s="306">
        <f t="shared" ca="1" si="252"/>
        <v>0</v>
      </c>
      <c r="S574" s="307">
        <f t="shared" ca="1" si="253"/>
        <v>2.8949999999999996</v>
      </c>
      <c r="T574" s="304">
        <f t="shared" ca="1" si="233"/>
        <v>28.399949999999997</v>
      </c>
      <c r="U574" s="311">
        <f t="shared" ca="1" si="234"/>
        <v>0</v>
      </c>
      <c r="V574" s="306">
        <f t="shared" ca="1" si="235"/>
        <v>1.2252436002233535</v>
      </c>
      <c r="W574" s="304">
        <f t="shared" ca="1" si="236"/>
        <v>25.679055391237906</v>
      </c>
      <c r="Y574" s="314" t="str">
        <f t="shared" ca="1" si="254"/>
        <v/>
      </c>
      <c r="Z574" s="315" t="str">
        <f t="shared" ca="1" si="255"/>
        <v/>
      </c>
      <c r="AA574" s="316" t="str">
        <f t="shared" ca="1" si="256"/>
        <v/>
      </c>
      <c r="AC574" s="310" t="e">
        <f t="shared" ca="1" si="257"/>
        <v>#N/A</v>
      </c>
      <c r="AD574" s="323" t="e">
        <f t="shared" ca="1" si="258"/>
        <v>#N/A</v>
      </c>
      <c r="AE574" s="324" t="e">
        <f t="shared" ca="1" si="237"/>
        <v>#N/A</v>
      </c>
      <c r="AG574" s="306">
        <f t="shared" ca="1" si="259"/>
        <v>0.91756610672781314</v>
      </c>
      <c r="AH574" s="304">
        <f t="shared" ca="1" si="260"/>
        <v>-8.8701149882463373</v>
      </c>
    </row>
    <row r="575" spans="1:34" x14ac:dyDescent="0.2">
      <c r="A575" s="347">
        <f t="shared" ca="1" si="238"/>
        <v>1E-4</v>
      </c>
      <c r="B575" s="304">
        <f t="shared" ca="1" si="239"/>
        <v>32.818500000000789</v>
      </c>
      <c r="D575" s="306">
        <f t="shared" ca="1" si="240"/>
        <v>-0.5979929337977864</v>
      </c>
      <c r="E575" s="307">
        <f t="shared" ca="1" si="241"/>
        <v>-0.96004019049662581</v>
      </c>
      <c r="F575" s="304">
        <f t="shared" ca="1" si="242"/>
        <v>1.1310493871802776</v>
      </c>
      <c r="G575" s="306">
        <f t="shared" ca="1" si="243"/>
        <v>6.820302452851509</v>
      </c>
      <c r="H575" s="307">
        <f t="shared" ca="1" si="244"/>
        <v>-100.93762955378362</v>
      </c>
      <c r="I575" s="304">
        <f t="shared" ca="1" si="245"/>
        <v>101.16778926854745</v>
      </c>
      <c r="J575" s="306">
        <f t="shared" ca="1" si="246"/>
        <v>621.05488247048675</v>
      </c>
      <c r="K575" s="307">
        <f t="shared" ca="1" si="247"/>
        <v>-1.9984693084978586</v>
      </c>
      <c r="L575" s="304">
        <f t="shared" ca="1" si="232"/>
        <v>621.05809786203349</v>
      </c>
      <c r="M575" s="306">
        <f t="shared" ca="1" si="248"/>
        <v>-1.5033294053224404</v>
      </c>
      <c r="N575" s="304">
        <f t="shared" ca="1" si="249"/>
        <v>-86.134430142887709</v>
      </c>
      <c r="P575" s="310">
        <f t="shared" ca="1" si="250"/>
        <v>23</v>
      </c>
      <c r="Q575" s="304">
        <f t="shared" ca="1" si="251"/>
        <v>0</v>
      </c>
      <c r="R575" s="306">
        <f t="shared" ca="1" si="252"/>
        <v>0</v>
      </c>
      <c r="S575" s="307">
        <f t="shared" ca="1" si="253"/>
        <v>2.8949999999999996</v>
      </c>
      <c r="T575" s="304">
        <f t="shared" ca="1" si="233"/>
        <v>28.399949999999997</v>
      </c>
      <c r="U575" s="311">
        <f t="shared" ca="1" si="234"/>
        <v>0</v>
      </c>
      <c r="V575" s="306">
        <f t="shared" ca="1" si="235"/>
        <v>1.2252448369552482</v>
      </c>
      <c r="W575" s="304">
        <f t="shared" ca="1" si="236"/>
        <v>25.679127890440377</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0.91754149580661348</v>
      </c>
      <c r="AH575" s="304">
        <f t="shared" ca="1" si="260"/>
        <v>-8.8701400315156853</v>
      </c>
    </row>
    <row r="576" spans="1:34" x14ac:dyDescent="0.2">
      <c r="A576" s="347">
        <f t="shared" ca="1" si="238"/>
        <v>1E-4</v>
      </c>
      <c r="B576" s="304">
        <f t="shared" ca="1" si="239"/>
        <v>32.818600000000792</v>
      </c>
      <c r="D576" s="306">
        <f t="shared" ca="1" si="240"/>
        <v>-0.59798883668064706</v>
      </c>
      <c r="E576" s="307">
        <f t="shared" ca="1" si="241"/>
        <v>-0.96001481364901586</v>
      </c>
      <c r="F576" s="304">
        <f t="shared" ca="1" si="242"/>
        <v>1.1310256810613224</v>
      </c>
      <c r="G576" s="306">
        <f t="shared" ca="1" si="243"/>
        <v>6.8202426539678411</v>
      </c>
      <c r="H576" s="307">
        <f t="shared" ca="1" si="244"/>
        <v>-100.93772555526499</v>
      </c>
      <c r="I576" s="304">
        <f t="shared" ca="1" si="245"/>
        <v>101.1678810202576</v>
      </c>
      <c r="J576" s="306">
        <f t="shared" ca="1" si="246"/>
        <v>621.05488247048675</v>
      </c>
      <c r="K576" s="307">
        <f t="shared" ca="1" si="247"/>
        <v>-2.0085630762533109</v>
      </c>
      <c r="L576" s="304">
        <f t="shared" ca="1" si="232"/>
        <v>621.05813042424734</v>
      </c>
      <c r="M576" s="306">
        <f t="shared" ca="1" si="248"/>
        <v>-1.5033300590363534</v>
      </c>
      <c r="N576" s="304">
        <f t="shared" ca="1" si="249"/>
        <v>-86.134467597935938</v>
      </c>
      <c r="P576" s="310">
        <f t="shared" ca="1" si="250"/>
        <v>23</v>
      </c>
      <c r="Q576" s="304">
        <f t="shared" ca="1" si="251"/>
        <v>0</v>
      </c>
      <c r="R576" s="306">
        <f t="shared" ca="1" si="252"/>
        <v>0</v>
      </c>
      <c r="S576" s="307">
        <f t="shared" ca="1" si="253"/>
        <v>2.8949999999999996</v>
      </c>
      <c r="T576" s="304">
        <f t="shared" ca="1" si="233"/>
        <v>28.399949999999997</v>
      </c>
      <c r="U576" s="311">
        <f t="shared" ca="1" si="234"/>
        <v>0</v>
      </c>
      <c r="V576" s="306">
        <f t="shared" ca="1" si="235"/>
        <v>1.2252460736895676</v>
      </c>
      <c r="W576" s="304">
        <f t="shared" ca="1" si="236"/>
        <v>25.67920038858059</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0.91751688524359665</v>
      </c>
      <c r="AH576" s="304">
        <f t="shared" ca="1" si="260"/>
        <v>-8.8701650744180931</v>
      </c>
    </row>
    <row r="577" spans="1:34" x14ac:dyDescent="0.2">
      <c r="A577" s="347">
        <f t="shared" ca="1" si="238"/>
        <v>1E-4</v>
      </c>
      <c r="B577" s="304">
        <f t="shared" ca="1" si="239"/>
        <v>32.818700000000796</v>
      </c>
      <c r="D577" s="306">
        <f t="shared" ca="1" si="240"/>
        <v>-0.59798473956706666</v>
      </c>
      <c r="E577" s="307">
        <f t="shared" ca="1" si="241"/>
        <v>-0.95998943717320984</v>
      </c>
      <c r="F577" s="304">
        <f t="shared" ca="1" si="242"/>
        <v>1.1310019753471825</v>
      </c>
      <c r="G577" s="306">
        <f t="shared" ca="1" si="243"/>
        <v>6.8201828554938846</v>
      </c>
      <c r="H577" s="307">
        <f t="shared" ca="1" si="244"/>
        <v>-100.93782155420871</v>
      </c>
      <c r="I577" s="304">
        <f t="shared" ca="1" si="245"/>
        <v>101.16797276950672</v>
      </c>
      <c r="J577" s="306">
        <f t="shared" ca="1" si="246"/>
        <v>621.05488247048675</v>
      </c>
      <c r="K577" s="307">
        <f t="shared" ca="1" si="247"/>
        <v>-2.0186568536087846</v>
      </c>
      <c r="L577" s="304">
        <f t="shared" ca="1" si="232"/>
        <v>621.05816315053994</v>
      </c>
      <c r="M577" s="306">
        <f t="shared" ca="1" si="248"/>
        <v>-1.5033307127433491</v>
      </c>
      <c r="N577" s="304">
        <f t="shared" ca="1" si="249"/>
        <v>-86.134505052587826</v>
      </c>
      <c r="P577" s="310">
        <f t="shared" ca="1" si="250"/>
        <v>23</v>
      </c>
      <c r="Q577" s="304">
        <f t="shared" ca="1" si="251"/>
        <v>0</v>
      </c>
      <c r="R577" s="306">
        <f t="shared" ca="1" si="252"/>
        <v>0</v>
      </c>
      <c r="S577" s="307">
        <f t="shared" ca="1" si="253"/>
        <v>2.8949999999999996</v>
      </c>
      <c r="T577" s="304">
        <f t="shared" ca="1" si="233"/>
        <v>28.399949999999997</v>
      </c>
      <c r="U577" s="311">
        <f t="shared" ca="1" si="234"/>
        <v>0</v>
      </c>
      <c r="V577" s="306">
        <f t="shared" ca="1" si="235"/>
        <v>1.2252473104263115</v>
      </c>
      <c r="W577" s="304">
        <f t="shared" ca="1" si="236"/>
        <v>25.679272885658527</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0.91749227503875019</v>
      </c>
      <c r="AH577" s="304">
        <f t="shared" ca="1" si="260"/>
        <v>-8.8701901169535731</v>
      </c>
    </row>
    <row r="578" spans="1:34" x14ac:dyDescent="0.2">
      <c r="A578" s="347">
        <f t="shared" ca="1" si="238"/>
        <v>1E-4</v>
      </c>
      <c r="B578" s="304">
        <f t="shared" ca="1" si="239"/>
        <v>32.818800000000799</v>
      </c>
      <c r="D578" s="306">
        <f t="shared" ca="1" si="240"/>
        <v>-0.59798064245704607</v>
      </c>
      <c r="E578" s="307">
        <f t="shared" ca="1" si="241"/>
        <v>-0.95996406106921661</v>
      </c>
      <c r="F578" s="304">
        <f t="shared" ca="1" si="242"/>
        <v>1.1309782700378661</v>
      </c>
      <c r="G578" s="306">
        <f t="shared" ca="1" si="243"/>
        <v>6.8201230574296385</v>
      </c>
      <c r="H578" s="307">
        <f t="shared" ca="1" si="244"/>
        <v>-100.93791755061481</v>
      </c>
      <c r="I578" s="304">
        <f t="shared" ca="1" si="245"/>
        <v>101.16806451629485</v>
      </c>
      <c r="J578" s="306">
        <f t="shared" ca="1" si="246"/>
        <v>621.05488247048675</v>
      </c>
      <c r="K578" s="307">
        <f t="shared" ca="1" si="247"/>
        <v>-2.0287506405640259</v>
      </c>
      <c r="L578" s="304">
        <f t="shared" ca="1" si="232"/>
        <v>621.05819604091187</v>
      </c>
      <c r="M578" s="306">
        <f t="shared" ca="1" si="248"/>
        <v>-1.5033313664434274</v>
      </c>
      <c r="N578" s="304">
        <f t="shared" ca="1" si="249"/>
        <v>-86.134542506843374</v>
      </c>
      <c r="P578" s="310">
        <f t="shared" ca="1" si="250"/>
        <v>23</v>
      </c>
      <c r="Q578" s="304">
        <f t="shared" ca="1" si="251"/>
        <v>0</v>
      </c>
      <c r="R578" s="306">
        <f t="shared" ca="1" si="252"/>
        <v>0</v>
      </c>
      <c r="S578" s="307">
        <f t="shared" ca="1" si="253"/>
        <v>2.8949999999999996</v>
      </c>
      <c r="T578" s="304">
        <f t="shared" ca="1" si="233"/>
        <v>28.399949999999997</v>
      </c>
      <c r="U578" s="311">
        <f t="shared" ca="1" si="234"/>
        <v>0</v>
      </c>
      <c r="V578" s="306">
        <f t="shared" ca="1" si="235"/>
        <v>1.2252485471654804</v>
      </c>
      <c r="W578" s="304">
        <f t="shared" ca="1" si="236"/>
        <v>25.679345381674221</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0.91746766519208123</v>
      </c>
      <c r="AH578" s="304">
        <f t="shared" ca="1" si="260"/>
        <v>-8.8702151591221181</v>
      </c>
    </row>
    <row r="579" spans="1:34" x14ac:dyDescent="0.2">
      <c r="A579" s="347">
        <f t="shared" ca="1" si="238"/>
        <v>1E-4</v>
      </c>
      <c r="B579" s="304">
        <f t="shared" ca="1" si="239"/>
        <v>32.818900000000802</v>
      </c>
      <c r="D579" s="306">
        <f t="shared" ca="1" si="240"/>
        <v>-0.5979765453505872</v>
      </c>
      <c r="E579" s="307">
        <f t="shared" ca="1" si="241"/>
        <v>-0.95993868533702376</v>
      </c>
      <c r="F579" s="304">
        <f t="shared" ca="1" si="242"/>
        <v>1.1309545651333639</v>
      </c>
      <c r="G579" s="306">
        <f t="shared" ca="1" si="243"/>
        <v>6.8200632597751039</v>
      </c>
      <c r="H579" s="307">
        <f t="shared" ca="1" si="244"/>
        <v>-100.93801354448334</v>
      </c>
      <c r="I579" s="304">
        <f t="shared" ca="1" si="245"/>
        <v>101.16815626062203</v>
      </c>
      <c r="J579" s="306">
        <f t="shared" ca="1" si="246"/>
        <v>621.05488247048675</v>
      </c>
      <c r="K579" s="307">
        <f t="shared" ca="1" si="247"/>
        <v>-2.0388444371187808</v>
      </c>
      <c r="L579" s="304">
        <f t="shared" ca="1" si="232"/>
        <v>621.05822909536346</v>
      </c>
      <c r="M579" s="306">
        <f t="shared" ca="1" si="248"/>
        <v>-1.5033320201365885</v>
      </c>
      <c r="N579" s="304">
        <f t="shared" ca="1" si="249"/>
        <v>-86.134579960702609</v>
      </c>
      <c r="P579" s="310">
        <f t="shared" ca="1" si="250"/>
        <v>23</v>
      </c>
      <c r="Q579" s="304">
        <f t="shared" ca="1" si="251"/>
        <v>0</v>
      </c>
      <c r="R579" s="306">
        <f t="shared" ca="1" si="252"/>
        <v>0</v>
      </c>
      <c r="S579" s="307">
        <f t="shared" ca="1" si="253"/>
        <v>2.8949999999999996</v>
      </c>
      <c r="T579" s="304">
        <f t="shared" ca="1" si="233"/>
        <v>28.399949999999997</v>
      </c>
      <c r="U579" s="311">
        <f t="shared" ca="1" si="234"/>
        <v>0</v>
      </c>
      <c r="V579" s="306">
        <f t="shared" ca="1" si="235"/>
        <v>1.2252497839070737</v>
      </c>
      <c r="W579" s="304">
        <f t="shared" ca="1" si="236"/>
        <v>25.679417876627664</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0.91744305570357909</v>
      </c>
      <c r="AH579" s="304">
        <f t="shared" ca="1" si="260"/>
        <v>-8.8702402009237389</v>
      </c>
    </row>
    <row r="580" spans="1:34" x14ac:dyDescent="0.2">
      <c r="A580" s="347">
        <f t="shared" ca="1" si="238"/>
        <v>1E-4</v>
      </c>
      <c r="B580" s="304">
        <f t="shared" ca="1" si="239"/>
        <v>32.819000000000806</v>
      </c>
      <c r="D580" s="306">
        <f t="shared" ca="1" si="240"/>
        <v>-0.59797244824768925</v>
      </c>
      <c r="E580" s="307">
        <f t="shared" ca="1" si="241"/>
        <v>-0.95991330997663127</v>
      </c>
      <c r="F580" s="304">
        <f t="shared" ca="1" si="242"/>
        <v>1.1309308606336761</v>
      </c>
      <c r="G580" s="306">
        <f t="shared" ca="1" si="243"/>
        <v>6.8200034625302788</v>
      </c>
      <c r="H580" s="307">
        <f t="shared" ca="1" si="244"/>
        <v>-100.93810953581433</v>
      </c>
      <c r="I580" s="304">
        <f t="shared" ca="1" si="245"/>
        <v>101.1682480024883</v>
      </c>
      <c r="J580" s="306">
        <f t="shared" ca="1" si="246"/>
        <v>621.05488247048675</v>
      </c>
      <c r="K580" s="307">
        <f t="shared" ca="1" si="247"/>
        <v>-2.0489382432727958</v>
      </c>
      <c r="L580" s="304">
        <f t="shared" ref="L580:L643" ca="1" si="261">SQRT(pos_x^2+pos_z^2)</f>
        <v>621.05826231389506</v>
      </c>
      <c r="M580" s="306">
        <f t="shared" ca="1" si="248"/>
        <v>-1.5033326738228328</v>
      </c>
      <c r="N580" s="304">
        <f t="shared" ca="1" si="249"/>
        <v>-86.134617414165533</v>
      </c>
      <c r="P580" s="310">
        <f t="shared" ca="1" si="250"/>
        <v>23</v>
      </c>
      <c r="Q580" s="304">
        <f t="shared" ca="1" si="251"/>
        <v>0</v>
      </c>
      <c r="R580" s="306">
        <f t="shared" ca="1" si="252"/>
        <v>0</v>
      </c>
      <c r="S580" s="307">
        <f t="shared" ca="1" si="253"/>
        <v>2.8949999999999996</v>
      </c>
      <c r="T580" s="304">
        <f t="shared" ref="T580:T643" ca="1" si="262">m*g</f>
        <v>28.399949999999997</v>
      </c>
      <c r="U580" s="311">
        <f t="shared" ref="U580:U643" ca="1" si="263">IF(pos_xz&lt;L_rampe,Poids*COS(Beta),0)</f>
        <v>0</v>
      </c>
      <c r="V580" s="306">
        <f t="shared" ref="V580:V643" ca="1" si="264">Rho_moyen*(20000-Alt_rampe-pos_z)/(20000+Alt_rampe+pos_z)</f>
        <v>1.2252510206510914</v>
      </c>
      <c r="W580" s="304">
        <f t="shared" ref="W580:W643" ca="1" si="265">1/2*Rho*Sref*Cx*vit_xz^2</f>
        <v>25.679490370518881</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0.91741844657324556</v>
      </c>
      <c r="AH580" s="304">
        <f t="shared" ca="1" si="260"/>
        <v>-8.8702652423584336</v>
      </c>
    </row>
    <row r="581" spans="1:34" x14ac:dyDescent="0.2">
      <c r="A581" s="347">
        <f t="shared" ref="A581:A644" ca="1" si="267">IF(B580+0.01&lt;=T_ini+ROUNDUP(Temps_fin_propu,0), 0.01, IF(K580&gt;0, 0.1, 0.0001))</f>
        <v>1E-4</v>
      </c>
      <c r="B581" s="304">
        <f t="shared" ref="B581:B644" ca="1" si="268">B580+pas</f>
        <v>32.819100000000809</v>
      </c>
      <c r="D581" s="306">
        <f t="shared" ref="D581:D644" ca="1" si="269">IF(AND(L580&lt;L_rampe,Poussee&lt;Poids*SIN(M580)),0,(-W580+Poussee)/m*COS(M580)-U580/m*SIN(M580))</f>
        <v>-0.59796835114835223</v>
      </c>
      <c r="E581" s="307">
        <f t="shared" ref="E581:E644" ca="1" si="270">IF(AND(L580&lt;L_rampe,Poussee&lt;Poids*SIN(M580)),0,(-W580+Poussee)/m*SIN(M580)+U580/m*COS(M580)-Poids/m)</f>
        <v>-0.95988793498803204</v>
      </c>
      <c r="F581" s="304">
        <f t="shared" ref="F581:F644" ca="1" si="271">SQRT(acc_x^2+acc_z^2)</f>
        <v>1.1309071565387971</v>
      </c>
      <c r="G581" s="306">
        <f t="shared" ref="G581:G644" ca="1" si="272">G580+acc_x*pas</f>
        <v>6.8199436656951642</v>
      </c>
      <c r="H581" s="307">
        <f t="shared" ref="H581:H644" ca="1" si="273">H580+acc_z*pas</f>
        <v>-100.93820552460784</v>
      </c>
      <c r="I581" s="304">
        <f t="shared" ref="I581:I644" ca="1" si="274">SQRT(vit_x^2+vit_z^2)</f>
        <v>101.1683397418937</v>
      </c>
      <c r="J581" s="306">
        <f t="shared" ref="J581:J644" ca="1" si="275">J580+0.5*(vit_x+G580)*pas*(K580&gt;=0)</f>
        <v>621.05488247048675</v>
      </c>
      <c r="K581" s="307">
        <f t="shared" ref="K581:K644" ca="1" si="276">K580+0.5*(vit_z+H580)*pas</f>
        <v>-2.0590320590258169</v>
      </c>
      <c r="L581" s="304">
        <f t="shared" ca="1" si="261"/>
        <v>621.05829569650723</v>
      </c>
      <c r="M581" s="306">
        <f t="shared" ref="M581:M644" ca="1" si="277">IF(AND(L580&gt;L_rampe,G581&gt;0),ATAN2(G581,H581),$M$4)</f>
        <v>-1.5033333275021601</v>
      </c>
      <c r="N581" s="304">
        <f t="shared" ref="N581:N644" ca="1" si="278">DEGREES(Beta)</f>
        <v>-86.134654867232143</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2.8949999999999996</v>
      </c>
      <c r="T581" s="304">
        <f t="shared" ca="1" si="262"/>
        <v>28.399949999999997</v>
      </c>
      <c r="U581" s="311">
        <f t="shared" ca="1" si="263"/>
        <v>0</v>
      </c>
      <c r="V581" s="306">
        <f t="shared" ca="1" si="264"/>
        <v>1.2252522573975344</v>
      </c>
      <c r="W581" s="304">
        <f t="shared" ca="1" si="265"/>
        <v>25.679562863347897</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0.91739383780107175</v>
      </c>
      <c r="AH581" s="304">
        <f t="shared" ref="AH581:AH644" ca="1" si="289">IF(AND(L580&lt;L_rampe,Poussee&lt;Poids*SIN(M580)), g*SIN(M580), (-W580+Poussee)/m)</f>
        <v>-8.870290283426213</v>
      </c>
    </row>
    <row r="582" spans="1:34" x14ac:dyDescent="0.2">
      <c r="A582" s="347">
        <f t="shared" ca="1" si="267"/>
        <v>1E-4</v>
      </c>
      <c r="B582" s="304">
        <f t="shared" ca="1" si="268"/>
        <v>32.819200000000812</v>
      </c>
      <c r="D582" s="306">
        <f t="shared" ca="1" si="269"/>
        <v>-0.59796425405257747</v>
      </c>
      <c r="E582" s="307">
        <f t="shared" ca="1" si="270"/>
        <v>-0.95986256037121898</v>
      </c>
      <c r="F582" s="304">
        <f t="shared" ca="1" si="271"/>
        <v>1.1308834528487219</v>
      </c>
      <c r="G582" s="306">
        <f t="shared" ca="1" si="272"/>
        <v>6.8198838692697592</v>
      </c>
      <c r="H582" s="307">
        <f t="shared" ca="1" si="273"/>
        <v>-100.93830151086388</v>
      </c>
      <c r="I582" s="304">
        <f t="shared" ca="1" si="274"/>
        <v>101.16843147883826</v>
      </c>
      <c r="J582" s="306">
        <f t="shared" ca="1" si="275"/>
        <v>621.05488247048675</v>
      </c>
      <c r="K582" s="307">
        <f t="shared" ca="1" si="276"/>
        <v>-2.0691258843775904</v>
      </c>
      <c r="L582" s="304">
        <f t="shared" ca="1" si="261"/>
        <v>621.05832924320043</v>
      </c>
      <c r="M582" s="306">
        <f t="shared" ca="1" si="277"/>
        <v>-1.5033339811745705</v>
      </c>
      <c r="N582" s="304">
        <f t="shared" ca="1" si="278"/>
        <v>-86.134692319902442</v>
      </c>
      <c r="P582" s="310">
        <f t="shared" ca="1" si="279"/>
        <v>23</v>
      </c>
      <c r="Q582" s="304">
        <f t="shared" ca="1" si="280"/>
        <v>0</v>
      </c>
      <c r="R582" s="306">
        <f t="shared" ca="1" si="281"/>
        <v>0</v>
      </c>
      <c r="S582" s="307">
        <f t="shared" ca="1" si="282"/>
        <v>2.8949999999999996</v>
      </c>
      <c r="T582" s="304">
        <f t="shared" ca="1" si="262"/>
        <v>28.399949999999997</v>
      </c>
      <c r="U582" s="311">
        <f t="shared" ca="1" si="263"/>
        <v>0</v>
      </c>
      <c r="V582" s="306">
        <f t="shared" ca="1" si="264"/>
        <v>1.2252534941464011</v>
      </c>
      <c r="W582" s="304">
        <f t="shared" ca="1" si="265"/>
        <v>25.679635355114687</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0.91736922938705057</v>
      </c>
      <c r="AH582" s="304">
        <f t="shared" ca="1" si="289"/>
        <v>-8.8703153241270822</v>
      </c>
    </row>
    <row r="583" spans="1:34" x14ac:dyDescent="0.2">
      <c r="A583" s="347">
        <f t="shared" ca="1" si="267"/>
        <v>1E-4</v>
      </c>
      <c r="B583" s="304">
        <f t="shared" ca="1" si="268"/>
        <v>32.819300000000815</v>
      </c>
      <c r="D583" s="306">
        <f t="shared" ca="1" si="269"/>
        <v>-0.59796015696036608</v>
      </c>
      <c r="E583" s="307">
        <f t="shared" ca="1" si="270"/>
        <v>-0.95983718612620095</v>
      </c>
      <c r="F583" s="304">
        <f t="shared" ca="1" si="271"/>
        <v>1.1308597495634589</v>
      </c>
      <c r="G583" s="306">
        <f t="shared" ca="1" si="272"/>
        <v>6.8198240732540629</v>
      </c>
      <c r="H583" s="307">
        <f t="shared" ca="1" si="273"/>
        <v>-100.93839749458249</v>
      </c>
      <c r="I583" s="304">
        <f t="shared" ca="1" si="274"/>
        <v>101.168523213322</v>
      </c>
      <c r="J583" s="306">
        <f t="shared" ca="1" si="275"/>
        <v>621.05488247048675</v>
      </c>
      <c r="K583" s="307">
        <f t="shared" ca="1" si="276"/>
        <v>-2.0792197193278628</v>
      </c>
      <c r="L583" s="304">
        <f t="shared" ca="1" si="261"/>
        <v>621.05836295397501</v>
      </c>
      <c r="M583" s="306">
        <f t="shared" ca="1" si="277"/>
        <v>-1.503334634840064</v>
      </c>
      <c r="N583" s="304">
        <f t="shared" ca="1" si="278"/>
        <v>-86.134729772176442</v>
      </c>
      <c r="P583" s="310">
        <f t="shared" ca="1" si="279"/>
        <v>23</v>
      </c>
      <c r="Q583" s="304">
        <f t="shared" ca="1" si="280"/>
        <v>0</v>
      </c>
      <c r="R583" s="306">
        <f t="shared" ca="1" si="281"/>
        <v>0</v>
      </c>
      <c r="S583" s="307">
        <f t="shared" ca="1" si="282"/>
        <v>2.8949999999999996</v>
      </c>
      <c r="T583" s="304">
        <f t="shared" ca="1" si="262"/>
        <v>28.399949999999997</v>
      </c>
      <c r="U583" s="311">
        <f t="shared" ca="1" si="263"/>
        <v>0</v>
      </c>
      <c r="V583" s="306">
        <f t="shared" ca="1" si="264"/>
        <v>1.2252547308976933</v>
      </c>
      <c r="W583" s="304">
        <f t="shared" ca="1" si="265"/>
        <v>25.679707845819301</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0.91734462133119266</v>
      </c>
      <c r="AH583" s="304">
        <f t="shared" ca="1" si="289"/>
        <v>-8.8703403644610326</v>
      </c>
    </row>
    <row r="584" spans="1:34" x14ac:dyDescent="0.2">
      <c r="A584" s="347">
        <f t="shared" ca="1" si="267"/>
        <v>1E-4</v>
      </c>
      <c r="B584" s="304">
        <f t="shared" ca="1" si="268"/>
        <v>32.819400000000819</v>
      </c>
      <c r="D584" s="306">
        <f t="shared" ca="1" si="269"/>
        <v>-0.59795605987172051</v>
      </c>
      <c r="E584" s="307">
        <f t="shared" ca="1" si="270"/>
        <v>-0.95981181225295664</v>
      </c>
      <c r="F584" s="304">
        <f t="shared" ca="1" si="271"/>
        <v>1.1308360466829916</v>
      </c>
      <c r="G584" s="306">
        <f t="shared" ca="1" si="272"/>
        <v>6.8197642776480754</v>
      </c>
      <c r="H584" s="307">
        <f t="shared" ca="1" si="273"/>
        <v>-100.93849347576372</v>
      </c>
      <c r="I584" s="304">
        <f t="shared" ca="1" si="274"/>
        <v>101.16861494534498</v>
      </c>
      <c r="J584" s="306">
        <f t="shared" ca="1" si="275"/>
        <v>621.05488247048675</v>
      </c>
      <c r="K584" s="307">
        <f t="shared" ca="1" si="276"/>
        <v>-2.08931356387638</v>
      </c>
      <c r="L584" s="304">
        <f t="shared" ca="1" si="261"/>
        <v>621.05839682883152</v>
      </c>
      <c r="M584" s="306">
        <f t="shared" ca="1" si="277"/>
        <v>-1.5033352884986411</v>
      </c>
      <c r="N584" s="304">
        <f t="shared" ca="1" si="278"/>
        <v>-86.134767224054144</v>
      </c>
      <c r="P584" s="310">
        <f t="shared" ca="1" si="279"/>
        <v>23</v>
      </c>
      <c r="Q584" s="304">
        <f t="shared" ca="1" si="280"/>
        <v>0</v>
      </c>
      <c r="R584" s="306">
        <f t="shared" ca="1" si="281"/>
        <v>0</v>
      </c>
      <c r="S584" s="307">
        <f t="shared" ca="1" si="282"/>
        <v>2.8949999999999996</v>
      </c>
      <c r="T584" s="304">
        <f t="shared" ca="1" si="262"/>
        <v>28.399949999999997</v>
      </c>
      <c r="U584" s="311">
        <f t="shared" ca="1" si="263"/>
        <v>0</v>
      </c>
      <c r="V584" s="306">
        <f t="shared" ca="1" si="264"/>
        <v>1.2252559676514092</v>
      </c>
      <c r="W584" s="304">
        <f t="shared" ca="1" si="265"/>
        <v>25.679780335461707</v>
      </c>
      <c r="Y584" s="314" t="str">
        <f t="shared" ca="1" si="283"/>
        <v/>
      </c>
      <c r="Z584" s="315" t="str">
        <f t="shared" ca="1" si="284"/>
        <v/>
      </c>
      <c r="AA584" s="316" t="str">
        <f t="shared" ca="1" si="285"/>
        <v/>
      </c>
      <c r="AC584" s="310" t="e">
        <f t="shared" ca="1" si="286"/>
        <v>#N/A</v>
      </c>
      <c r="AD584" s="323" t="e">
        <f t="shared" ca="1" si="287"/>
        <v>#N/A</v>
      </c>
      <c r="AE584" s="324" t="e">
        <f t="shared" ca="1" si="266"/>
        <v>#N/A</v>
      </c>
      <c r="AG584" s="306">
        <f t="shared" ca="1" si="288"/>
        <v>0.91732001363347493</v>
      </c>
      <c r="AH584" s="304">
        <f t="shared" ca="1" si="289"/>
        <v>-8.8703654044280853</v>
      </c>
    </row>
    <row r="585" spans="1:34" x14ac:dyDescent="0.2">
      <c r="A585" s="347">
        <f t="shared" ca="1" si="267"/>
        <v>1E-4</v>
      </c>
      <c r="B585" s="304">
        <f t="shared" ca="1" si="268"/>
        <v>32.819500000000822</v>
      </c>
      <c r="D585" s="306">
        <f t="shared" ca="1" si="269"/>
        <v>-0.59795196278663676</v>
      </c>
      <c r="E585" s="307">
        <f t="shared" ca="1" si="270"/>
        <v>-0.95978643875150205</v>
      </c>
      <c r="F585" s="304">
        <f t="shared" ca="1" si="271"/>
        <v>1.1308123442073323</v>
      </c>
      <c r="G585" s="306">
        <f t="shared" ca="1" si="272"/>
        <v>6.8197044824517965</v>
      </c>
      <c r="H585" s="307">
        <f t="shared" ca="1" si="273"/>
        <v>-100.93858945440759</v>
      </c>
      <c r="I585" s="304">
        <f t="shared" ca="1" si="274"/>
        <v>101.16870667490721</v>
      </c>
      <c r="J585" s="306">
        <f t="shared" ca="1" si="275"/>
        <v>621.05488247048675</v>
      </c>
      <c r="K585" s="307">
        <f t="shared" ca="1" si="276"/>
        <v>-2.0994074180228885</v>
      </c>
      <c r="L585" s="304">
        <f t="shared" ca="1" si="261"/>
        <v>621.05843086777031</v>
      </c>
      <c r="M585" s="306">
        <f t="shared" ca="1" si="277"/>
        <v>-1.5033359421503014</v>
      </c>
      <c r="N585" s="304">
        <f t="shared" ca="1" si="278"/>
        <v>-86.134804675535548</v>
      </c>
      <c r="P585" s="310">
        <f t="shared" ca="1" si="279"/>
        <v>23</v>
      </c>
      <c r="Q585" s="304">
        <f t="shared" ca="1" si="280"/>
        <v>0</v>
      </c>
      <c r="R585" s="306">
        <f t="shared" ca="1" si="281"/>
        <v>0</v>
      </c>
      <c r="S585" s="307">
        <f t="shared" ca="1" si="282"/>
        <v>2.8949999999999996</v>
      </c>
      <c r="T585" s="304">
        <f t="shared" ca="1" si="262"/>
        <v>28.399949999999997</v>
      </c>
      <c r="U585" s="311">
        <f t="shared" ca="1" si="263"/>
        <v>0</v>
      </c>
      <c r="V585" s="306">
        <f t="shared" ca="1" si="264"/>
        <v>1.22525720440755</v>
      </c>
      <c r="W585" s="304">
        <f t="shared" ca="1" si="265"/>
        <v>25.679852824041944</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0.91729540629391693</v>
      </c>
      <c r="AH585" s="304">
        <f t="shared" ca="1" si="289"/>
        <v>-8.8703904440282244</v>
      </c>
    </row>
    <row r="586" spans="1:34" x14ac:dyDescent="0.2">
      <c r="A586" s="347">
        <f t="shared" ca="1" si="267"/>
        <v>1E-4</v>
      </c>
      <c r="B586" s="304">
        <f t="shared" ca="1" si="268"/>
        <v>32.819600000000825</v>
      </c>
      <c r="D586" s="306">
        <f t="shared" ca="1" si="269"/>
        <v>-0.59794786570511971</v>
      </c>
      <c r="E586" s="307">
        <f t="shared" ca="1" si="270"/>
        <v>-0.95976106562181762</v>
      </c>
      <c r="F586" s="304">
        <f t="shared" ca="1" si="271"/>
        <v>1.130788642136467</v>
      </c>
      <c r="G586" s="306">
        <f t="shared" ca="1" si="272"/>
        <v>6.8196446876652264</v>
      </c>
      <c r="H586" s="307">
        <f t="shared" ca="1" si="273"/>
        <v>-100.93868543051416</v>
      </c>
      <c r="I586" s="304">
        <f t="shared" ca="1" si="274"/>
        <v>101.16879840200876</v>
      </c>
      <c r="J586" s="306">
        <f t="shared" ca="1" si="275"/>
        <v>621.05488247048675</v>
      </c>
      <c r="K586" s="307">
        <f t="shared" ca="1" si="276"/>
        <v>-2.1095012817671348</v>
      </c>
      <c r="L586" s="304">
        <f t="shared" ca="1" si="261"/>
        <v>621.05846507079184</v>
      </c>
      <c r="M586" s="306">
        <f t="shared" ca="1" si="277"/>
        <v>-1.5033365957950453</v>
      </c>
      <c r="N586" s="304">
        <f t="shared" ca="1" si="278"/>
        <v>-86.134842126620683</v>
      </c>
      <c r="P586" s="310">
        <f t="shared" ca="1" si="279"/>
        <v>23</v>
      </c>
      <c r="Q586" s="304">
        <f t="shared" ca="1" si="280"/>
        <v>0</v>
      </c>
      <c r="R586" s="306">
        <f t="shared" ca="1" si="281"/>
        <v>0</v>
      </c>
      <c r="S586" s="307">
        <f t="shared" ca="1" si="282"/>
        <v>2.8949999999999996</v>
      </c>
      <c r="T586" s="304">
        <f t="shared" ca="1" si="262"/>
        <v>28.399949999999997</v>
      </c>
      <c r="U586" s="311">
        <f t="shared" ca="1" si="263"/>
        <v>0</v>
      </c>
      <c r="V586" s="306">
        <f t="shared" ca="1" si="264"/>
        <v>1.2252584411661152</v>
      </c>
      <c r="W586" s="304">
        <f t="shared" ca="1" si="265"/>
        <v>25.679925311560023</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0.91727079931249733</v>
      </c>
      <c r="AH586" s="304">
        <f t="shared" ca="1" si="289"/>
        <v>-8.8704154832614677</v>
      </c>
    </row>
    <row r="587" spans="1:34" x14ac:dyDescent="0.2">
      <c r="A587" s="347">
        <f t="shared" ca="1" si="267"/>
        <v>1E-4</v>
      </c>
      <c r="B587" s="304">
        <f t="shared" ca="1" si="268"/>
        <v>32.819700000000829</v>
      </c>
      <c r="D587" s="306">
        <f t="shared" ca="1" si="269"/>
        <v>-0.59794376862716836</v>
      </c>
      <c r="E587" s="307">
        <f t="shared" ca="1" si="270"/>
        <v>-0.95973569286390692</v>
      </c>
      <c r="F587" s="304">
        <f t="shared" ca="1" si="271"/>
        <v>1.1307649404703985</v>
      </c>
      <c r="G587" s="306">
        <f t="shared" ca="1" si="272"/>
        <v>6.819584893288364</v>
      </c>
      <c r="H587" s="307">
        <f t="shared" ca="1" si="273"/>
        <v>-100.93878140408344</v>
      </c>
      <c r="I587" s="304">
        <f t="shared" ca="1" si="274"/>
        <v>101.16889012664964</v>
      </c>
      <c r="J587" s="306">
        <f t="shared" ca="1" si="275"/>
        <v>621.05488247048675</v>
      </c>
      <c r="K587" s="307">
        <f t="shared" ca="1" si="276"/>
        <v>-2.1195951551088648</v>
      </c>
      <c r="L587" s="304">
        <f t="shared" ca="1" si="261"/>
        <v>621.05849943789656</v>
      </c>
      <c r="M587" s="306">
        <f t="shared" ca="1" si="277"/>
        <v>-1.5033372494328729</v>
      </c>
      <c r="N587" s="304">
        <f t="shared" ca="1" si="278"/>
        <v>-86.134879577309533</v>
      </c>
      <c r="P587" s="310">
        <f t="shared" ca="1" si="279"/>
        <v>23</v>
      </c>
      <c r="Q587" s="304">
        <f t="shared" ca="1" si="280"/>
        <v>0</v>
      </c>
      <c r="R587" s="306">
        <f t="shared" ca="1" si="281"/>
        <v>0</v>
      </c>
      <c r="S587" s="307">
        <f t="shared" ca="1" si="282"/>
        <v>2.8949999999999996</v>
      </c>
      <c r="T587" s="304">
        <f t="shared" ca="1" si="262"/>
        <v>28.399949999999997</v>
      </c>
      <c r="U587" s="311">
        <f t="shared" ca="1" si="263"/>
        <v>0</v>
      </c>
      <c r="V587" s="306">
        <f t="shared" ca="1" si="264"/>
        <v>1.2252596779271048</v>
      </c>
      <c r="W587" s="304">
        <f t="shared" ca="1" si="265"/>
        <v>25.67999779801595</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0.91724619268921792</v>
      </c>
      <c r="AH587" s="304">
        <f t="shared" ca="1" si="289"/>
        <v>-8.8704405221278151</v>
      </c>
    </row>
    <row r="588" spans="1:34" x14ac:dyDescent="0.2">
      <c r="A588" s="347">
        <f t="shared" ca="1" si="267"/>
        <v>1E-4</v>
      </c>
      <c r="B588" s="304">
        <f t="shared" ca="1" si="268"/>
        <v>32.819800000000832</v>
      </c>
      <c r="D588" s="306">
        <f t="shared" ca="1" si="269"/>
        <v>-0.59793967155278227</v>
      </c>
      <c r="E588" s="307">
        <f t="shared" ca="1" si="270"/>
        <v>-0.95971032047776283</v>
      </c>
      <c r="F588" s="304">
        <f t="shared" ca="1" si="271"/>
        <v>1.1307412392091214</v>
      </c>
      <c r="G588" s="306">
        <f t="shared" ca="1" si="272"/>
        <v>6.8195250993212086</v>
      </c>
      <c r="H588" s="307">
        <f t="shared" ca="1" si="273"/>
        <v>-100.9388773751155</v>
      </c>
      <c r="I588" s="304">
        <f t="shared" ca="1" si="274"/>
        <v>101.16898184882992</v>
      </c>
      <c r="J588" s="306">
        <f t="shared" ca="1" si="275"/>
        <v>621.05488247048675</v>
      </c>
      <c r="K588" s="307">
        <f t="shared" ca="1" si="276"/>
        <v>-2.1296890380478248</v>
      </c>
      <c r="L588" s="304">
        <f t="shared" ca="1" si="261"/>
        <v>621.05853396908481</v>
      </c>
      <c r="M588" s="306">
        <f t="shared" ca="1" si="277"/>
        <v>-1.5033379030637841</v>
      </c>
      <c r="N588" s="304">
        <f t="shared" ca="1" si="278"/>
        <v>-86.1349170276021</v>
      </c>
      <c r="P588" s="310">
        <f t="shared" ca="1" si="279"/>
        <v>23</v>
      </c>
      <c r="Q588" s="304">
        <f t="shared" ca="1" si="280"/>
        <v>0</v>
      </c>
      <c r="R588" s="306">
        <f t="shared" ca="1" si="281"/>
        <v>0</v>
      </c>
      <c r="S588" s="307">
        <f t="shared" ca="1" si="282"/>
        <v>2.8949999999999996</v>
      </c>
      <c r="T588" s="304">
        <f t="shared" ca="1" si="262"/>
        <v>28.399949999999997</v>
      </c>
      <c r="U588" s="311">
        <f t="shared" ca="1" si="263"/>
        <v>0</v>
      </c>
      <c r="V588" s="306">
        <f t="shared" ca="1" si="264"/>
        <v>1.2252609146905187</v>
      </c>
      <c r="W588" s="304">
        <f t="shared" ca="1" si="265"/>
        <v>25.680070283409737</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0.91722158642407337</v>
      </c>
      <c r="AH588" s="304">
        <f t="shared" ca="1" si="289"/>
        <v>-8.870465560627272</v>
      </c>
    </row>
    <row r="589" spans="1:34" x14ac:dyDescent="0.2">
      <c r="A589" s="347">
        <f t="shared" ca="1" si="267"/>
        <v>1E-4</v>
      </c>
      <c r="B589" s="304">
        <f t="shared" ca="1" si="268"/>
        <v>32.819900000000835</v>
      </c>
      <c r="D589" s="306">
        <f t="shared" ca="1" si="269"/>
        <v>-0.5979355744819651</v>
      </c>
      <c r="E589" s="307">
        <f t="shared" ca="1" si="270"/>
        <v>-0.95968494846338004</v>
      </c>
      <c r="F589" s="304">
        <f t="shared" ca="1" si="271"/>
        <v>1.1307175383526331</v>
      </c>
      <c r="G589" s="306">
        <f t="shared" ca="1" si="272"/>
        <v>6.8194653057637602</v>
      </c>
      <c r="H589" s="307">
        <f t="shared" ca="1" si="273"/>
        <v>-100.93897334361034</v>
      </c>
      <c r="I589" s="304">
        <f t="shared" ca="1" si="274"/>
        <v>101.16907356854956</v>
      </c>
      <c r="J589" s="306">
        <f t="shared" ca="1" si="275"/>
        <v>621.05488247048675</v>
      </c>
      <c r="K589" s="307">
        <f t="shared" ca="1" si="276"/>
        <v>-2.139782930583761</v>
      </c>
      <c r="L589" s="304">
        <f t="shared" ca="1" si="261"/>
        <v>621.05856866435727</v>
      </c>
      <c r="M589" s="306">
        <f t="shared" ca="1" si="277"/>
        <v>-1.5033385566877793</v>
      </c>
      <c r="N589" s="304">
        <f t="shared" ca="1" si="278"/>
        <v>-86.134954477498411</v>
      </c>
      <c r="P589" s="310">
        <f t="shared" ca="1" si="279"/>
        <v>23</v>
      </c>
      <c r="Q589" s="304">
        <f t="shared" ca="1" si="280"/>
        <v>0</v>
      </c>
      <c r="R589" s="306">
        <f t="shared" ca="1" si="281"/>
        <v>0</v>
      </c>
      <c r="S589" s="307">
        <f t="shared" ca="1" si="282"/>
        <v>2.8949999999999996</v>
      </c>
      <c r="T589" s="304">
        <f t="shared" ca="1" si="262"/>
        <v>28.399949999999997</v>
      </c>
      <c r="U589" s="311">
        <f t="shared" ca="1" si="263"/>
        <v>0</v>
      </c>
      <c r="V589" s="306">
        <f t="shared" ca="1" si="264"/>
        <v>1.2252621514563571</v>
      </c>
      <c r="W589" s="304">
        <f t="shared" ca="1" si="265"/>
        <v>25.68014276774138</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0.91719698051706189</v>
      </c>
      <c r="AH589" s="304">
        <f t="shared" ca="1" si="289"/>
        <v>-8.8704905987598419</v>
      </c>
    </row>
    <row r="590" spans="1:34" x14ac:dyDescent="0.2">
      <c r="A590" s="347">
        <f t="shared" ca="1" si="267"/>
        <v>1E-4</v>
      </c>
      <c r="B590" s="304">
        <f t="shared" ca="1" si="268"/>
        <v>32.820000000000839</v>
      </c>
      <c r="D590" s="306">
        <f t="shared" ca="1" si="269"/>
        <v>-0.59793147741471386</v>
      </c>
      <c r="E590" s="307">
        <f t="shared" ca="1" si="270"/>
        <v>-0.95965957682076386</v>
      </c>
      <c r="F590" s="304">
        <f t="shared" ca="1" si="271"/>
        <v>1.1306938379009368</v>
      </c>
      <c r="G590" s="306">
        <f t="shared" ca="1" si="272"/>
        <v>6.8194055126160187</v>
      </c>
      <c r="H590" s="307">
        <f t="shared" ca="1" si="273"/>
        <v>-100.93906930956803</v>
      </c>
      <c r="I590" s="304">
        <f t="shared" ca="1" si="274"/>
        <v>101.16916528580867</v>
      </c>
      <c r="J590" s="306">
        <f t="shared" ca="1" si="275"/>
        <v>621.05488247048675</v>
      </c>
      <c r="K590" s="307">
        <f t="shared" ca="1" si="276"/>
        <v>-2.1498768327164197</v>
      </c>
      <c r="L590" s="304">
        <f t="shared" ca="1" si="261"/>
        <v>621.05860352371417</v>
      </c>
      <c r="M590" s="306">
        <f t="shared" ca="1" si="277"/>
        <v>-1.5033392103048582</v>
      </c>
      <c r="N590" s="304">
        <f t="shared" ca="1" si="278"/>
        <v>-86.134991926998453</v>
      </c>
      <c r="P590" s="310">
        <f t="shared" ca="1" si="279"/>
        <v>23</v>
      </c>
      <c r="Q590" s="304">
        <f t="shared" ca="1" si="280"/>
        <v>0</v>
      </c>
      <c r="R590" s="306">
        <f t="shared" ca="1" si="281"/>
        <v>0</v>
      </c>
      <c r="S590" s="307">
        <f t="shared" ca="1" si="282"/>
        <v>2.8949999999999996</v>
      </c>
      <c r="T590" s="304">
        <f t="shared" ca="1" si="262"/>
        <v>28.399949999999997</v>
      </c>
      <c r="U590" s="311">
        <f t="shared" ca="1" si="263"/>
        <v>0</v>
      </c>
      <c r="V590" s="306">
        <f t="shared" ca="1" si="264"/>
        <v>1.2252633882246198</v>
      </c>
      <c r="W590" s="304">
        <f t="shared" ca="1" si="265"/>
        <v>25.68021525101091</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0.91717237496818704</v>
      </c>
      <c r="AH590" s="304">
        <f t="shared" ca="1" si="289"/>
        <v>-8.8705156365255213</v>
      </c>
    </row>
    <row r="591" spans="1:34" x14ac:dyDescent="0.2">
      <c r="A591" s="347">
        <f t="shared" ca="1" si="267"/>
        <v>1E-4</v>
      </c>
      <c r="B591" s="304">
        <f t="shared" ca="1" si="268"/>
        <v>32.820100000000842</v>
      </c>
      <c r="D591" s="306">
        <f t="shared" ca="1" si="269"/>
        <v>-0.59792738035103254</v>
      </c>
      <c r="E591" s="307">
        <f t="shared" ca="1" si="270"/>
        <v>-0.95963420554990186</v>
      </c>
      <c r="F591" s="304">
        <f t="shared" ca="1" si="271"/>
        <v>1.1306701378540249</v>
      </c>
      <c r="G591" s="306">
        <f t="shared" ca="1" si="272"/>
        <v>6.8193457198779832</v>
      </c>
      <c r="H591" s="307">
        <f t="shared" ca="1" si="273"/>
        <v>-100.93916527298857</v>
      </c>
      <c r="I591" s="304">
        <f t="shared" ca="1" si="274"/>
        <v>101.16925700060727</v>
      </c>
      <c r="J591" s="306">
        <f t="shared" ca="1" si="275"/>
        <v>621.05488247048675</v>
      </c>
      <c r="K591" s="307">
        <f t="shared" ca="1" si="276"/>
        <v>-2.1599707444455474</v>
      </c>
      <c r="L591" s="304">
        <f t="shared" ca="1" si="261"/>
        <v>621.05863854715597</v>
      </c>
      <c r="M591" s="306">
        <f t="shared" ca="1" si="277"/>
        <v>-1.5033398639150213</v>
      </c>
      <c r="N591" s="304">
        <f t="shared" ca="1" si="278"/>
        <v>-86.135029376102239</v>
      </c>
      <c r="P591" s="310">
        <f t="shared" ca="1" si="279"/>
        <v>23</v>
      </c>
      <c r="Q591" s="304">
        <f t="shared" ca="1" si="280"/>
        <v>0</v>
      </c>
      <c r="R591" s="306">
        <f t="shared" ca="1" si="281"/>
        <v>0</v>
      </c>
      <c r="S591" s="307">
        <f t="shared" ca="1" si="282"/>
        <v>2.8949999999999996</v>
      </c>
      <c r="T591" s="304">
        <f t="shared" ca="1" si="262"/>
        <v>28.399949999999997</v>
      </c>
      <c r="U591" s="311">
        <f t="shared" ca="1" si="263"/>
        <v>0</v>
      </c>
      <c r="V591" s="306">
        <f t="shared" ca="1" si="264"/>
        <v>1.2252646249953068</v>
      </c>
      <c r="W591" s="304">
        <f t="shared" ca="1" si="265"/>
        <v>25.680287733218329</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0.91714776977743284</v>
      </c>
      <c r="AH591" s="304">
        <f t="shared" ca="1" si="289"/>
        <v>-8.8705406739243227</v>
      </c>
    </row>
    <row r="592" spans="1:34" x14ac:dyDescent="0.2">
      <c r="A592" s="347">
        <f t="shared" ca="1" si="267"/>
        <v>1E-4</v>
      </c>
      <c r="B592" s="304">
        <f t="shared" ca="1" si="268"/>
        <v>32.820200000000845</v>
      </c>
      <c r="D592" s="306">
        <f t="shared" ca="1" si="269"/>
        <v>-0.59792328329091837</v>
      </c>
      <c r="E592" s="307">
        <f t="shared" ca="1" si="270"/>
        <v>-0.95960883465079228</v>
      </c>
      <c r="F592" s="304">
        <f t="shared" ca="1" si="271"/>
        <v>1.1306464382118946</v>
      </c>
      <c r="G592" s="306">
        <f t="shared" ca="1" si="272"/>
        <v>6.8192859275496538</v>
      </c>
      <c r="H592" s="307">
        <f t="shared" ca="1" si="273"/>
        <v>-100.93926123387205</v>
      </c>
      <c r="I592" s="304">
        <f t="shared" ca="1" si="274"/>
        <v>101.16934871294536</v>
      </c>
      <c r="J592" s="306">
        <f t="shared" ca="1" si="275"/>
        <v>621.05488247048675</v>
      </c>
      <c r="K592" s="307">
        <f t="shared" ca="1" si="276"/>
        <v>-2.1700646657708904</v>
      </c>
      <c r="L592" s="304">
        <f t="shared" ca="1" si="261"/>
        <v>621.05867373468323</v>
      </c>
      <c r="M592" s="306">
        <f t="shared" ca="1" si="277"/>
        <v>-1.5033405175182684</v>
      </c>
      <c r="N592" s="304">
        <f t="shared" ca="1" si="278"/>
        <v>-86.135066824809783</v>
      </c>
      <c r="P592" s="310">
        <f t="shared" ca="1" si="279"/>
        <v>23</v>
      </c>
      <c r="Q592" s="304">
        <f t="shared" ca="1" si="280"/>
        <v>0</v>
      </c>
      <c r="R592" s="306">
        <f t="shared" ca="1" si="281"/>
        <v>0</v>
      </c>
      <c r="S592" s="307">
        <f t="shared" ca="1" si="282"/>
        <v>2.8949999999999996</v>
      </c>
      <c r="T592" s="304">
        <f t="shared" ca="1" si="262"/>
        <v>28.399949999999997</v>
      </c>
      <c r="U592" s="311">
        <f t="shared" ca="1" si="263"/>
        <v>0</v>
      </c>
      <c r="V592" s="306">
        <f t="shared" ca="1" si="264"/>
        <v>1.2252658617684185</v>
      </c>
      <c r="W592" s="304">
        <f t="shared" ca="1" si="265"/>
        <v>25.680360214363649</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0.91712316494480284</v>
      </c>
      <c r="AH592" s="304">
        <f t="shared" ca="1" si="289"/>
        <v>-8.8705657109562459</v>
      </c>
    </row>
    <row r="593" spans="1:34" x14ac:dyDescent="0.2">
      <c r="A593" s="347">
        <f t="shared" ca="1" si="267"/>
        <v>1E-4</v>
      </c>
      <c r="B593" s="304">
        <f t="shared" ca="1" si="268"/>
        <v>32.820300000000849</v>
      </c>
      <c r="D593" s="306">
        <f t="shared" ca="1" si="269"/>
        <v>-0.59791918623437523</v>
      </c>
      <c r="E593" s="307">
        <f t="shared" ca="1" si="270"/>
        <v>-0.95958346412343332</v>
      </c>
      <c r="F593" s="304">
        <f t="shared" ca="1" si="271"/>
        <v>1.1306227389745467</v>
      </c>
      <c r="G593" s="306">
        <f t="shared" ca="1" si="272"/>
        <v>6.8192261356310304</v>
      </c>
      <c r="H593" s="307">
        <f t="shared" ca="1" si="273"/>
        <v>-100.93935719221845</v>
      </c>
      <c r="I593" s="304">
        <f t="shared" ca="1" si="274"/>
        <v>101.16944042282302</v>
      </c>
      <c r="J593" s="306">
        <f t="shared" ca="1" si="275"/>
        <v>621.05488247048675</v>
      </c>
      <c r="K593" s="307">
        <f t="shared" ca="1" si="276"/>
        <v>-2.1801585966921948</v>
      </c>
      <c r="L593" s="304">
        <f t="shared" ca="1" si="261"/>
        <v>621.05870908629629</v>
      </c>
      <c r="M593" s="306">
        <f t="shared" ca="1" si="277"/>
        <v>-1.5033411711145996</v>
      </c>
      <c r="N593" s="304">
        <f t="shared" ca="1" si="278"/>
        <v>-86.135104273121058</v>
      </c>
      <c r="P593" s="310">
        <f t="shared" ca="1" si="279"/>
        <v>23</v>
      </c>
      <c r="Q593" s="304">
        <f t="shared" ca="1" si="280"/>
        <v>0</v>
      </c>
      <c r="R593" s="306">
        <f t="shared" ca="1" si="281"/>
        <v>0</v>
      </c>
      <c r="S593" s="307">
        <f t="shared" ca="1" si="282"/>
        <v>2.8949999999999996</v>
      </c>
      <c r="T593" s="304">
        <f t="shared" ca="1" si="262"/>
        <v>28.399949999999997</v>
      </c>
      <c r="U593" s="311">
        <f t="shared" ca="1" si="263"/>
        <v>0</v>
      </c>
      <c r="V593" s="306">
        <f t="shared" ca="1" si="264"/>
        <v>1.2252670985439544</v>
      </c>
      <c r="W593" s="304">
        <f t="shared" ca="1" si="265"/>
        <v>25.680432694446885</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0.9170985604702917</v>
      </c>
      <c r="AH593" s="304">
        <f t="shared" ca="1" si="289"/>
        <v>-8.8705907476212964</v>
      </c>
    </row>
    <row r="594" spans="1:34" x14ac:dyDescent="0.2">
      <c r="A594" s="347">
        <f t="shared" ca="1" si="267"/>
        <v>1E-4</v>
      </c>
      <c r="B594" s="304">
        <f t="shared" ca="1" si="268"/>
        <v>32.820400000000852</v>
      </c>
      <c r="D594" s="306">
        <f t="shared" ca="1" si="269"/>
        <v>-0.59791508918140235</v>
      </c>
      <c r="E594" s="307">
        <f t="shared" ca="1" si="270"/>
        <v>-0.95955809396781788</v>
      </c>
      <c r="F594" s="304">
        <f t="shared" ca="1" si="271"/>
        <v>1.1305990401419754</v>
      </c>
      <c r="G594" s="306">
        <f t="shared" ca="1" si="272"/>
        <v>6.8191663441221122</v>
      </c>
      <c r="H594" s="307">
        <f t="shared" ca="1" si="273"/>
        <v>-100.93945314802785</v>
      </c>
      <c r="I594" s="304">
        <f t="shared" ca="1" si="274"/>
        <v>101.16953213024026</v>
      </c>
      <c r="J594" s="306">
        <f t="shared" ca="1" si="275"/>
        <v>621.05488247048675</v>
      </c>
      <c r="K594" s="307">
        <f t="shared" ca="1" si="276"/>
        <v>-2.190252537209207</v>
      </c>
      <c r="L594" s="304">
        <f t="shared" ca="1" si="261"/>
        <v>621.05874460199561</v>
      </c>
      <c r="M594" s="306">
        <f t="shared" ca="1" si="277"/>
        <v>-1.5033418247040151</v>
      </c>
      <c r="N594" s="304">
        <f t="shared" ca="1" si="278"/>
        <v>-86.135141721036106</v>
      </c>
      <c r="P594" s="310">
        <f t="shared" ca="1" si="279"/>
        <v>23</v>
      </c>
      <c r="Q594" s="304">
        <f t="shared" ca="1" si="280"/>
        <v>0</v>
      </c>
      <c r="R594" s="306">
        <f t="shared" ca="1" si="281"/>
        <v>0</v>
      </c>
      <c r="S594" s="307">
        <f t="shared" ca="1" si="282"/>
        <v>2.8949999999999996</v>
      </c>
      <c r="T594" s="304">
        <f t="shared" ca="1" si="262"/>
        <v>28.399949999999997</v>
      </c>
      <c r="U594" s="311">
        <f t="shared" ca="1" si="263"/>
        <v>0</v>
      </c>
      <c r="V594" s="306">
        <f t="shared" ca="1" si="264"/>
        <v>1.2252683353219143</v>
      </c>
      <c r="W594" s="304">
        <f t="shared" ca="1" si="265"/>
        <v>25.680505173468038</v>
      </c>
      <c r="Y594" s="314" t="str">
        <f t="shared" ca="1" si="283"/>
        <v/>
      </c>
      <c r="Z594" s="315" t="str">
        <f t="shared" ca="1" si="284"/>
        <v/>
      </c>
      <c r="AA594" s="316" t="str">
        <f t="shared" ca="1" si="285"/>
        <v/>
      </c>
      <c r="AC594" s="310" t="e">
        <f t="shared" ca="1" si="286"/>
        <v>#N/A</v>
      </c>
      <c r="AD594" s="323" t="e">
        <f t="shared" ca="1" si="287"/>
        <v>#N/A</v>
      </c>
      <c r="AE594" s="324" t="e">
        <f t="shared" ca="1" si="266"/>
        <v>#N/A</v>
      </c>
      <c r="AG594" s="306">
        <f t="shared" ca="1" si="288"/>
        <v>0.9170739563538941</v>
      </c>
      <c r="AH594" s="304">
        <f t="shared" ca="1" si="289"/>
        <v>-8.8706157839194777</v>
      </c>
    </row>
    <row r="595" spans="1:34" x14ac:dyDescent="0.2">
      <c r="A595" s="347">
        <f t="shared" ca="1" si="267"/>
        <v>1E-4</v>
      </c>
      <c r="B595" s="304">
        <f t="shared" ca="1" si="268"/>
        <v>32.820500000000855</v>
      </c>
      <c r="D595" s="306">
        <f t="shared" ca="1" si="269"/>
        <v>-0.59791099213200127</v>
      </c>
      <c r="E595" s="307">
        <f t="shared" ca="1" si="270"/>
        <v>-0.95953272418394597</v>
      </c>
      <c r="F595" s="304">
        <f t="shared" ca="1" si="271"/>
        <v>1.1305753417141817</v>
      </c>
      <c r="G595" s="306">
        <f t="shared" ca="1" si="272"/>
        <v>6.8191065530228991</v>
      </c>
      <c r="H595" s="307">
        <f t="shared" ca="1" si="273"/>
        <v>-100.93954910130027</v>
      </c>
      <c r="I595" s="304">
        <f t="shared" ca="1" si="274"/>
        <v>101.16962383519714</v>
      </c>
      <c r="J595" s="306">
        <f t="shared" ca="1" si="275"/>
        <v>621.05488247048675</v>
      </c>
      <c r="K595" s="307">
        <f t="shared" ca="1" si="276"/>
        <v>-2.2003464873216734</v>
      </c>
      <c r="L595" s="304">
        <f t="shared" ca="1" si="261"/>
        <v>621.05878028178165</v>
      </c>
      <c r="M595" s="306">
        <f t="shared" ca="1" si="277"/>
        <v>-1.503342478286515</v>
      </c>
      <c r="N595" s="304">
        <f t="shared" ca="1" si="278"/>
        <v>-86.135179168554913</v>
      </c>
      <c r="P595" s="310">
        <f t="shared" ca="1" si="279"/>
        <v>23</v>
      </c>
      <c r="Q595" s="304">
        <f t="shared" ca="1" si="280"/>
        <v>0</v>
      </c>
      <c r="R595" s="306">
        <f t="shared" ca="1" si="281"/>
        <v>0</v>
      </c>
      <c r="S595" s="307">
        <f t="shared" ca="1" si="282"/>
        <v>2.8949999999999996</v>
      </c>
      <c r="T595" s="304">
        <f t="shared" ca="1" si="262"/>
        <v>28.399949999999997</v>
      </c>
      <c r="U595" s="311">
        <f t="shared" ca="1" si="263"/>
        <v>0</v>
      </c>
      <c r="V595" s="306">
        <f t="shared" ca="1" si="264"/>
        <v>1.2252695721022986</v>
      </c>
      <c r="W595" s="304">
        <f t="shared" ca="1" si="265"/>
        <v>25.680577651427139</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0.91704935259561182</v>
      </c>
      <c r="AH595" s="304">
        <f t="shared" ca="1" si="289"/>
        <v>-8.8706408198507916</v>
      </c>
    </row>
    <row r="596" spans="1:34" x14ac:dyDescent="0.2">
      <c r="A596" s="347">
        <f t="shared" ca="1" si="267"/>
        <v>1E-4</v>
      </c>
      <c r="B596" s="304">
        <f t="shared" ca="1" si="268"/>
        <v>32.820600000000859</v>
      </c>
      <c r="D596" s="306">
        <f t="shared" ca="1" si="269"/>
        <v>-0.59790689508617167</v>
      </c>
      <c r="E596" s="307">
        <f t="shared" ca="1" si="270"/>
        <v>-0.95950735477180693</v>
      </c>
      <c r="F596" s="304">
        <f t="shared" ca="1" si="271"/>
        <v>1.1305516436911569</v>
      </c>
      <c r="G596" s="306">
        <f t="shared" ca="1" si="272"/>
        <v>6.8190467623333904</v>
      </c>
      <c r="H596" s="307">
        <f t="shared" ca="1" si="273"/>
        <v>-100.93964505203574</v>
      </c>
      <c r="I596" s="304">
        <f t="shared" ca="1" si="274"/>
        <v>101.16971553769365</v>
      </c>
      <c r="J596" s="306">
        <f t="shared" ca="1" si="275"/>
        <v>621.05488247048675</v>
      </c>
      <c r="K596" s="307">
        <f t="shared" ca="1" si="276"/>
        <v>-2.2104404470293404</v>
      </c>
      <c r="L596" s="304">
        <f t="shared" ca="1" si="261"/>
        <v>621.05881612565486</v>
      </c>
      <c r="M596" s="306">
        <f t="shared" ca="1" si="277"/>
        <v>-1.5033431318620996</v>
      </c>
      <c r="N596" s="304">
        <f t="shared" ca="1" si="278"/>
        <v>-86.135216615677507</v>
      </c>
      <c r="P596" s="310">
        <f t="shared" ca="1" si="279"/>
        <v>23</v>
      </c>
      <c r="Q596" s="304">
        <f t="shared" ca="1" si="280"/>
        <v>0</v>
      </c>
      <c r="R596" s="306">
        <f t="shared" ca="1" si="281"/>
        <v>0</v>
      </c>
      <c r="S596" s="307">
        <f t="shared" ca="1" si="282"/>
        <v>2.8949999999999996</v>
      </c>
      <c r="T596" s="304">
        <f t="shared" ca="1" si="262"/>
        <v>28.399949999999997</v>
      </c>
      <c r="U596" s="311">
        <f t="shared" ca="1" si="263"/>
        <v>0</v>
      </c>
      <c r="V596" s="306">
        <f t="shared" ca="1" si="264"/>
        <v>1.225270808885107</v>
      </c>
      <c r="W596" s="304">
        <f t="shared" ca="1" si="265"/>
        <v>25.680650128324157</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0.91702474919543242</v>
      </c>
      <c r="AH596" s="304">
        <f t="shared" ca="1" si="289"/>
        <v>-8.8706658554152487</v>
      </c>
    </row>
    <row r="597" spans="1:34" x14ac:dyDescent="0.2">
      <c r="A597" s="347">
        <f t="shared" ca="1" si="267"/>
        <v>1E-4</v>
      </c>
      <c r="B597" s="304">
        <f t="shared" ca="1" si="268"/>
        <v>32.820700000000862</v>
      </c>
      <c r="D597" s="306">
        <f t="shared" ca="1" si="269"/>
        <v>-0.59790279804391244</v>
      </c>
      <c r="E597" s="307">
        <f t="shared" ca="1" si="270"/>
        <v>-0.95948198573141141</v>
      </c>
      <c r="F597" s="304">
        <f t="shared" ca="1" si="271"/>
        <v>1.1305279460729099</v>
      </c>
      <c r="G597" s="306">
        <f t="shared" ca="1" si="272"/>
        <v>6.8189869720535858</v>
      </c>
      <c r="H597" s="307">
        <f t="shared" ca="1" si="273"/>
        <v>-100.93974100023432</v>
      </c>
      <c r="I597" s="304">
        <f t="shared" ca="1" si="274"/>
        <v>101.16980723772988</v>
      </c>
      <c r="J597" s="306">
        <f t="shared" ca="1" si="275"/>
        <v>621.05488247048675</v>
      </c>
      <c r="K597" s="307">
        <f t="shared" ca="1" si="276"/>
        <v>-2.220534416331954</v>
      </c>
      <c r="L597" s="304">
        <f t="shared" ca="1" si="261"/>
        <v>621.05885213361569</v>
      </c>
      <c r="M597" s="306">
        <f t="shared" ca="1" si="277"/>
        <v>-1.5033437854307685</v>
      </c>
      <c r="N597" s="304">
        <f t="shared" ca="1" si="278"/>
        <v>-86.13525406240386</v>
      </c>
      <c r="P597" s="310">
        <f t="shared" ca="1" si="279"/>
        <v>23</v>
      </c>
      <c r="Q597" s="304">
        <f t="shared" ca="1" si="280"/>
        <v>0</v>
      </c>
      <c r="R597" s="306">
        <f t="shared" ca="1" si="281"/>
        <v>0</v>
      </c>
      <c r="S597" s="307">
        <f t="shared" ca="1" si="282"/>
        <v>2.8949999999999996</v>
      </c>
      <c r="T597" s="304">
        <f t="shared" ca="1" si="262"/>
        <v>28.399949999999997</v>
      </c>
      <c r="U597" s="311">
        <f t="shared" ca="1" si="263"/>
        <v>0</v>
      </c>
      <c r="V597" s="306">
        <f t="shared" ca="1" si="264"/>
        <v>1.2252720456703394</v>
      </c>
      <c r="W597" s="304">
        <f t="shared" ca="1" si="265"/>
        <v>25.680722604159161</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0.91700014615336656</v>
      </c>
      <c r="AH597" s="304">
        <f t="shared" ca="1" si="289"/>
        <v>-8.8706908906128366</v>
      </c>
    </row>
    <row r="598" spans="1:34" x14ac:dyDescent="0.2">
      <c r="A598" s="347">
        <f t="shared" ca="1" si="267"/>
        <v>1E-4</v>
      </c>
      <c r="B598" s="304">
        <f t="shared" ca="1" si="268"/>
        <v>32.820800000000865</v>
      </c>
      <c r="D598" s="306">
        <f t="shared" ca="1" si="269"/>
        <v>-0.59789870100522824</v>
      </c>
      <c r="E598" s="307">
        <f t="shared" ca="1" si="270"/>
        <v>-0.95945661706273455</v>
      </c>
      <c r="F598" s="304">
        <f t="shared" ca="1" si="271"/>
        <v>1.1305042488594221</v>
      </c>
      <c r="G598" s="306">
        <f t="shared" ca="1" si="272"/>
        <v>6.8189271821834856</v>
      </c>
      <c r="H598" s="307">
        <f t="shared" ca="1" si="273"/>
        <v>-100.93983694589603</v>
      </c>
      <c r="I598" s="304">
        <f t="shared" ca="1" si="274"/>
        <v>101.16989893530585</v>
      </c>
      <c r="J598" s="306">
        <f t="shared" ca="1" si="275"/>
        <v>621.05488247048675</v>
      </c>
      <c r="K598" s="307">
        <f t="shared" ca="1" si="276"/>
        <v>-2.2306283952292607</v>
      </c>
      <c r="L598" s="304">
        <f t="shared" ca="1" si="261"/>
        <v>621.05888830566437</v>
      </c>
      <c r="M598" s="306">
        <f t="shared" ca="1" si="277"/>
        <v>-1.5033444389925221</v>
      </c>
      <c r="N598" s="304">
        <f t="shared" ca="1" si="278"/>
        <v>-86.135291508733985</v>
      </c>
      <c r="P598" s="310">
        <f t="shared" ca="1" si="279"/>
        <v>23</v>
      </c>
      <c r="Q598" s="304">
        <f t="shared" ca="1" si="280"/>
        <v>0</v>
      </c>
      <c r="R598" s="306">
        <f t="shared" ca="1" si="281"/>
        <v>0</v>
      </c>
      <c r="S598" s="307">
        <f t="shared" ca="1" si="282"/>
        <v>2.8949999999999996</v>
      </c>
      <c r="T598" s="304">
        <f t="shared" ca="1" si="262"/>
        <v>28.399949999999997</v>
      </c>
      <c r="U598" s="311">
        <f t="shared" ca="1" si="263"/>
        <v>0</v>
      </c>
      <c r="V598" s="306">
        <f t="shared" ca="1" si="264"/>
        <v>1.2252732824579959</v>
      </c>
      <c r="W598" s="304">
        <f t="shared" ca="1" si="265"/>
        <v>25.680795078932114</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0.91697554346939292</v>
      </c>
      <c r="AH598" s="304">
        <f t="shared" ca="1" si="289"/>
        <v>-8.8707159254435801</v>
      </c>
    </row>
    <row r="599" spans="1:34" x14ac:dyDescent="0.2">
      <c r="A599" s="347">
        <f t="shared" ca="1" si="267"/>
        <v>1E-4</v>
      </c>
      <c r="B599" s="304">
        <f t="shared" ca="1" si="268"/>
        <v>32.820900000000869</v>
      </c>
      <c r="D599" s="306">
        <f t="shared" ca="1" si="269"/>
        <v>-0.59789460397011751</v>
      </c>
      <c r="E599" s="307">
        <f t="shared" ca="1" si="270"/>
        <v>-0.95943124876579233</v>
      </c>
      <c r="F599" s="304">
        <f t="shared" ca="1" si="271"/>
        <v>1.1304805520507071</v>
      </c>
      <c r="G599" s="306">
        <f t="shared" ca="1" si="272"/>
        <v>6.8188673927230887</v>
      </c>
      <c r="H599" s="307">
        <f t="shared" ca="1" si="273"/>
        <v>-100.93993288902091</v>
      </c>
      <c r="I599" s="304">
        <f t="shared" ca="1" si="274"/>
        <v>101.16999063042157</v>
      </c>
      <c r="J599" s="306">
        <f t="shared" ca="1" si="275"/>
        <v>621.05488247048675</v>
      </c>
      <c r="K599" s="307">
        <f t="shared" ca="1" si="276"/>
        <v>-2.2407223837210064</v>
      </c>
      <c r="L599" s="304">
        <f t="shared" ca="1" si="261"/>
        <v>621.05892464180158</v>
      </c>
      <c r="M599" s="306">
        <f t="shared" ca="1" si="277"/>
        <v>-1.5033450925473606</v>
      </c>
      <c r="N599" s="304">
        <f t="shared" ca="1" si="278"/>
        <v>-86.135328954667912</v>
      </c>
      <c r="P599" s="310">
        <f t="shared" ca="1" si="279"/>
        <v>23</v>
      </c>
      <c r="Q599" s="304">
        <f t="shared" ca="1" si="280"/>
        <v>0</v>
      </c>
      <c r="R599" s="306">
        <f t="shared" ca="1" si="281"/>
        <v>0</v>
      </c>
      <c r="S599" s="307">
        <f t="shared" ca="1" si="282"/>
        <v>2.8949999999999996</v>
      </c>
      <c r="T599" s="304">
        <f t="shared" ca="1" si="262"/>
        <v>28.399949999999997</v>
      </c>
      <c r="U599" s="311">
        <f t="shared" ca="1" si="263"/>
        <v>0</v>
      </c>
      <c r="V599" s="306">
        <f t="shared" ca="1" si="264"/>
        <v>1.2252745192480772</v>
      </c>
      <c r="W599" s="304">
        <f t="shared" ca="1" si="265"/>
        <v>25.680867552643054</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0.91695094114352216</v>
      </c>
      <c r="AH599" s="304">
        <f t="shared" ca="1" si="289"/>
        <v>-8.8707409599074669</v>
      </c>
    </row>
    <row r="600" spans="1:34" x14ac:dyDescent="0.2">
      <c r="A600" s="347">
        <f t="shared" ca="1" si="267"/>
        <v>1E-4</v>
      </c>
      <c r="B600" s="304">
        <f t="shared" ca="1" si="268"/>
        <v>32.821000000000872</v>
      </c>
      <c r="D600" s="306">
        <f t="shared" ca="1" si="269"/>
        <v>-0.59789050693858048</v>
      </c>
      <c r="E600" s="307">
        <f t="shared" ca="1" si="270"/>
        <v>-0.95940588084056522</v>
      </c>
      <c r="F600" s="304">
        <f t="shared" ca="1" si="271"/>
        <v>1.1304568556467485</v>
      </c>
      <c r="G600" s="306">
        <f t="shared" ca="1" si="272"/>
        <v>6.8188076036723952</v>
      </c>
      <c r="H600" s="307">
        <f t="shared" ca="1" si="273"/>
        <v>-100.94002882960899</v>
      </c>
      <c r="I600" s="304">
        <f t="shared" ca="1" si="274"/>
        <v>101.17008232307708</v>
      </c>
      <c r="J600" s="306">
        <f t="shared" ca="1" si="275"/>
        <v>621.05488247048675</v>
      </c>
      <c r="K600" s="307">
        <f t="shared" ca="1" si="276"/>
        <v>-2.250816381806938</v>
      </c>
      <c r="L600" s="304">
        <f t="shared" ca="1" si="261"/>
        <v>621.05896114202778</v>
      </c>
      <c r="M600" s="306">
        <f t="shared" ca="1" si="277"/>
        <v>-1.5033457460952839</v>
      </c>
      <c r="N600" s="304">
        <f t="shared" ca="1" si="278"/>
        <v>-86.135366400205626</v>
      </c>
      <c r="P600" s="310">
        <f t="shared" ca="1" si="279"/>
        <v>23</v>
      </c>
      <c r="Q600" s="304">
        <f t="shared" ca="1" si="280"/>
        <v>0</v>
      </c>
      <c r="R600" s="306">
        <f t="shared" ca="1" si="281"/>
        <v>0</v>
      </c>
      <c r="S600" s="307">
        <f t="shared" ca="1" si="282"/>
        <v>2.8949999999999996</v>
      </c>
      <c r="T600" s="304">
        <f t="shared" ca="1" si="262"/>
        <v>28.399949999999997</v>
      </c>
      <c r="U600" s="311">
        <f t="shared" ca="1" si="263"/>
        <v>0</v>
      </c>
      <c r="V600" s="306">
        <f t="shared" ca="1" si="264"/>
        <v>1.2252757560405818</v>
      </c>
      <c r="W600" s="304">
        <f t="shared" ca="1" si="265"/>
        <v>25.680940025291971</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0.91692633917574184</v>
      </c>
      <c r="AH600" s="304">
        <f t="shared" ca="1" si="289"/>
        <v>-8.8707659940045112</v>
      </c>
    </row>
    <row r="601" spans="1:34" x14ac:dyDescent="0.2">
      <c r="A601" s="347">
        <f t="shared" ca="1" si="267"/>
        <v>1E-4</v>
      </c>
      <c r="B601" s="304">
        <f t="shared" ca="1" si="268"/>
        <v>32.821100000000875</v>
      </c>
      <c r="D601" s="306">
        <f t="shared" ca="1" si="269"/>
        <v>-0.59788640991061792</v>
      </c>
      <c r="E601" s="307">
        <f t="shared" ca="1" si="270"/>
        <v>-0.95938051328706386</v>
      </c>
      <c r="F601" s="304">
        <f t="shared" ca="1" si="271"/>
        <v>1.1304331596475563</v>
      </c>
      <c r="G601" s="306">
        <f t="shared" ca="1" si="272"/>
        <v>6.8187478150314043</v>
      </c>
      <c r="H601" s="307">
        <f t="shared" ca="1" si="273"/>
        <v>-100.94012476766032</v>
      </c>
      <c r="I601" s="304">
        <f t="shared" ca="1" si="274"/>
        <v>101.17017401327246</v>
      </c>
      <c r="J601" s="306">
        <f t="shared" ca="1" si="275"/>
        <v>621.05488247048675</v>
      </c>
      <c r="K601" s="307">
        <f t="shared" ca="1" si="276"/>
        <v>-2.2609103894868015</v>
      </c>
      <c r="L601" s="304">
        <f t="shared" ca="1" si="261"/>
        <v>621.0589978063432</v>
      </c>
      <c r="M601" s="306">
        <f t="shared" ca="1" si="277"/>
        <v>-1.5033463996362921</v>
      </c>
      <c r="N601" s="304">
        <f t="shared" ca="1" si="278"/>
        <v>-86.135403845347142</v>
      </c>
      <c r="P601" s="310">
        <f t="shared" ca="1" si="279"/>
        <v>23</v>
      </c>
      <c r="Q601" s="304">
        <f t="shared" ca="1" si="280"/>
        <v>0</v>
      </c>
      <c r="R601" s="306">
        <f t="shared" ca="1" si="281"/>
        <v>0</v>
      </c>
      <c r="S601" s="307">
        <f t="shared" ca="1" si="282"/>
        <v>2.8949999999999996</v>
      </c>
      <c r="T601" s="304">
        <f t="shared" ca="1" si="262"/>
        <v>28.399949999999997</v>
      </c>
      <c r="U601" s="311">
        <f t="shared" ca="1" si="263"/>
        <v>0</v>
      </c>
      <c r="V601" s="306">
        <f t="shared" ca="1" si="264"/>
        <v>1.2252769928355112</v>
      </c>
      <c r="W601" s="304">
        <f t="shared" ca="1" si="265"/>
        <v>25.681012496878903</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0.91690173756605908</v>
      </c>
      <c r="AH601" s="304">
        <f t="shared" ca="1" si="289"/>
        <v>-8.8707910277347057</v>
      </c>
    </row>
    <row r="602" spans="1:34" x14ac:dyDescent="0.2">
      <c r="A602" s="347">
        <f t="shared" ca="1" si="267"/>
        <v>1E-4</v>
      </c>
      <c r="B602" s="304">
        <f t="shared" ca="1" si="268"/>
        <v>32.821200000000879</v>
      </c>
      <c r="D602" s="306">
        <f t="shared" ca="1" si="269"/>
        <v>-0.59788231288623228</v>
      </c>
      <c r="E602" s="307">
        <f t="shared" ca="1" si="270"/>
        <v>-0.95935514610527051</v>
      </c>
      <c r="F602" s="304">
        <f t="shared" ca="1" si="271"/>
        <v>1.1304094640531173</v>
      </c>
      <c r="G602" s="306">
        <f t="shared" ca="1" si="272"/>
        <v>6.8186880268001158</v>
      </c>
      <c r="H602" s="307">
        <f t="shared" ca="1" si="273"/>
        <v>-100.94022070317493</v>
      </c>
      <c r="I602" s="304">
        <f t="shared" ca="1" si="274"/>
        <v>101.17026570100768</v>
      </c>
      <c r="J602" s="306">
        <f t="shared" ca="1" si="275"/>
        <v>621.05488247048675</v>
      </c>
      <c r="K602" s="307">
        <f t="shared" ca="1" si="276"/>
        <v>-2.2710044067603432</v>
      </c>
      <c r="L602" s="304">
        <f t="shared" ca="1" si="261"/>
        <v>621.0590346347484</v>
      </c>
      <c r="M602" s="306">
        <f t="shared" ca="1" si="277"/>
        <v>-1.5033470531703854</v>
      </c>
      <c r="N602" s="304">
        <f t="shared" ca="1" si="278"/>
        <v>-86.135441290092444</v>
      </c>
      <c r="P602" s="310">
        <f t="shared" ca="1" si="279"/>
        <v>23</v>
      </c>
      <c r="Q602" s="304">
        <f t="shared" ca="1" si="280"/>
        <v>0</v>
      </c>
      <c r="R602" s="306">
        <f t="shared" ca="1" si="281"/>
        <v>0</v>
      </c>
      <c r="S602" s="307">
        <f t="shared" ca="1" si="282"/>
        <v>2.8949999999999996</v>
      </c>
      <c r="T602" s="304">
        <f t="shared" ca="1" si="262"/>
        <v>28.399949999999997</v>
      </c>
      <c r="U602" s="311">
        <f t="shared" ca="1" si="263"/>
        <v>0</v>
      </c>
      <c r="V602" s="306">
        <f t="shared" ca="1" si="264"/>
        <v>1.2252782296328644</v>
      </c>
      <c r="W602" s="304">
        <f t="shared" ca="1" si="265"/>
        <v>25.681084967403827</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0.91687713631445256</v>
      </c>
      <c r="AH602" s="304">
        <f t="shared" ca="1" si="289"/>
        <v>-8.8708160610980684</v>
      </c>
    </row>
    <row r="603" spans="1:34" x14ac:dyDescent="0.2">
      <c r="A603" s="347">
        <f t="shared" ca="1" si="267"/>
        <v>1E-4</v>
      </c>
      <c r="B603" s="304">
        <f t="shared" ca="1" si="268"/>
        <v>32.821300000000882</v>
      </c>
      <c r="D603" s="306">
        <f t="shared" ca="1" si="269"/>
        <v>-0.59787821586542211</v>
      </c>
      <c r="E603" s="307">
        <f t="shared" ca="1" si="270"/>
        <v>-0.95932977929519581</v>
      </c>
      <c r="F603" s="304">
        <f t="shared" ca="1" si="271"/>
        <v>1.1303857688634396</v>
      </c>
      <c r="G603" s="306">
        <f t="shared" ca="1" si="272"/>
        <v>6.8186282389785289</v>
      </c>
      <c r="H603" s="307">
        <f t="shared" ca="1" si="273"/>
        <v>-100.94031663615286</v>
      </c>
      <c r="I603" s="304">
        <f t="shared" ca="1" si="274"/>
        <v>101.17035738628283</v>
      </c>
      <c r="J603" s="306">
        <f t="shared" ca="1" si="275"/>
        <v>621.05488247048675</v>
      </c>
      <c r="K603" s="307">
        <f t="shared" ca="1" si="276"/>
        <v>-2.2810984336273097</v>
      </c>
      <c r="L603" s="304">
        <f t="shared" ca="1" si="261"/>
        <v>621.05907162724384</v>
      </c>
      <c r="M603" s="306">
        <f t="shared" ca="1" si="277"/>
        <v>-1.5033477066975638</v>
      </c>
      <c r="N603" s="304">
        <f t="shared" ca="1" si="278"/>
        <v>-86.135478734441563</v>
      </c>
      <c r="P603" s="310">
        <f t="shared" ca="1" si="279"/>
        <v>23</v>
      </c>
      <c r="Q603" s="304">
        <f t="shared" ca="1" si="280"/>
        <v>0</v>
      </c>
      <c r="R603" s="306">
        <f t="shared" ca="1" si="281"/>
        <v>0</v>
      </c>
      <c r="S603" s="307">
        <f t="shared" ca="1" si="282"/>
        <v>2.8949999999999996</v>
      </c>
      <c r="T603" s="304">
        <f t="shared" ca="1" si="262"/>
        <v>28.399949999999997</v>
      </c>
      <c r="U603" s="311">
        <f t="shared" ca="1" si="263"/>
        <v>0</v>
      </c>
      <c r="V603" s="306">
        <f t="shared" ca="1" si="264"/>
        <v>1.2252794664326416</v>
      </c>
      <c r="W603" s="304">
        <f t="shared" ca="1" si="265"/>
        <v>25.681157436866787</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0.91685253542094003</v>
      </c>
      <c r="AH603" s="304">
        <f t="shared" ca="1" si="289"/>
        <v>-8.8708410940945868</v>
      </c>
    </row>
    <row r="604" spans="1:34" x14ac:dyDescent="0.2">
      <c r="A604" s="347">
        <f t="shared" ca="1" si="267"/>
        <v>1E-4</v>
      </c>
      <c r="B604" s="304">
        <f t="shared" ca="1" si="268"/>
        <v>32.821400000000885</v>
      </c>
      <c r="D604" s="306">
        <f t="shared" ca="1" si="269"/>
        <v>-0.59787411884818975</v>
      </c>
      <c r="E604" s="307">
        <f t="shared" ca="1" si="270"/>
        <v>-0.959304412856822</v>
      </c>
      <c r="F604" s="304">
        <f t="shared" ca="1" si="271"/>
        <v>1.1303620740785103</v>
      </c>
      <c r="G604" s="306">
        <f t="shared" ca="1" si="272"/>
        <v>6.8185684515666445</v>
      </c>
      <c r="H604" s="307">
        <f t="shared" ca="1" si="273"/>
        <v>-100.94041256659415</v>
      </c>
      <c r="I604" s="304">
        <f t="shared" ca="1" si="274"/>
        <v>101.17044906909793</v>
      </c>
      <c r="J604" s="306">
        <f t="shared" ca="1" si="275"/>
        <v>621.05488247048675</v>
      </c>
      <c r="K604" s="307">
        <f t="shared" ca="1" si="276"/>
        <v>-2.2911924700874469</v>
      </c>
      <c r="L604" s="304">
        <f t="shared" ca="1" si="261"/>
        <v>621.05910878382997</v>
      </c>
      <c r="M604" s="306">
        <f t="shared" ca="1" si="277"/>
        <v>-1.5033483602178275</v>
      </c>
      <c r="N604" s="304">
        <f t="shared" ca="1" si="278"/>
        <v>-86.135516178394496</v>
      </c>
      <c r="P604" s="310">
        <f t="shared" ca="1" si="279"/>
        <v>23</v>
      </c>
      <c r="Q604" s="304">
        <f t="shared" ca="1" si="280"/>
        <v>0</v>
      </c>
      <c r="R604" s="306">
        <f t="shared" ca="1" si="281"/>
        <v>0</v>
      </c>
      <c r="S604" s="307">
        <f t="shared" ca="1" si="282"/>
        <v>2.8949999999999996</v>
      </c>
      <c r="T604" s="304">
        <f t="shared" ca="1" si="262"/>
        <v>28.399949999999997</v>
      </c>
      <c r="U604" s="311">
        <f t="shared" ca="1" si="263"/>
        <v>0</v>
      </c>
      <c r="V604" s="306">
        <f t="shared" ca="1" si="264"/>
        <v>1.2252807032348425</v>
      </c>
      <c r="W604" s="304">
        <f t="shared" ca="1" si="265"/>
        <v>25.681229905267763</v>
      </c>
      <c r="Y604" s="314" t="str">
        <f t="shared" ca="1" si="283"/>
        <v/>
      </c>
      <c r="Z604" s="315" t="str">
        <f t="shared" ca="1" si="284"/>
        <v/>
      </c>
      <c r="AA604" s="316" t="str">
        <f t="shared" ca="1" si="285"/>
        <v/>
      </c>
      <c r="AC604" s="310" t="e">
        <f t="shared" ca="1" si="286"/>
        <v>#N/A</v>
      </c>
      <c r="AD604" s="323" t="e">
        <f t="shared" ca="1" si="287"/>
        <v>#N/A</v>
      </c>
      <c r="AE604" s="324" t="e">
        <f t="shared" ca="1" si="266"/>
        <v>#N/A</v>
      </c>
      <c r="AG604" s="306">
        <f t="shared" ca="1" si="288"/>
        <v>0.91682793488549841</v>
      </c>
      <c r="AH604" s="304">
        <f t="shared" ca="1" si="289"/>
        <v>-8.8708661267242803</v>
      </c>
    </row>
    <row r="605" spans="1:34" x14ac:dyDescent="0.2">
      <c r="A605" s="347">
        <f t="shared" ca="1" si="267"/>
        <v>1E-4</v>
      </c>
      <c r="B605" s="304">
        <f t="shared" ca="1" si="268"/>
        <v>32.821500000000889</v>
      </c>
      <c r="D605" s="306">
        <f t="shared" ca="1" si="269"/>
        <v>-0.59787002183453386</v>
      </c>
      <c r="E605" s="307">
        <f t="shared" ca="1" si="270"/>
        <v>-0.95927904679015796</v>
      </c>
      <c r="F605" s="304">
        <f t="shared" ca="1" si="271"/>
        <v>1.1303383796983362</v>
      </c>
      <c r="G605" s="306">
        <f t="shared" ca="1" si="272"/>
        <v>6.8185086645644608</v>
      </c>
      <c r="H605" s="307">
        <f t="shared" ca="1" si="273"/>
        <v>-100.94050849449883</v>
      </c>
      <c r="I605" s="304">
        <f t="shared" ca="1" si="274"/>
        <v>101.170540749453</v>
      </c>
      <c r="J605" s="306">
        <f t="shared" ca="1" si="275"/>
        <v>621.05488247048675</v>
      </c>
      <c r="K605" s="307">
        <f t="shared" ca="1" si="276"/>
        <v>-2.3012865161405016</v>
      </c>
      <c r="L605" s="304">
        <f t="shared" ca="1" si="261"/>
        <v>621.05914610450714</v>
      </c>
      <c r="M605" s="306">
        <f t="shared" ca="1" si="277"/>
        <v>-1.5033490137311765</v>
      </c>
      <c r="N605" s="304">
        <f t="shared" ca="1" si="278"/>
        <v>-86.13555362195126</v>
      </c>
      <c r="P605" s="310">
        <f t="shared" ca="1" si="279"/>
        <v>23</v>
      </c>
      <c r="Q605" s="304">
        <f t="shared" ca="1" si="280"/>
        <v>0</v>
      </c>
      <c r="R605" s="306">
        <f t="shared" ca="1" si="281"/>
        <v>0</v>
      </c>
      <c r="S605" s="307">
        <f t="shared" ca="1" si="282"/>
        <v>2.8949999999999996</v>
      </c>
      <c r="T605" s="304">
        <f t="shared" ca="1" si="262"/>
        <v>28.399949999999997</v>
      </c>
      <c r="U605" s="311">
        <f t="shared" ca="1" si="263"/>
        <v>0</v>
      </c>
      <c r="V605" s="306">
        <f t="shared" ca="1" si="264"/>
        <v>1.2252819400394677</v>
      </c>
      <c r="W605" s="304">
        <f t="shared" ca="1" si="265"/>
        <v>25.68130237260679</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0.9168033347081419</v>
      </c>
      <c r="AH605" s="304">
        <f t="shared" ca="1" si="289"/>
        <v>-8.8708911589871384</v>
      </c>
    </row>
    <row r="606" spans="1:34" x14ac:dyDescent="0.2">
      <c r="A606" s="347">
        <f t="shared" ca="1" si="267"/>
        <v>1E-4</v>
      </c>
      <c r="B606" s="304">
        <f t="shared" ca="1" si="268"/>
        <v>32.821600000000892</v>
      </c>
      <c r="D606" s="306">
        <f t="shared" ca="1" si="269"/>
        <v>-0.59786592482445666</v>
      </c>
      <c r="E606" s="307">
        <f t="shared" ca="1" si="270"/>
        <v>-0.95925368109518949</v>
      </c>
      <c r="F606" s="304">
        <f t="shared" ca="1" si="271"/>
        <v>1.1303146857229072</v>
      </c>
      <c r="G606" s="306">
        <f t="shared" ca="1" si="272"/>
        <v>6.8184488779719787</v>
      </c>
      <c r="H606" s="307">
        <f t="shared" ca="1" si="273"/>
        <v>-100.94060441986694</v>
      </c>
      <c r="I606" s="304">
        <f t="shared" ca="1" si="274"/>
        <v>101.1706324273481</v>
      </c>
      <c r="J606" s="306">
        <f t="shared" ca="1" si="275"/>
        <v>621.05488247048675</v>
      </c>
      <c r="K606" s="307">
        <f t="shared" ca="1" si="276"/>
        <v>-2.3113805717862199</v>
      </c>
      <c r="L606" s="304">
        <f t="shared" ca="1" si="261"/>
        <v>621.05918358927579</v>
      </c>
      <c r="M606" s="306">
        <f t="shared" ca="1" si="277"/>
        <v>-1.503349667237611</v>
      </c>
      <c r="N606" s="304">
        <f t="shared" ca="1" si="278"/>
        <v>-86.135591065111839</v>
      </c>
      <c r="P606" s="310">
        <f t="shared" ca="1" si="279"/>
        <v>23</v>
      </c>
      <c r="Q606" s="304">
        <f t="shared" ca="1" si="280"/>
        <v>0</v>
      </c>
      <c r="R606" s="306">
        <f t="shared" ca="1" si="281"/>
        <v>0</v>
      </c>
      <c r="S606" s="307">
        <f t="shared" ca="1" si="282"/>
        <v>2.8949999999999996</v>
      </c>
      <c r="T606" s="304">
        <f t="shared" ca="1" si="262"/>
        <v>28.399949999999997</v>
      </c>
      <c r="U606" s="311">
        <f t="shared" ca="1" si="263"/>
        <v>0</v>
      </c>
      <c r="V606" s="306">
        <f t="shared" ca="1" si="264"/>
        <v>1.2252831768465171</v>
      </c>
      <c r="W606" s="304">
        <f t="shared" ca="1" si="265"/>
        <v>25.68137483888388</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0.91677873488885453</v>
      </c>
      <c r="AH606" s="304">
        <f t="shared" ca="1" si="289"/>
        <v>-8.8709161908831753</v>
      </c>
    </row>
    <row r="607" spans="1:34" x14ac:dyDescent="0.2">
      <c r="A607" s="347">
        <f t="shared" ca="1" si="267"/>
        <v>1E-4</v>
      </c>
      <c r="B607" s="304">
        <f t="shared" ca="1" si="268"/>
        <v>32.821700000000895</v>
      </c>
      <c r="D607" s="306">
        <f t="shared" ca="1" si="269"/>
        <v>-0.59786182781795771</v>
      </c>
      <c r="E607" s="307">
        <f t="shared" ca="1" si="270"/>
        <v>-0.95922831577191303</v>
      </c>
      <c r="F607" s="304">
        <f t="shared" ca="1" si="271"/>
        <v>1.1302909921522202</v>
      </c>
      <c r="G607" s="306">
        <f t="shared" ca="1" si="272"/>
        <v>6.8183890917891965</v>
      </c>
      <c r="H607" s="307">
        <f t="shared" ca="1" si="273"/>
        <v>-100.94070034269852</v>
      </c>
      <c r="I607" s="304">
        <f t="shared" ca="1" si="274"/>
        <v>101.17072410278325</v>
      </c>
      <c r="J607" s="306">
        <f t="shared" ca="1" si="275"/>
        <v>621.05488247048675</v>
      </c>
      <c r="K607" s="307">
        <f t="shared" ca="1" si="276"/>
        <v>-2.3214746370243482</v>
      </c>
      <c r="L607" s="304">
        <f t="shared" ca="1" si="261"/>
        <v>621.05922123813639</v>
      </c>
      <c r="M607" s="306">
        <f t="shared" ca="1" si="277"/>
        <v>-1.5033503207371308</v>
      </c>
      <c r="N607" s="304">
        <f t="shared" ca="1" si="278"/>
        <v>-86.135628507876234</v>
      </c>
      <c r="P607" s="310">
        <f t="shared" ca="1" si="279"/>
        <v>23</v>
      </c>
      <c r="Q607" s="304">
        <f t="shared" ca="1" si="280"/>
        <v>0</v>
      </c>
      <c r="R607" s="306">
        <f t="shared" ca="1" si="281"/>
        <v>0</v>
      </c>
      <c r="S607" s="307">
        <f t="shared" ca="1" si="282"/>
        <v>2.8949999999999996</v>
      </c>
      <c r="T607" s="304">
        <f t="shared" ca="1" si="262"/>
        <v>28.399949999999997</v>
      </c>
      <c r="U607" s="311">
        <f t="shared" ca="1" si="263"/>
        <v>0</v>
      </c>
      <c r="V607" s="306">
        <f t="shared" ca="1" si="264"/>
        <v>1.2252844136559902</v>
      </c>
      <c r="W607" s="304">
        <f t="shared" ca="1" si="265"/>
        <v>25.681447304099031</v>
      </c>
      <c r="Y607" s="314" t="str">
        <f t="shared" ca="1" si="283"/>
        <v/>
      </c>
      <c r="Z607" s="315" t="str">
        <f t="shared" ca="1" si="284"/>
        <v/>
      </c>
      <c r="AA607" s="316" t="str">
        <f t="shared" ca="1" si="285"/>
        <v/>
      </c>
      <c r="AC607" s="310" t="e">
        <f t="shared" ca="1" si="286"/>
        <v>#N/A</v>
      </c>
      <c r="AD607" s="323" t="e">
        <f t="shared" ca="1" si="287"/>
        <v>#N/A</v>
      </c>
      <c r="AE607" s="324" t="e">
        <f t="shared" ca="1" si="266"/>
        <v>#N/A</v>
      </c>
      <c r="AG607" s="306">
        <f t="shared" ca="1" si="288"/>
        <v>0.91675413542763273</v>
      </c>
      <c r="AH607" s="304">
        <f t="shared" ca="1" si="289"/>
        <v>-8.8709412224123945</v>
      </c>
    </row>
    <row r="608" spans="1:34" x14ac:dyDescent="0.2">
      <c r="A608" s="347">
        <f t="shared" ca="1" si="267"/>
        <v>1E-4</v>
      </c>
      <c r="B608" s="304">
        <f t="shared" ca="1" si="268"/>
        <v>32.821800000000898</v>
      </c>
      <c r="D608" s="306">
        <f t="shared" ca="1" si="269"/>
        <v>-0.59785773081504034</v>
      </c>
      <c r="E608" s="307">
        <f t="shared" ca="1" si="270"/>
        <v>-0.95920295082033036</v>
      </c>
      <c r="F608" s="304">
        <f t="shared" ca="1" si="271"/>
        <v>1.1302672989862788</v>
      </c>
      <c r="G608" s="306">
        <f t="shared" ca="1" si="272"/>
        <v>6.818329306016115</v>
      </c>
      <c r="H608" s="307">
        <f t="shared" ca="1" si="273"/>
        <v>-100.9407962629936</v>
      </c>
      <c r="I608" s="304">
        <f t="shared" ca="1" si="274"/>
        <v>101.17081577575848</v>
      </c>
      <c r="J608" s="306">
        <f t="shared" ca="1" si="275"/>
        <v>621.05488247048675</v>
      </c>
      <c r="K608" s="307">
        <f t="shared" ca="1" si="276"/>
        <v>-2.3315687118546329</v>
      </c>
      <c r="L608" s="304">
        <f t="shared" ca="1" si="261"/>
        <v>621.0592590510895</v>
      </c>
      <c r="M608" s="306">
        <f t="shared" ca="1" si="277"/>
        <v>-1.5033509742297364</v>
      </c>
      <c r="N608" s="304">
        <f t="shared" ca="1" si="278"/>
        <v>-86.135665950244487</v>
      </c>
      <c r="P608" s="310">
        <f t="shared" ca="1" si="279"/>
        <v>23</v>
      </c>
      <c r="Q608" s="304">
        <f t="shared" ca="1" si="280"/>
        <v>0</v>
      </c>
      <c r="R608" s="306">
        <f t="shared" ca="1" si="281"/>
        <v>0</v>
      </c>
      <c r="S608" s="307">
        <f t="shared" ca="1" si="282"/>
        <v>2.8949999999999996</v>
      </c>
      <c r="T608" s="304">
        <f t="shared" ca="1" si="262"/>
        <v>28.399949999999997</v>
      </c>
      <c r="U608" s="311">
        <f t="shared" ca="1" si="263"/>
        <v>0</v>
      </c>
      <c r="V608" s="306">
        <f t="shared" ca="1" si="264"/>
        <v>1.2252856504678871</v>
      </c>
      <c r="W608" s="304">
        <f t="shared" ca="1" si="265"/>
        <v>25.681519768252247</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0.91672953632447651</v>
      </c>
      <c r="AH608" s="304">
        <f t="shared" ca="1" si="289"/>
        <v>-8.870966253574796</v>
      </c>
    </row>
    <row r="609" spans="1:34" x14ac:dyDescent="0.2">
      <c r="A609" s="347">
        <f t="shared" ca="1" si="267"/>
        <v>1E-4</v>
      </c>
      <c r="B609" s="304">
        <f t="shared" ca="1" si="268"/>
        <v>32.821900000000902</v>
      </c>
      <c r="D609" s="306">
        <f t="shared" ca="1" si="269"/>
        <v>-0.59785363381570145</v>
      </c>
      <c r="E609" s="307">
        <f t="shared" ca="1" si="270"/>
        <v>-0.95917758624043969</v>
      </c>
      <c r="F609" s="304">
        <f t="shared" ca="1" si="271"/>
        <v>1.1302436062250805</v>
      </c>
      <c r="G609" s="306">
        <f t="shared" ca="1" si="272"/>
        <v>6.8182695206527333</v>
      </c>
      <c r="H609" s="307">
        <f t="shared" ca="1" si="273"/>
        <v>-100.94089218075223</v>
      </c>
      <c r="I609" s="304">
        <f t="shared" ca="1" si="274"/>
        <v>101.17090744627384</v>
      </c>
      <c r="J609" s="306">
        <f t="shared" ca="1" si="275"/>
        <v>621.05488247048675</v>
      </c>
      <c r="K609" s="307">
        <f t="shared" ca="1" si="276"/>
        <v>-2.3416627962768204</v>
      </c>
      <c r="L609" s="304">
        <f t="shared" ca="1" si="261"/>
        <v>621.05929702813535</v>
      </c>
      <c r="M609" s="306">
        <f t="shared" ca="1" si="277"/>
        <v>-1.5033516277154277</v>
      </c>
      <c r="N609" s="304">
        <f t="shared" ca="1" si="278"/>
        <v>-86.13570339221657</v>
      </c>
      <c r="P609" s="310">
        <f t="shared" ca="1" si="279"/>
        <v>23</v>
      </c>
      <c r="Q609" s="304">
        <f t="shared" ca="1" si="280"/>
        <v>0</v>
      </c>
      <c r="R609" s="306">
        <f t="shared" ca="1" si="281"/>
        <v>0</v>
      </c>
      <c r="S609" s="307">
        <f t="shared" ca="1" si="282"/>
        <v>2.8949999999999996</v>
      </c>
      <c r="T609" s="304">
        <f t="shared" ca="1" si="262"/>
        <v>28.399949999999997</v>
      </c>
      <c r="U609" s="311">
        <f t="shared" ca="1" si="263"/>
        <v>0</v>
      </c>
      <c r="V609" s="306">
        <f t="shared" ca="1" si="264"/>
        <v>1.2252868872822078</v>
      </c>
      <c r="W609" s="304">
        <f t="shared" ca="1" si="265"/>
        <v>25.681592231343554</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0.91670493757938942</v>
      </c>
      <c r="AH609" s="304">
        <f t="shared" ca="1" si="289"/>
        <v>-8.8709912843703798</v>
      </c>
    </row>
    <row r="610" spans="1:34" x14ac:dyDescent="0.2">
      <c r="A610" s="347">
        <f t="shared" ca="1" si="267"/>
        <v>1E-4</v>
      </c>
      <c r="B610" s="304">
        <f t="shared" ca="1" si="268"/>
        <v>32.822000000000905</v>
      </c>
      <c r="D610" s="306">
        <f t="shared" ca="1" si="269"/>
        <v>-0.59784953681994335</v>
      </c>
      <c r="E610" s="307">
        <f t="shared" ca="1" si="270"/>
        <v>-0.95915222203223216</v>
      </c>
      <c r="F610" s="304">
        <f t="shared" ca="1" si="271"/>
        <v>1.1302199138686193</v>
      </c>
      <c r="G610" s="306">
        <f t="shared" ca="1" si="272"/>
        <v>6.8182097356990514</v>
      </c>
      <c r="H610" s="307">
        <f t="shared" ca="1" si="273"/>
        <v>-100.94098809597443</v>
      </c>
      <c r="I610" s="304">
        <f t="shared" ca="1" si="274"/>
        <v>101.17099911432936</v>
      </c>
      <c r="J610" s="306">
        <f t="shared" ca="1" si="275"/>
        <v>621.05488247048675</v>
      </c>
      <c r="K610" s="307">
        <f t="shared" ca="1" si="276"/>
        <v>-2.3517568902906567</v>
      </c>
      <c r="L610" s="304">
        <f t="shared" ca="1" si="261"/>
        <v>621.05933516927439</v>
      </c>
      <c r="M610" s="306">
        <f t="shared" ca="1" si="277"/>
        <v>-1.5033522811942048</v>
      </c>
      <c r="N610" s="304">
        <f t="shared" ca="1" si="278"/>
        <v>-86.135740833792497</v>
      </c>
      <c r="P610" s="310">
        <f t="shared" ca="1" si="279"/>
        <v>23</v>
      </c>
      <c r="Q610" s="304">
        <f t="shared" ca="1" si="280"/>
        <v>0</v>
      </c>
      <c r="R610" s="306">
        <f t="shared" ca="1" si="281"/>
        <v>0</v>
      </c>
      <c r="S610" s="307">
        <f t="shared" ca="1" si="282"/>
        <v>2.8949999999999996</v>
      </c>
      <c r="T610" s="304">
        <f t="shared" ca="1" si="262"/>
        <v>28.399949999999997</v>
      </c>
      <c r="U610" s="311">
        <f t="shared" ca="1" si="263"/>
        <v>0</v>
      </c>
      <c r="V610" s="306">
        <f t="shared" ca="1" si="264"/>
        <v>1.2252881240989524</v>
      </c>
      <c r="W610" s="304">
        <f t="shared" ca="1" si="265"/>
        <v>25.681664693372952</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0.91668033919235548</v>
      </c>
      <c r="AH610" s="304">
        <f t="shared" ca="1" si="289"/>
        <v>-8.8710163147991565</v>
      </c>
    </row>
    <row r="611" spans="1:34" x14ac:dyDescent="0.2">
      <c r="A611" s="347">
        <f t="shared" ca="1" si="267"/>
        <v>1E-4</v>
      </c>
      <c r="B611" s="304">
        <f t="shared" ca="1" si="268"/>
        <v>32.822100000000908</v>
      </c>
      <c r="D611" s="306">
        <f t="shared" ca="1" si="269"/>
        <v>-0.59784543982776717</v>
      </c>
      <c r="E611" s="307">
        <f t="shared" ca="1" si="270"/>
        <v>-0.95912685819570775</v>
      </c>
      <c r="F611" s="304">
        <f t="shared" ca="1" si="271"/>
        <v>1.1301962219168962</v>
      </c>
      <c r="G611" s="306">
        <f t="shared" ca="1" si="272"/>
        <v>6.8181499511550685</v>
      </c>
      <c r="H611" s="307">
        <f t="shared" ca="1" si="273"/>
        <v>-100.94108400866025</v>
      </c>
      <c r="I611" s="304">
        <f t="shared" ca="1" si="274"/>
        <v>101.17109077992509</v>
      </c>
      <c r="J611" s="306">
        <f t="shared" ca="1" si="275"/>
        <v>621.05488247048675</v>
      </c>
      <c r="K611" s="307">
        <f t="shared" ca="1" si="276"/>
        <v>-2.3618509938958883</v>
      </c>
      <c r="L611" s="304">
        <f t="shared" ca="1" si="261"/>
        <v>621.0593734745072</v>
      </c>
      <c r="M611" s="306">
        <f t="shared" ca="1" si="277"/>
        <v>-1.5033529346660677</v>
      </c>
      <c r="N611" s="304">
        <f t="shared" ca="1" si="278"/>
        <v>-86.135778274972267</v>
      </c>
      <c r="P611" s="310">
        <f t="shared" ca="1" si="279"/>
        <v>23</v>
      </c>
      <c r="Q611" s="304">
        <f t="shared" ca="1" si="280"/>
        <v>0</v>
      </c>
      <c r="R611" s="306">
        <f t="shared" ca="1" si="281"/>
        <v>0</v>
      </c>
      <c r="S611" s="307">
        <f t="shared" ca="1" si="282"/>
        <v>2.8949999999999996</v>
      </c>
      <c r="T611" s="304">
        <f t="shared" ca="1" si="262"/>
        <v>28.399949999999997</v>
      </c>
      <c r="U611" s="311">
        <f t="shared" ca="1" si="263"/>
        <v>0</v>
      </c>
      <c r="V611" s="306">
        <f t="shared" ca="1" si="264"/>
        <v>1.2252893609181212</v>
      </c>
      <c r="W611" s="304">
        <f t="shared" ca="1" si="265"/>
        <v>25.681737154340482</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0.91665574116337822</v>
      </c>
      <c r="AH611" s="304">
        <f t="shared" ca="1" si="289"/>
        <v>-8.8710413448611245</v>
      </c>
    </row>
    <row r="612" spans="1:34" x14ac:dyDescent="0.2">
      <c r="A612" s="347">
        <f t="shared" ca="1" si="267"/>
        <v>1E-4</v>
      </c>
      <c r="B612" s="304">
        <f t="shared" ca="1" si="268"/>
        <v>32.822200000000912</v>
      </c>
      <c r="D612" s="306">
        <f t="shared" ca="1" si="269"/>
        <v>-0.59784134283917501</v>
      </c>
      <c r="E612" s="307">
        <f t="shared" ca="1" si="270"/>
        <v>-0.95910149473084871</v>
      </c>
      <c r="F612" s="304">
        <f t="shared" ca="1" si="271"/>
        <v>1.1301725303698973</v>
      </c>
      <c r="G612" s="306">
        <f t="shared" ca="1" si="272"/>
        <v>6.8180901670207845</v>
      </c>
      <c r="H612" s="307">
        <f t="shared" ca="1" si="273"/>
        <v>-100.94117991880972</v>
      </c>
      <c r="I612" s="304">
        <f t="shared" ca="1" si="274"/>
        <v>101.17118244306103</v>
      </c>
      <c r="J612" s="306">
        <f t="shared" ca="1" si="275"/>
        <v>621.05488247048675</v>
      </c>
      <c r="K612" s="307">
        <f t="shared" ca="1" si="276"/>
        <v>-2.3719451070922619</v>
      </c>
      <c r="L612" s="304">
        <f t="shared" ca="1" si="261"/>
        <v>621.05941194383422</v>
      </c>
      <c r="M612" s="306">
        <f t="shared" ca="1" si="277"/>
        <v>-1.5033535881310167</v>
      </c>
      <c r="N612" s="304">
        <f t="shared" ca="1" si="278"/>
        <v>-86.135815715755911</v>
      </c>
      <c r="P612" s="310">
        <f t="shared" ca="1" si="279"/>
        <v>23</v>
      </c>
      <c r="Q612" s="304">
        <f t="shared" ca="1" si="280"/>
        <v>0</v>
      </c>
      <c r="R612" s="306">
        <f t="shared" ca="1" si="281"/>
        <v>0</v>
      </c>
      <c r="S612" s="307">
        <f t="shared" ca="1" si="282"/>
        <v>2.8949999999999996</v>
      </c>
      <c r="T612" s="304">
        <f t="shared" ca="1" si="262"/>
        <v>28.399949999999997</v>
      </c>
      <c r="U612" s="311">
        <f t="shared" ca="1" si="263"/>
        <v>0</v>
      </c>
      <c r="V612" s="306">
        <f t="shared" ca="1" si="264"/>
        <v>1.2252905977397135</v>
      </c>
      <c r="W612" s="304">
        <f t="shared" ca="1" si="265"/>
        <v>25.681809614246099</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0.91663114349244701</v>
      </c>
      <c r="AH612" s="304">
        <f t="shared" ca="1" si="289"/>
        <v>-8.8710663745562996</v>
      </c>
    </row>
    <row r="613" spans="1:34" x14ac:dyDescent="0.2">
      <c r="A613" s="347">
        <f t="shared" ca="1" si="267"/>
        <v>1E-4</v>
      </c>
      <c r="B613" s="304">
        <f t="shared" ca="1" si="268"/>
        <v>32.822300000000915</v>
      </c>
      <c r="D613" s="306">
        <f t="shared" ca="1" si="269"/>
        <v>-0.5978372458541632</v>
      </c>
      <c r="E613" s="307">
        <f t="shared" ca="1" si="270"/>
        <v>-0.95907613163767635</v>
      </c>
      <c r="F613" s="304">
        <f t="shared" ca="1" si="271"/>
        <v>1.1301488392276393</v>
      </c>
      <c r="G613" s="306">
        <f t="shared" ca="1" si="272"/>
        <v>6.8180303832961995</v>
      </c>
      <c r="H613" s="307">
        <f t="shared" ca="1" si="273"/>
        <v>-100.94127582642288</v>
      </c>
      <c r="I613" s="304">
        <f t="shared" ca="1" si="274"/>
        <v>101.17127410373725</v>
      </c>
      <c r="J613" s="306">
        <f t="shared" ca="1" si="275"/>
        <v>621.05488247048675</v>
      </c>
      <c r="K613" s="307">
        <f t="shared" ca="1" si="276"/>
        <v>-2.3820392298795237</v>
      </c>
      <c r="L613" s="304">
        <f t="shared" ca="1" si="261"/>
        <v>621.0594505772558</v>
      </c>
      <c r="M613" s="306">
        <f t="shared" ca="1" si="277"/>
        <v>-1.5033542415890517</v>
      </c>
      <c r="N613" s="304">
        <f t="shared" ca="1" si="278"/>
        <v>-86.135853156143398</v>
      </c>
      <c r="P613" s="310">
        <f t="shared" ca="1" si="279"/>
        <v>23</v>
      </c>
      <c r="Q613" s="304">
        <f t="shared" ca="1" si="280"/>
        <v>0</v>
      </c>
      <c r="R613" s="306">
        <f t="shared" ca="1" si="281"/>
        <v>0</v>
      </c>
      <c r="S613" s="307">
        <f t="shared" ca="1" si="282"/>
        <v>2.8949999999999996</v>
      </c>
      <c r="T613" s="304">
        <f t="shared" ca="1" si="262"/>
        <v>28.399949999999997</v>
      </c>
      <c r="U613" s="311">
        <f t="shared" ca="1" si="263"/>
        <v>0</v>
      </c>
      <c r="V613" s="306">
        <f t="shared" ca="1" si="264"/>
        <v>1.2252918345637294</v>
      </c>
      <c r="W613" s="304">
        <f t="shared" ca="1" si="265"/>
        <v>25.681882073089859</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0.91660654617957249</v>
      </c>
      <c r="AH613" s="304">
        <f t="shared" ca="1" si="289"/>
        <v>-8.8710914038846642</v>
      </c>
    </row>
    <row r="614" spans="1:34" x14ac:dyDescent="0.2">
      <c r="A614" s="347">
        <f t="shared" ca="1" si="267"/>
        <v>1E-4</v>
      </c>
      <c r="B614" s="304">
        <f t="shared" ca="1" si="268"/>
        <v>32.822400000000918</v>
      </c>
      <c r="D614" s="306">
        <f t="shared" ca="1" si="269"/>
        <v>-0.59783314887273609</v>
      </c>
      <c r="E614" s="307">
        <f t="shared" ca="1" si="270"/>
        <v>-0.95905076891616758</v>
      </c>
      <c r="F614" s="304">
        <f t="shared" ca="1" si="271"/>
        <v>1.1301251484901056</v>
      </c>
      <c r="G614" s="306">
        <f t="shared" ca="1" si="272"/>
        <v>6.8179705999813125</v>
      </c>
      <c r="H614" s="307">
        <f t="shared" ca="1" si="273"/>
        <v>-100.94137173149977</v>
      </c>
      <c r="I614" s="304">
        <f t="shared" ca="1" si="274"/>
        <v>101.17136576195378</v>
      </c>
      <c r="J614" s="306">
        <f t="shared" ca="1" si="275"/>
        <v>621.05488247048675</v>
      </c>
      <c r="K614" s="307">
        <f t="shared" ca="1" si="276"/>
        <v>-2.3921333622574199</v>
      </c>
      <c r="L614" s="304">
        <f t="shared" ca="1" si="261"/>
        <v>621.05948937477228</v>
      </c>
      <c r="M614" s="306">
        <f t="shared" ca="1" si="277"/>
        <v>-1.5033548950401732</v>
      </c>
      <c r="N614" s="304">
        <f t="shared" ca="1" si="278"/>
        <v>-86.135890596134786</v>
      </c>
      <c r="P614" s="310">
        <f t="shared" ca="1" si="279"/>
        <v>23</v>
      </c>
      <c r="Q614" s="304">
        <f t="shared" ca="1" si="280"/>
        <v>0</v>
      </c>
      <c r="R614" s="306">
        <f t="shared" ca="1" si="281"/>
        <v>0</v>
      </c>
      <c r="S614" s="307">
        <f t="shared" ca="1" si="282"/>
        <v>2.8949999999999996</v>
      </c>
      <c r="T614" s="304">
        <f t="shared" ca="1" si="262"/>
        <v>28.399949999999997</v>
      </c>
      <c r="U614" s="311">
        <f t="shared" ca="1" si="263"/>
        <v>0</v>
      </c>
      <c r="V614" s="306">
        <f t="shared" ca="1" si="264"/>
        <v>1.2252930713901691</v>
      </c>
      <c r="W614" s="304">
        <f t="shared" ca="1" si="265"/>
        <v>25.681954530871764</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0.91658194922473868</v>
      </c>
      <c r="AH614" s="304">
        <f t="shared" ca="1" si="289"/>
        <v>-8.8711164328462395</v>
      </c>
    </row>
    <row r="615" spans="1:34" x14ac:dyDescent="0.2">
      <c r="A615" s="347">
        <f t="shared" ca="1" si="267"/>
        <v>1E-4</v>
      </c>
      <c r="B615" s="304">
        <f t="shared" ca="1" si="268"/>
        <v>32.822500000000922</v>
      </c>
      <c r="D615" s="306">
        <f t="shared" ca="1" si="269"/>
        <v>-0.59782905189489144</v>
      </c>
      <c r="E615" s="307">
        <f t="shared" ca="1" si="270"/>
        <v>-0.9590254065663224</v>
      </c>
      <c r="F615" s="304">
        <f t="shared" ca="1" si="271"/>
        <v>1.1301014581572952</v>
      </c>
      <c r="G615" s="306">
        <f t="shared" ca="1" si="272"/>
        <v>6.8179108170761227</v>
      </c>
      <c r="H615" s="307">
        <f t="shared" ca="1" si="273"/>
        <v>-100.94146763404042</v>
      </c>
      <c r="I615" s="304">
        <f t="shared" ca="1" si="274"/>
        <v>101.17145741771061</v>
      </c>
      <c r="J615" s="306">
        <f t="shared" ca="1" si="275"/>
        <v>621.05488247048675</v>
      </c>
      <c r="K615" s="307">
        <f t="shared" ca="1" si="276"/>
        <v>-2.4022275042256971</v>
      </c>
      <c r="L615" s="304">
        <f t="shared" ca="1" si="261"/>
        <v>621.05952833638435</v>
      </c>
      <c r="M615" s="306">
        <f t="shared" ca="1" si="277"/>
        <v>-1.5033555484843806</v>
      </c>
      <c r="N615" s="304">
        <f t="shared" ca="1" si="278"/>
        <v>-86.135928035730018</v>
      </c>
      <c r="P615" s="310">
        <f t="shared" ca="1" si="279"/>
        <v>23</v>
      </c>
      <c r="Q615" s="304">
        <f t="shared" ca="1" si="280"/>
        <v>0</v>
      </c>
      <c r="R615" s="306">
        <f t="shared" ca="1" si="281"/>
        <v>0</v>
      </c>
      <c r="S615" s="307">
        <f t="shared" ca="1" si="282"/>
        <v>2.8949999999999996</v>
      </c>
      <c r="T615" s="304">
        <f t="shared" ca="1" si="262"/>
        <v>28.399949999999997</v>
      </c>
      <c r="U615" s="311">
        <f t="shared" ca="1" si="263"/>
        <v>0</v>
      </c>
      <c r="V615" s="306">
        <f t="shared" ca="1" si="264"/>
        <v>1.2252943082190328</v>
      </c>
      <c r="W615" s="304">
        <f t="shared" ca="1" si="265"/>
        <v>25.682026987591797</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0.9165573526279438</v>
      </c>
      <c r="AH615" s="304">
        <f t="shared" ca="1" si="289"/>
        <v>-8.8711414614410256</v>
      </c>
    </row>
    <row r="616" spans="1:34" x14ac:dyDescent="0.2">
      <c r="A616" s="347">
        <f t="shared" ca="1" si="267"/>
        <v>1E-4</v>
      </c>
      <c r="B616" s="304">
        <f t="shared" ca="1" si="268"/>
        <v>32.822600000000925</v>
      </c>
      <c r="D616" s="306">
        <f t="shared" ca="1" si="269"/>
        <v>-0.59782495492063348</v>
      </c>
      <c r="E616" s="307">
        <f t="shared" ca="1" si="270"/>
        <v>-0.95900004458814792</v>
      </c>
      <c r="F616" s="304">
        <f t="shared" ca="1" si="271"/>
        <v>1.1300777682292167</v>
      </c>
      <c r="G616" s="306">
        <f t="shared" ca="1" si="272"/>
        <v>6.8178510345806309</v>
      </c>
      <c r="H616" s="307">
        <f t="shared" ca="1" si="273"/>
        <v>-100.94156353404487</v>
      </c>
      <c r="I616" s="304">
        <f t="shared" ca="1" si="274"/>
        <v>101.17154907100785</v>
      </c>
      <c r="J616" s="306">
        <f t="shared" ca="1" si="275"/>
        <v>621.05488247048675</v>
      </c>
      <c r="K616" s="307">
        <f t="shared" ca="1" si="276"/>
        <v>-2.4123216557841012</v>
      </c>
      <c r="L616" s="304">
        <f t="shared" ca="1" si="261"/>
        <v>621.05956746209222</v>
      </c>
      <c r="M616" s="306">
        <f t="shared" ca="1" si="277"/>
        <v>-1.5033562019216746</v>
      </c>
      <c r="N616" s="304">
        <f t="shared" ca="1" si="278"/>
        <v>-86.135965474929137</v>
      </c>
      <c r="P616" s="310">
        <f t="shared" ca="1" si="279"/>
        <v>23</v>
      </c>
      <c r="Q616" s="304">
        <f t="shared" ca="1" si="280"/>
        <v>0</v>
      </c>
      <c r="R616" s="306">
        <f t="shared" ca="1" si="281"/>
        <v>0</v>
      </c>
      <c r="S616" s="307">
        <f t="shared" ca="1" si="282"/>
        <v>2.8949999999999996</v>
      </c>
      <c r="T616" s="304">
        <f t="shared" ca="1" si="262"/>
        <v>28.399949999999997</v>
      </c>
      <c r="U616" s="311">
        <f t="shared" ca="1" si="263"/>
        <v>0</v>
      </c>
      <c r="V616" s="306">
        <f t="shared" ca="1" si="264"/>
        <v>1.2252955450503202</v>
      </c>
      <c r="W616" s="304">
        <f t="shared" ca="1" si="265"/>
        <v>25.682099443250014</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0.91653275638919496</v>
      </c>
      <c r="AH616" s="304">
        <f t="shared" ca="1" si="289"/>
        <v>-8.8711664896690152</v>
      </c>
    </row>
    <row r="617" spans="1:34" x14ac:dyDescent="0.2">
      <c r="A617" s="347">
        <f t="shared" ca="1" si="267"/>
        <v>1E-4</v>
      </c>
      <c r="B617" s="304">
        <f t="shared" ca="1" si="268"/>
        <v>32.822700000000928</v>
      </c>
      <c r="D617" s="306">
        <f t="shared" ca="1" si="269"/>
        <v>-0.59782085794995943</v>
      </c>
      <c r="E617" s="307">
        <f t="shared" ca="1" si="270"/>
        <v>-0.95897468298162281</v>
      </c>
      <c r="F617" s="304">
        <f t="shared" ca="1" si="271"/>
        <v>1.1300540787058508</v>
      </c>
      <c r="G617" s="306">
        <f t="shared" ca="1" si="272"/>
        <v>6.8177912524948363</v>
      </c>
      <c r="H617" s="307">
        <f t="shared" ca="1" si="273"/>
        <v>-100.94165943151317</v>
      </c>
      <c r="I617" s="304">
        <f t="shared" ca="1" si="274"/>
        <v>101.17164072184551</v>
      </c>
      <c r="J617" s="306">
        <f t="shared" ca="1" si="275"/>
        <v>621.05488247048675</v>
      </c>
      <c r="K617" s="307">
        <f t="shared" ca="1" si="276"/>
        <v>-2.4224158169323791</v>
      </c>
      <c r="L617" s="304">
        <f t="shared" ca="1" si="261"/>
        <v>621.05960675189647</v>
      </c>
      <c r="M617" s="306">
        <f t="shared" ca="1" si="277"/>
        <v>-1.5033568553520549</v>
      </c>
      <c r="N617" s="304">
        <f t="shared" ca="1" si="278"/>
        <v>-86.136002913732128</v>
      </c>
      <c r="P617" s="310">
        <f t="shared" ca="1" si="279"/>
        <v>23</v>
      </c>
      <c r="Q617" s="304">
        <f t="shared" ca="1" si="280"/>
        <v>0</v>
      </c>
      <c r="R617" s="306">
        <f t="shared" ca="1" si="281"/>
        <v>0</v>
      </c>
      <c r="S617" s="307">
        <f t="shared" ca="1" si="282"/>
        <v>2.8949999999999996</v>
      </c>
      <c r="T617" s="304">
        <f t="shared" ca="1" si="262"/>
        <v>28.399949999999997</v>
      </c>
      <c r="U617" s="311">
        <f t="shared" ca="1" si="263"/>
        <v>0</v>
      </c>
      <c r="V617" s="306">
        <f t="shared" ca="1" si="264"/>
        <v>1.2252967818840306</v>
      </c>
      <c r="W617" s="304">
        <f t="shared" ca="1" si="265"/>
        <v>25.682171897846395</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0.91650816050847084</v>
      </c>
      <c r="AH617" s="304">
        <f t="shared" ca="1" si="289"/>
        <v>-8.8711915175302298</v>
      </c>
    </row>
    <row r="618" spans="1:34" x14ac:dyDescent="0.2">
      <c r="A618" s="347">
        <f t="shared" ca="1" si="267"/>
        <v>1E-4</v>
      </c>
      <c r="B618" s="304">
        <f t="shared" ca="1" si="268"/>
        <v>32.822800000000932</v>
      </c>
      <c r="D618" s="306">
        <f t="shared" ca="1" si="269"/>
        <v>-0.59781676098287351</v>
      </c>
      <c r="E618" s="307">
        <f t="shared" ca="1" si="270"/>
        <v>-0.95894932174675418</v>
      </c>
      <c r="F618" s="304">
        <f t="shared" ca="1" si="271"/>
        <v>1.1300303895872066</v>
      </c>
      <c r="G618" s="306">
        <f t="shared" ca="1" si="272"/>
        <v>6.817731470818738</v>
      </c>
      <c r="H618" s="307">
        <f t="shared" ca="1" si="273"/>
        <v>-100.94175532644535</v>
      </c>
      <c r="I618" s="304">
        <f t="shared" ca="1" si="274"/>
        <v>101.17173237022359</v>
      </c>
      <c r="J618" s="306">
        <f t="shared" ca="1" si="275"/>
        <v>621.05488247048675</v>
      </c>
      <c r="K618" s="307">
        <f t="shared" ca="1" si="276"/>
        <v>-2.4325099876702772</v>
      </c>
      <c r="L618" s="304">
        <f t="shared" ca="1" si="261"/>
        <v>621.05964620579743</v>
      </c>
      <c r="M618" s="306">
        <f t="shared" ca="1" si="277"/>
        <v>-1.503357508775522</v>
      </c>
      <c r="N618" s="304">
        <f t="shared" ca="1" si="278"/>
        <v>-86.136040352139034</v>
      </c>
      <c r="P618" s="310">
        <f t="shared" ca="1" si="279"/>
        <v>23</v>
      </c>
      <c r="Q618" s="304">
        <f t="shared" ca="1" si="280"/>
        <v>0</v>
      </c>
      <c r="R618" s="306">
        <f t="shared" ca="1" si="281"/>
        <v>0</v>
      </c>
      <c r="S618" s="307">
        <f t="shared" ca="1" si="282"/>
        <v>2.8949999999999996</v>
      </c>
      <c r="T618" s="304">
        <f t="shared" ca="1" si="262"/>
        <v>28.399949999999997</v>
      </c>
      <c r="U618" s="311">
        <f t="shared" ca="1" si="263"/>
        <v>0</v>
      </c>
      <c r="V618" s="306">
        <f t="shared" ca="1" si="264"/>
        <v>1.2252980187201652</v>
      </c>
      <c r="W618" s="304">
        <f t="shared" ca="1" si="265"/>
        <v>25.682244351380966</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0.91648356498578032</v>
      </c>
      <c r="AH618" s="304">
        <f t="shared" ca="1" si="289"/>
        <v>-8.8712165450246623</v>
      </c>
    </row>
    <row r="619" spans="1:34" x14ac:dyDescent="0.2">
      <c r="A619" s="347">
        <f t="shared" ca="1" si="267"/>
        <v>1E-4</v>
      </c>
      <c r="B619" s="304">
        <f t="shared" ca="1" si="268"/>
        <v>32.822900000000935</v>
      </c>
      <c r="D619" s="306">
        <f t="shared" ca="1" si="269"/>
        <v>-0.59781266401937216</v>
      </c>
      <c r="E619" s="307">
        <f t="shared" ca="1" si="270"/>
        <v>-0.95892396088353316</v>
      </c>
      <c r="F619" s="304">
        <f t="shared" ca="1" si="271"/>
        <v>1.1300067008732746</v>
      </c>
      <c r="G619" s="306">
        <f t="shared" ca="1" si="272"/>
        <v>6.8176716895523359</v>
      </c>
      <c r="H619" s="307">
        <f t="shared" ca="1" si="273"/>
        <v>-100.94185121884144</v>
      </c>
      <c r="I619" s="304">
        <f t="shared" ca="1" si="274"/>
        <v>101.17182401614218</v>
      </c>
      <c r="J619" s="306">
        <f t="shared" ca="1" si="275"/>
        <v>621.05488247048675</v>
      </c>
      <c r="K619" s="307">
        <f t="shared" ca="1" si="276"/>
        <v>-2.4426041679975414</v>
      </c>
      <c r="L619" s="304">
        <f t="shared" ca="1" si="261"/>
        <v>621.05968582379558</v>
      </c>
      <c r="M619" s="306">
        <f t="shared" ca="1" si="277"/>
        <v>-1.5033581621920755</v>
      </c>
      <c r="N619" s="304">
        <f t="shared" ca="1" si="278"/>
        <v>-86.136077790149812</v>
      </c>
      <c r="P619" s="310">
        <f t="shared" ca="1" si="279"/>
        <v>23</v>
      </c>
      <c r="Q619" s="304">
        <f t="shared" ca="1" si="280"/>
        <v>0</v>
      </c>
      <c r="R619" s="306">
        <f t="shared" ca="1" si="281"/>
        <v>0</v>
      </c>
      <c r="S619" s="307">
        <f t="shared" ca="1" si="282"/>
        <v>2.8949999999999996</v>
      </c>
      <c r="T619" s="304">
        <f t="shared" ca="1" si="262"/>
        <v>28.399949999999997</v>
      </c>
      <c r="U619" s="311">
        <f t="shared" ca="1" si="263"/>
        <v>0</v>
      </c>
      <c r="V619" s="306">
        <f t="shared" ca="1" si="264"/>
        <v>1.2252992555587237</v>
      </c>
      <c r="W619" s="304">
        <f t="shared" ca="1" si="265"/>
        <v>25.682316803853737</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0.91645896982111275</v>
      </c>
      <c r="AH619" s="304">
        <f t="shared" ca="1" si="289"/>
        <v>-8.8712415721523215</v>
      </c>
    </row>
    <row r="620" spans="1:34" x14ac:dyDescent="0.2">
      <c r="A620" s="347">
        <f t="shared" ca="1" si="267"/>
        <v>1E-4</v>
      </c>
      <c r="B620" s="304">
        <f t="shared" ca="1" si="268"/>
        <v>32.823000000000938</v>
      </c>
      <c r="D620" s="306">
        <f t="shared" ca="1" si="269"/>
        <v>-0.59780856705946039</v>
      </c>
      <c r="E620" s="307">
        <f t="shared" ca="1" si="270"/>
        <v>-0.95889860039195796</v>
      </c>
      <c r="F620" s="304">
        <f t="shared" ca="1" si="271"/>
        <v>1.1299830125640569</v>
      </c>
      <c r="G620" s="306">
        <f t="shared" ca="1" si="272"/>
        <v>6.8176119086956302</v>
      </c>
      <c r="H620" s="307">
        <f t="shared" ca="1" si="273"/>
        <v>-100.94194710870147</v>
      </c>
      <c r="I620" s="304">
        <f t="shared" ca="1" si="274"/>
        <v>101.17191565960128</v>
      </c>
      <c r="J620" s="306">
        <f t="shared" ca="1" si="275"/>
        <v>621.05488247048675</v>
      </c>
      <c r="K620" s="307">
        <f t="shared" ca="1" si="276"/>
        <v>-2.4526983579139188</v>
      </c>
      <c r="L620" s="304">
        <f t="shared" ca="1" si="261"/>
        <v>621.05972560589134</v>
      </c>
      <c r="M620" s="306">
        <f t="shared" ca="1" si="277"/>
        <v>-1.5033588156017159</v>
      </c>
      <c r="N620" s="304">
        <f t="shared" ca="1" si="278"/>
        <v>-86.136115227764506</v>
      </c>
      <c r="P620" s="310">
        <f t="shared" ca="1" si="279"/>
        <v>23</v>
      </c>
      <c r="Q620" s="304">
        <f t="shared" ca="1" si="280"/>
        <v>0</v>
      </c>
      <c r="R620" s="306">
        <f t="shared" ca="1" si="281"/>
        <v>0</v>
      </c>
      <c r="S620" s="307">
        <f t="shared" ca="1" si="282"/>
        <v>2.8949999999999996</v>
      </c>
      <c r="T620" s="304">
        <f t="shared" ca="1" si="262"/>
        <v>28.399949999999997</v>
      </c>
      <c r="U620" s="311">
        <f t="shared" ca="1" si="263"/>
        <v>0</v>
      </c>
      <c r="V620" s="306">
        <f t="shared" ca="1" si="264"/>
        <v>1.2253004923997053</v>
      </c>
      <c r="W620" s="304">
        <f t="shared" ca="1" si="265"/>
        <v>25.682389255264702</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0.91643437501446989</v>
      </c>
      <c r="AH620" s="304">
        <f t="shared" ca="1" si="289"/>
        <v>-8.8712665989132091</v>
      </c>
    </row>
    <row r="621" spans="1:34" x14ac:dyDescent="0.2">
      <c r="A621" s="347">
        <f t="shared" ca="1" si="267"/>
        <v>1E-4</v>
      </c>
      <c r="B621" s="304">
        <f t="shared" ca="1" si="268"/>
        <v>32.823100000000942</v>
      </c>
      <c r="D621" s="306">
        <f t="shared" ca="1" si="269"/>
        <v>-0.59780447010313553</v>
      </c>
      <c r="E621" s="307">
        <f t="shared" ca="1" si="270"/>
        <v>-0.95887324027202858</v>
      </c>
      <c r="F621" s="304">
        <f t="shared" ca="1" si="271"/>
        <v>1.1299593246595516</v>
      </c>
      <c r="G621" s="306">
        <f t="shared" ca="1" si="272"/>
        <v>6.8175521282486198</v>
      </c>
      <c r="H621" s="307">
        <f t="shared" ca="1" si="273"/>
        <v>-100.94204299602549</v>
      </c>
      <c r="I621" s="304">
        <f t="shared" ca="1" si="274"/>
        <v>101.17200730060092</v>
      </c>
      <c r="J621" s="306">
        <f t="shared" ca="1" si="275"/>
        <v>621.05488247048675</v>
      </c>
      <c r="K621" s="307">
        <f t="shared" ca="1" si="276"/>
        <v>-2.4627925574191551</v>
      </c>
      <c r="L621" s="304">
        <f t="shared" ca="1" si="261"/>
        <v>621.0597655520852</v>
      </c>
      <c r="M621" s="306">
        <f t="shared" ca="1" si="277"/>
        <v>-1.5033594690044432</v>
      </c>
      <c r="N621" s="304">
        <f t="shared" ca="1" si="278"/>
        <v>-86.136152664983101</v>
      </c>
      <c r="P621" s="310">
        <f t="shared" ca="1" si="279"/>
        <v>23</v>
      </c>
      <c r="Q621" s="304">
        <f t="shared" ca="1" si="280"/>
        <v>0</v>
      </c>
      <c r="R621" s="306">
        <f t="shared" ca="1" si="281"/>
        <v>0</v>
      </c>
      <c r="S621" s="307">
        <f t="shared" ca="1" si="282"/>
        <v>2.8949999999999996</v>
      </c>
      <c r="T621" s="304">
        <f t="shared" ca="1" si="262"/>
        <v>28.399949999999997</v>
      </c>
      <c r="U621" s="311">
        <f t="shared" ca="1" si="263"/>
        <v>0</v>
      </c>
      <c r="V621" s="306">
        <f t="shared" ca="1" si="264"/>
        <v>1.2253017292431108</v>
      </c>
      <c r="W621" s="304">
        <f t="shared" ca="1" si="265"/>
        <v>25.682461705613889</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0.91640978056584821</v>
      </c>
      <c r="AH621" s="304">
        <f t="shared" ca="1" si="289"/>
        <v>-8.8712916253073253</v>
      </c>
    </row>
    <row r="622" spans="1:34" x14ac:dyDescent="0.2">
      <c r="A622" s="347">
        <f t="shared" ca="1" si="267"/>
        <v>1E-4</v>
      </c>
      <c r="B622" s="304">
        <f t="shared" ca="1" si="268"/>
        <v>32.823200000000945</v>
      </c>
      <c r="D622" s="306">
        <f t="shared" ca="1" si="269"/>
        <v>-0.59780037315039936</v>
      </c>
      <c r="E622" s="307">
        <f t="shared" ca="1" si="270"/>
        <v>-0.95884788052373437</v>
      </c>
      <c r="F622" s="304">
        <f t="shared" ca="1" si="271"/>
        <v>1.1299356371597518</v>
      </c>
      <c r="G622" s="306">
        <f t="shared" ca="1" si="272"/>
        <v>6.8174923482113048</v>
      </c>
      <c r="H622" s="307">
        <f t="shared" ca="1" si="273"/>
        <v>-100.94213888081354</v>
      </c>
      <c r="I622" s="304">
        <f t="shared" ca="1" si="274"/>
        <v>101.17209893914116</v>
      </c>
      <c r="J622" s="306">
        <f t="shared" ca="1" si="275"/>
        <v>621.05488247048675</v>
      </c>
      <c r="K622" s="307">
        <f t="shared" ca="1" si="276"/>
        <v>-2.472886766512997</v>
      </c>
      <c r="L622" s="304">
        <f t="shared" ca="1" si="261"/>
        <v>621.05980566237747</v>
      </c>
      <c r="M622" s="306">
        <f t="shared" ca="1" si="277"/>
        <v>-1.5033601224002573</v>
      </c>
      <c r="N622" s="304">
        <f t="shared" ca="1" si="278"/>
        <v>-86.136190101805596</v>
      </c>
      <c r="P622" s="310">
        <f t="shared" ca="1" si="279"/>
        <v>23</v>
      </c>
      <c r="Q622" s="304">
        <f t="shared" ca="1" si="280"/>
        <v>0</v>
      </c>
      <c r="R622" s="306">
        <f t="shared" ca="1" si="281"/>
        <v>0</v>
      </c>
      <c r="S622" s="307">
        <f t="shared" ca="1" si="282"/>
        <v>2.8949999999999996</v>
      </c>
      <c r="T622" s="304">
        <f t="shared" ca="1" si="262"/>
        <v>28.399949999999997</v>
      </c>
      <c r="U622" s="311">
        <f t="shared" ca="1" si="263"/>
        <v>0</v>
      </c>
      <c r="V622" s="306">
        <f t="shared" ca="1" si="264"/>
        <v>1.2253029660889398</v>
      </c>
      <c r="W622" s="304">
        <f t="shared" ca="1" si="265"/>
        <v>25.682534154901308</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0.91638518647524059</v>
      </c>
      <c r="AH622" s="304">
        <f t="shared" ca="1" si="289"/>
        <v>-8.8713166513346788</v>
      </c>
    </row>
    <row r="623" spans="1:34" x14ac:dyDescent="0.2">
      <c r="A623" s="347">
        <f t="shared" ca="1" si="267"/>
        <v>1E-4</v>
      </c>
      <c r="B623" s="304">
        <f t="shared" ca="1" si="268"/>
        <v>32.823300000000948</v>
      </c>
      <c r="D623" s="306">
        <f t="shared" ca="1" si="269"/>
        <v>-0.59779627620125342</v>
      </c>
      <c r="E623" s="307">
        <f t="shared" ca="1" si="270"/>
        <v>-0.95882252114707711</v>
      </c>
      <c r="F623" s="304">
        <f t="shared" ca="1" si="271"/>
        <v>1.1299119500646599</v>
      </c>
      <c r="G623" s="306">
        <f t="shared" ca="1" si="272"/>
        <v>6.8174325685836843</v>
      </c>
      <c r="H623" s="307">
        <f t="shared" ca="1" si="273"/>
        <v>-100.94223476306566</v>
      </c>
      <c r="I623" s="304">
        <f t="shared" ca="1" si="274"/>
        <v>101.17219057522203</v>
      </c>
      <c r="J623" s="306">
        <f t="shared" ca="1" si="275"/>
        <v>621.05488247048675</v>
      </c>
      <c r="K623" s="307">
        <f t="shared" ca="1" si="276"/>
        <v>-2.4829809851951912</v>
      </c>
      <c r="L623" s="304">
        <f t="shared" ca="1" si="261"/>
        <v>621.05984593676874</v>
      </c>
      <c r="M623" s="306">
        <f t="shared" ca="1" si="277"/>
        <v>-1.5033607757891585</v>
      </c>
      <c r="N623" s="304">
        <f t="shared" ca="1" si="278"/>
        <v>-86.136227538232021</v>
      </c>
      <c r="P623" s="310">
        <f t="shared" ca="1" si="279"/>
        <v>23</v>
      </c>
      <c r="Q623" s="304">
        <f t="shared" ca="1" si="280"/>
        <v>0</v>
      </c>
      <c r="R623" s="306">
        <f t="shared" ca="1" si="281"/>
        <v>0</v>
      </c>
      <c r="S623" s="307">
        <f t="shared" ca="1" si="282"/>
        <v>2.8949999999999996</v>
      </c>
      <c r="T623" s="304">
        <f t="shared" ca="1" si="262"/>
        <v>28.399949999999997</v>
      </c>
      <c r="U623" s="311">
        <f t="shared" ca="1" si="263"/>
        <v>0</v>
      </c>
      <c r="V623" s="306">
        <f t="shared" ca="1" si="264"/>
        <v>1.2253042029371919</v>
      </c>
      <c r="W623" s="304">
        <f t="shared" ca="1" si="265"/>
        <v>25.682606603126953</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0.91636059274264348</v>
      </c>
      <c r="AH623" s="304">
        <f t="shared" ca="1" si="289"/>
        <v>-8.8713416769952715</v>
      </c>
    </row>
    <row r="624" spans="1:34" x14ac:dyDescent="0.2">
      <c r="A624" s="347">
        <f t="shared" ca="1" si="267"/>
        <v>1E-4</v>
      </c>
      <c r="B624" s="304">
        <f t="shared" ca="1" si="268"/>
        <v>32.823400000000952</v>
      </c>
      <c r="D624" s="306">
        <f t="shared" ca="1" si="269"/>
        <v>-0.59779217925569694</v>
      </c>
      <c r="E624" s="307">
        <f t="shared" ca="1" si="270"/>
        <v>-0.95879716214205502</v>
      </c>
      <c r="F624" s="304">
        <f t="shared" ca="1" si="271"/>
        <v>1.1298882633742744</v>
      </c>
      <c r="G624" s="306">
        <f t="shared" ca="1" si="272"/>
        <v>6.8173727893657583</v>
      </c>
      <c r="H624" s="307">
        <f t="shared" ca="1" si="273"/>
        <v>-100.94233064278187</v>
      </c>
      <c r="I624" s="304">
        <f t="shared" ca="1" si="274"/>
        <v>101.17228220884357</v>
      </c>
      <c r="J624" s="306">
        <f t="shared" ca="1" si="275"/>
        <v>621.05488247048675</v>
      </c>
      <c r="K624" s="307">
        <f t="shared" ca="1" si="276"/>
        <v>-2.4930752134654837</v>
      </c>
      <c r="L624" s="304">
        <f t="shared" ca="1" si="261"/>
        <v>621.05988637525945</v>
      </c>
      <c r="M624" s="306">
        <f t="shared" ca="1" si="277"/>
        <v>-1.503361429171147</v>
      </c>
      <c r="N624" s="304">
        <f t="shared" ca="1" si="278"/>
        <v>-86.13626497426236</v>
      </c>
      <c r="P624" s="310">
        <f t="shared" ca="1" si="279"/>
        <v>23</v>
      </c>
      <c r="Q624" s="304">
        <f t="shared" ca="1" si="280"/>
        <v>0</v>
      </c>
      <c r="R624" s="306">
        <f t="shared" ca="1" si="281"/>
        <v>0</v>
      </c>
      <c r="S624" s="307">
        <f t="shared" ca="1" si="282"/>
        <v>2.8949999999999996</v>
      </c>
      <c r="T624" s="304">
        <f t="shared" ca="1" si="262"/>
        <v>28.399949999999997</v>
      </c>
      <c r="U624" s="311">
        <f t="shared" ca="1" si="263"/>
        <v>0</v>
      </c>
      <c r="V624" s="306">
        <f t="shared" ca="1" si="264"/>
        <v>1.2253054397878678</v>
      </c>
      <c r="W624" s="304">
        <f t="shared" ca="1" si="265"/>
        <v>25.682679050290858</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0.91633599936806043</v>
      </c>
      <c r="AH624" s="304">
        <f t="shared" ca="1" si="289"/>
        <v>-8.8713667022891034</v>
      </c>
    </row>
    <row r="625" spans="1:34" x14ac:dyDescent="0.2">
      <c r="A625" s="347">
        <f t="shared" ca="1" si="267"/>
        <v>1E-4</v>
      </c>
      <c r="B625" s="304">
        <f t="shared" ca="1" si="268"/>
        <v>32.823500000000955</v>
      </c>
      <c r="D625" s="306">
        <f t="shared" ca="1" si="269"/>
        <v>-0.59778808231372993</v>
      </c>
      <c r="E625" s="307">
        <f t="shared" ca="1" si="270"/>
        <v>-0.95877180350865387</v>
      </c>
      <c r="F625" s="304">
        <f t="shared" ca="1" si="271"/>
        <v>1.1298645770885836</v>
      </c>
      <c r="G625" s="306">
        <f t="shared" ca="1" si="272"/>
        <v>6.8173130105575268</v>
      </c>
      <c r="H625" s="307">
        <f t="shared" ca="1" si="273"/>
        <v>-100.94242651996223</v>
      </c>
      <c r="I625" s="304">
        <f t="shared" ca="1" si="274"/>
        <v>101.1723738400058</v>
      </c>
      <c r="J625" s="306">
        <f t="shared" ca="1" si="275"/>
        <v>621.05488247048675</v>
      </c>
      <c r="K625" s="307">
        <f t="shared" ca="1" si="276"/>
        <v>-2.5031694513236209</v>
      </c>
      <c r="L625" s="304">
        <f t="shared" ca="1" si="261"/>
        <v>621.05992697784984</v>
      </c>
      <c r="M625" s="306">
        <f t="shared" ca="1" si="277"/>
        <v>-1.5033620825462226</v>
      </c>
      <c r="N625" s="304">
        <f t="shared" ca="1" si="278"/>
        <v>-86.136302409896643</v>
      </c>
      <c r="P625" s="310">
        <f t="shared" ca="1" si="279"/>
        <v>23</v>
      </c>
      <c r="Q625" s="304">
        <f t="shared" ca="1" si="280"/>
        <v>0</v>
      </c>
      <c r="R625" s="306">
        <f t="shared" ca="1" si="281"/>
        <v>0</v>
      </c>
      <c r="S625" s="307">
        <f t="shared" ca="1" si="282"/>
        <v>2.8949999999999996</v>
      </c>
      <c r="T625" s="304">
        <f t="shared" ca="1" si="262"/>
        <v>28.399949999999997</v>
      </c>
      <c r="U625" s="311">
        <f t="shared" ca="1" si="263"/>
        <v>0</v>
      </c>
      <c r="V625" s="306">
        <f t="shared" ca="1" si="264"/>
        <v>1.225306676640967</v>
      </c>
      <c r="W625" s="304">
        <f t="shared" ca="1" si="265"/>
        <v>25.682751496393021</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0.91631140635147723</v>
      </c>
      <c r="AH625" s="304">
        <f t="shared" ca="1" si="289"/>
        <v>-8.8713917272161869</v>
      </c>
    </row>
    <row r="626" spans="1:34" x14ac:dyDescent="0.2">
      <c r="A626" s="347">
        <f t="shared" ca="1" si="267"/>
        <v>1E-4</v>
      </c>
      <c r="B626" s="304">
        <f t="shared" ca="1" si="268"/>
        <v>32.823600000000958</v>
      </c>
      <c r="D626" s="306">
        <f t="shared" ca="1" si="269"/>
        <v>-0.59778398537535571</v>
      </c>
      <c r="E626" s="307">
        <f t="shared" ca="1" si="270"/>
        <v>-0.95874644524687724</v>
      </c>
      <c r="F626" s="304">
        <f t="shared" ca="1" si="271"/>
        <v>1.1298408912075926</v>
      </c>
      <c r="G626" s="306">
        <f t="shared" ca="1" si="272"/>
        <v>6.8172532321589889</v>
      </c>
      <c r="H626" s="307">
        <f t="shared" ca="1" si="273"/>
        <v>-100.94252239460675</v>
      </c>
      <c r="I626" s="304">
        <f t="shared" ca="1" si="274"/>
        <v>101.17246546870877</v>
      </c>
      <c r="J626" s="306">
        <f t="shared" ca="1" si="275"/>
        <v>621.05488247048675</v>
      </c>
      <c r="K626" s="307">
        <f t="shared" ca="1" si="276"/>
        <v>-2.5132636987693493</v>
      </c>
      <c r="L626" s="304">
        <f t="shared" ca="1" si="261"/>
        <v>621.05996774454047</v>
      </c>
      <c r="M626" s="306">
        <f t="shared" ca="1" si="277"/>
        <v>-1.5033627359143855</v>
      </c>
      <c r="N626" s="304">
        <f t="shared" ca="1" si="278"/>
        <v>-86.136339845134842</v>
      </c>
      <c r="P626" s="310">
        <f t="shared" ca="1" si="279"/>
        <v>23</v>
      </c>
      <c r="Q626" s="304">
        <f t="shared" ca="1" si="280"/>
        <v>0</v>
      </c>
      <c r="R626" s="306">
        <f t="shared" ca="1" si="281"/>
        <v>0</v>
      </c>
      <c r="S626" s="307">
        <f t="shared" ca="1" si="282"/>
        <v>2.8949999999999996</v>
      </c>
      <c r="T626" s="304">
        <f t="shared" ca="1" si="262"/>
        <v>28.399949999999997</v>
      </c>
      <c r="U626" s="311">
        <f t="shared" ca="1" si="263"/>
        <v>0</v>
      </c>
      <c r="V626" s="306">
        <f t="shared" ca="1" si="264"/>
        <v>1.2253079134964899</v>
      </c>
      <c r="W626" s="304">
        <f t="shared" ca="1" si="265"/>
        <v>25.682823941433455</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0.91628681369289566</v>
      </c>
      <c r="AH626" s="304">
        <f t="shared" ca="1" si="289"/>
        <v>-8.8714167517765201</v>
      </c>
    </row>
    <row r="627" spans="1:34" x14ac:dyDescent="0.2">
      <c r="A627" s="347">
        <f t="shared" ca="1" si="267"/>
        <v>1E-4</v>
      </c>
      <c r="B627" s="304">
        <f t="shared" ca="1" si="268"/>
        <v>32.823700000000962</v>
      </c>
      <c r="D627" s="306">
        <f t="shared" ca="1" si="269"/>
        <v>-0.5977798884405735</v>
      </c>
      <c r="E627" s="307">
        <f t="shared" ca="1" si="270"/>
        <v>-0.95872108735671979</v>
      </c>
      <c r="F627" s="304">
        <f t="shared" ca="1" si="271"/>
        <v>1.1298172057312967</v>
      </c>
      <c r="G627" s="306">
        <f t="shared" ca="1" si="272"/>
        <v>6.8171934541701447</v>
      </c>
      <c r="H627" s="307">
        <f t="shared" ca="1" si="273"/>
        <v>-100.94261826671548</v>
      </c>
      <c r="I627" s="304">
        <f t="shared" ca="1" si="274"/>
        <v>101.1725570949525</v>
      </c>
      <c r="J627" s="306">
        <f t="shared" ca="1" si="275"/>
        <v>621.05488247048675</v>
      </c>
      <c r="K627" s="307">
        <f t="shared" ca="1" si="276"/>
        <v>-2.5233579558024153</v>
      </c>
      <c r="L627" s="304">
        <f t="shared" ca="1" si="261"/>
        <v>621.0600086753318</v>
      </c>
      <c r="M627" s="306">
        <f t="shared" ca="1" si="277"/>
        <v>-1.503363389275636</v>
      </c>
      <c r="N627" s="304">
        <f t="shared" ca="1" si="278"/>
        <v>-86.136377279976983</v>
      </c>
      <c r="P627" s="310">
        <f t="shared" ca="1" si="279"/>
        <v>23</v>
      </c>
      <c r="Q627" s="304">
        <f t="shared" ca="1" si="280"/>
        <v>0</v>
      </c>
      <c r="R627" s="306">
        <f t="shared" ca="1" si="281"/>
        <v>0</v>
      </c>
      <c r="S627" s="307">
        <f t="shared" ca="1" si="282"/>
        <v>2.8949999999999996</v>
      </c>
      <c r="T627" s="304">
        <f t="shared" ca="1" si="262"/>
        <v>28.399949999999997</v>
      </c>
      <c r="U627" s="311">
        <f t="shared" ca="1" si="263"/>
        <v>0</v>
      </c>
      <c r="V627" s="306">
        <f t="shared" ca="1" si="264"/>
        <v>1.225309150354436</v>
      </c>
      <c r="W627" s="304">
        <f t="shared" ca="1" si="265"/>
        <v>25.682896385412164</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0.91626222139231395</v>
      </c>
      <c r="AH627" s="304">
        <f t="shared" ca="1" si="289"/>
        <v>-8.8714417759701067</v>
      </c>
    </row>
    <row r="628" spans="1:34" x14ac:dyDescent="0.2">
      <c r="A628" s="347">
        <f t="shared" ca="1" si="267"/>
        <v>1E-4</v>
      </c>
      <c r="B628" s="304">
        <f t="shared" ca="1" si="268"/>
        <v>32.823800000000965</v>
      </c>
      <c r="D628" s="306">
        <f t="shared" ca="1" si="269"/>
        <v>-0.59777579150938298</v>
      </c>
      <c r="E628" s="307">
        <f t="shared" ca="1" si="270"/>
        <v>-0.95869572983818152</v>
      </c>
      <c r="F628" s="304">
        <f t="shared" ca="1" si="271"/>
        <v>1.1297935206596967</v>
      </c>
      <c r="G628" s="306">
        <f t="shared" ca="1" si="272"/>
        <v>6.817133676590994</v>
      </c>
      <c r="H628" s="307">
        <f t="shared" ca="1" si="273"/>
        <v>-100.94271413628847</v>
      </c>
      <c r="I628" s="304">
        <f t="shared" ca="1" si="274"/>
        <v>101.17264871873704</v>
      </c>
      <c r="J628" s="306">
        <f t="shared" ca="1" si="275"/>
        <v>621.05488247048675</v>
      </c>
      <c r="K628" s="307">
        <f t="shared" ca="1" si="276"/>
        <v>-2.5334522224225653</v>
      </c>
      <c r="L628" s="304">
        <f t="shared" ca="1" si="261"/>
        <v>621.06004977022428</v>
      </c>
      <c r="M628" s="306">
        <f t="shared" ca="1" si="277"/>
        <v>-1.5033640426299737</v>
      </c>
      <c r="N628" s="304">
        <f t="shared" ca="1" si="278"/>
        <v>-86.136414714423069</v>
      </c>
      <c r="P628" s="310">
        <f t="shared" ca="1" si="279"/>
        <v>23</v>
      </c>
      <c r="Q628" s="304">
        <f t="shared" ca="1" si="280"/>
        <v>0</v>
      </c>
      <c r="R628" s="306">
        <f t="shared" ca="1" si="281"/>
        <v>0</v>
      </c>
      <c r="S628" s="307">
        <f t="shared" ca="1" si="282"/>
        <v>2.8949999999999996</v>
      </c>
      <c r="T628" s="304">
        <f t="shared" ca="1" si="262"/>
        <v>28.399949999999997</v>
      </c>
      <c r="U628" s="311">
        <f t="shared" ca="1" si="263"/>
        <v>0</v>
      </c>
      <c r="V628" s="306">
        <f t="shared" ca="1" si="264"/>
        <v>1.2253103872148057</v>
      </c>
      <c r="W628" s="304">
        <f t="shared" ca="1" si="265"/>
        <v>25.682968828329173</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0.91623762944972853</v>
      </c>
      <c r="AH628" s="304">
        <f t="shared" ca="1" si="289"/>
        <v>-8.8714667997969485</v>
      </c>
    </row>
    <row r="629" spans="1:34" x14ac:dyDescent="0.2">
      <c r="A629" s="347">
        <f t="shared" ca="1" si="267"/>
        <v>1E-4</v>
      </c>
      <c r="B629" s="304">
        <f t="shared" ca="1" si="268"/>
        <v>32.823900000000968</v>
      </c>
      <c r="D629" s="306">
        <f t="shared" ca="1" si="269"/>
        <v>-0.59777169458178769</v>
      </c>
      <c r="E629" s="307">
        <f t="shared" ca="1" si="270"/>
        <v>-0.95867037269125177</v>
      </c>
      <c r="F629" s="304">
        <f t="shared" ca="1" si="271"/>
        <v>1.1297698359927857</v>
      </c>
      <c r="G629" s="306">
        <f t="shared" ca="1" si="272"/>
        <v>6.8170738994215361</v>
      </c>
      <c r="H629" s="307">
        <f t="shared" ca="1" si="273"/>
        <v>-100.94281000332575</v>
      </c>
      <c r="I629" s="304">
        <f t="shared" ca="1" si="274"/>
        <v>101.17274034006242</v>
      </c>
      <c r="J629" s="306">
        <f t="shared" ca="1" si="275"/>
        <v>621.05488247048675</v>
      </c>
      <c r="K629" s="307">
        <f t="shared" ca="1" si="276"/>
        <v>-2.5435464986295462</v>
      </c>
      <c r="L629" s="304">
        <f t="shared" ca="1" si="261"/>
        <v>621.06009102921826</v>
      </c>
      <c r="M629" s="306">
        <f t="shared" ca="1" si="277"/>
        <v>-1.5033646959773992</v>
      </c>
      <c r="N629" s="304">
        <f t="shared" ca="1" si="278"/>
        <v>-86.136452148473097</v>
      </c>
      <c r="P629" s="310">
        <f t="shared" ca="1" si="279"/>
        <v>23</v>
      </c>
      <c r="Q629" s="304">
        <f t="shared" ca="1" si="280"/>
        <v>0</v>
      </c>
      <c r="R629" s="306">
        <f t="shared" ca="1" si="281"/>
        <v>0</v>
      </c>
      <c r="S629" s="307">
        <f t="shared" ca="1" si="282"/>
        <v>2.8949999999999996</v>
      </c>
      <c r="T629" s="304">
        <f t="shared" ca="1" si="262"/>
        <v>28.399949999999997</v>
      </c>
      <c r="U629" s="311">
        <f t="shared" ca="1" si="263"/>
        <v>0</v>
      </c>
      <c r="V629" s="306">
        <f t="shared" ca="1" si="264"/>
        <v>1.2253116240775987</v>
      </c>
      <c r="W629" s="304">
        <f t="shared" ca="1" si="265"/>
        <v>25.683041270184489</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0.91621303786513231</v>
      </c>
      <c r="AH629" s="304">
        <f t="shared" ca="1" si="289"/>
        <v>-8.8714918232570561</v>
      </c>
    </row>
    <row r="630" spans="1:34" x14ac:dyDescent="0.2">
      <c r="A630" s="347">
        <f t="shared" ca="1" si="267"/>
        <v>1E-4</v>
      </c>
      <c r="B630" s="304">
        <f t="shared" ca="1" si="268"/>
        <v>32.824000000000972</v>
      </c>
      <c r="D630" s="306">
        <f t="shared" ca="1" si="269"/>
        <v>-0.59776759765778531</v>
      </c>
      <c r="E630" s="307">
        <f t="shared" ca="1" si="270"/>
        <v>-0.95864501591593054</v>
      </c>
      <c r="F630" s="304">
        <f t="shared" ca="1" si="271"/>
        <v>1.1297461517305623</v>
      </c>
      <c r="G630" s="306">
        <f t="shared" ca="1" si="272"/>
        <v>6.81701412266177</v>
      </c>
      <c r="H630" s="307">
        <f t="shared" ca="1" si="273"/>
        <v>-100.94290586782733</v>
      </c>
      <c r="I630" s="304">
        <f t="shared" ca="1" si="274"/>
        <v>101.17283195892867</v>
      </c>
      <c r="J630" s="306">
        <f t="shared" ca="1" si="275"/>
        <v>621.05488247048675</v>
      </c>
      <c r="K630" s="307">
        <f t="shared" ca="1" si="276"/>
        <v>-2.5536407844231039</v>
      </c>
      <c r="L630" s="304">
        <f t="shared" ca="1" si="261"/>
        <v>621.06013245231418</v>
      </c>
      <c r="M630" s="306">
        <f t="shared" ca="1" si="277"/>
        <v>-1.5033653493179124</v>
      </c>
      <c r="N630" s="304">
        <f t="shared" ca="1" si="278"/>
        <v>-86.136489582127098</v>
      </c>
      <c r="P630" s="310">
        <f t="shared" ca="1" si="279"/>
        <v>23</v>
      </c>
      <c r="Q630" s="304">
        <f t="shared" ca="1" si="280"/>
        <v>0</v>
      </c>
      <c r="R630" s="306">
        <f t="shared" ca="1" si="281"/>
        <v>0</v>
      </c>
      <c r="S630" s="307">
        <f t="shared" ca="1" si="282"/>
        <v>2.8949999999999996</v>
      </c>
      <c r="T630" s="304">
        <f t="shared" ca="1" si="262"/>
        <v>28.399949999999997</v>
      </c>
      <c r="U630" s="311">
        <f t="shared" ca="1" si="263"/>
        <v>0</v>
      </c>
      <c r="V630" s="306">
        <f t="shared" ca="1" si="264"/>
        <v>1.225312860942815</v>
      </c>
      <c r="W630" s="304">
        <f t="shared" ca="1" si="265"/>
        <v>25.683113710978105</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0.91618844663851995</v>
      </c>
      <c r="AH630" s="304">
        <f t="shared" ca="1" si="289"/>
        <v>-8.8715168463504295</v>
      </c>
    </row>
    <row r="631" spans="1:34" x14ac:dyDescent="0.2">
      <c r="A631" s="347">
        <f t="shared" ca="1" si="267"/>
        <v>1E-4</v>
      </c>
      <c r="B631" s="304">
        <f t="shared" ca="1" si="268"/>
        <v>32.824100000000975</v>
      </c>
      <c r="D631" s="306">
        <f t="shared" ca="1" si="269"/>
        <v>-0.59776350073737694</v>
      </c>
      <c r="E631" s="307">
        <f t="shared" ca="1" si="270"/>
        <v>-0.95861965951221784</v>
      </c>
      <c r="F631" s="304">
        <f t="shared" ca="1" si="271"/>
        <v>1.1297224678730278</v>
      </c>
      <c r="G631" s="306">
        <f t="shared" ca="1" si="272"/>
        <v>6.8169543463116966</v>
      </c>
      <c r="H631" s="307">
        <f t="shared" ca="1" si="273"/>
        <v>-100.94300172979328</v>
      </c>
      <c r="I631" s="304">
        <f t="shared" ca="1" si="274"/>
        <v>101.17292357533584</v>
      </c>
      <c r="J631" s="306">
        <f t="shared" ca="1" si="275"/>
        <v>621.05488247048675</v>
      </c>
      <c r="K631" s="307">
        <f t="shared" ca="1" si="276"/>
        <v>-2.563735079802985</v>
      </c>
      <c r="L631" s="304">
        <f t="shared" ca="1" si="261"/>
        <v>621.0601740395125</v>
      </c>
      <c r="M631" s="306">
        <f t="shared" ca="1" si="277"/>
        <v>-1.5033660026515134</v>
      </c>
      <c r="N631" s="304">
        <f t="shared" ca="1" si="278"/>
        <v>-86.136527015385042</v>
      </c>
      <c r="P631" s="310">
        <f t="shared" ca="1" si="279"/>
        <v>23</v>
      </c>
      <c r="Q631" s="304">
        <f t="shared" ca="1" si="280"/>
        <v>0</v>
      </c>
      <c r="R631" s="306">
        <f t="shared" ca="1" si="281"/>
        <v>0</v>
      </c>
      <c r="S631" s="307">
        <f t="shared" ca="1" si="282"/>
        <v>2.8949999999999996</v>
      </c>
      <c r="T631" s="304">
        <f t="shared" ca="1" si="262"/>
        <v>28.399949999999997</v>
      </c>
      <c r="U631" s="311">
        <f t="shared" ca="1" si="263"/>
        <v>0</v>
      </c>
      <c r="V631" s="306">
        <f t="shared" ca="1" si="264"/>
        <v>1.2253140978104546</v>
      </c>
      <c r="W631" s="304">
        <f t="shared" ca="1" si="265"/>
        <v>25.683186150710061</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0.91616385576989678</v>
      </c>
      <c r="AH631" s="304">
        <f t="shared" ca="1" si="289"/>
        <v>-8.8715418690770669</v>
      </c>
    </row>
    <row r="632" spans="1:34" x14ac:dyDescent="0.2">
      <c r="A632" s="347">
        <f t="shared" ca="1" si="267"/>
        <v>1E-4</v>
      </c>
      <c r="B632" s="304">
        <f t="shared" ca="1" si="268"/>
        <v>32.824200000000978</v>
      </c>
      <c r="D632" s="306">
        <f t="shared" ca="1" si="269"/>
        <v>-0.59775940382056458</v>
      </c>
      <c r="E632" s="307">
        <f t="shared" ca="1" si="270"/>
        <v>-0.95859430348010122</v>
      </c>
      <c r="F632" s="304">
        <f t="shared" ca="1" si="271"/>
        <v>1.1296987844201734</v>
      </c>
      <c r="G632" s="306">
        <f t="shared" ca="1" si="272"/>
        <v>6.8168945703713142</v>
      </c>
      <c r="H632" s="307">
        <f t="shared" ca="1" si="273"/>
        <v>-100.94309758922363</v>
      </c>
      <c r="I632" s="304">
        <f t="shared" ca="1" si="274"/>
        <v>101.17301518928396</v>
      </c>
      <c r="J632" s="306">
        <f t="shared" ca="1" si="275"/>
        <v>621.05488247048675</v>
      </c>
      <c r="K632" s="307">
        <f t="shared" ca="1" si="276"/>
        <v>-2.5738293847689357</v>
      </c>
      <c r="L632" s="304">
        <f t="shared" ca="1" si="261"/>
        <v>621.06021579081369</v>
      </c>
      <c r="M632" s="306">
        <f t="shared" ca="1" si="277"/>
        <v>-1.5033666559782024</v>
      </c>
      <c r="N632" s="304">
        <f t="shared" ca="1" si="278"/>
        <v>-86.136564448246972</v>
      </c>
      <c r="P632" s="310">
        <f t="shared" ca="1" si="279"/>
        <v>23</v>
      </c>
      <c r="Q632" s="304">
        <f t="shared" ca="1" si="280"/>
        <v>0</v>
      </c>
      <c r="R632" s="306">
        <f t="shared" ca="1" si="281"/>
        <v>0</v>
      </c>
      <c r="S632" s="307">
        <f t="shared" ca="1" si="282"/>
        <v>2.8949999999999996</v>
      </c>
      <c r="T632" s="304">
        <f t="shared" ca="1" si="262"/>
        <v>28.399949999999997</v>
      </c>
      <c r="U632" s="311">
        <f t="shared" ca="1" si="263"/>
        <v>0</v>
      </c>
      <c r="V632" s="306">
        <f t="shared" ca="1" si="264"/>
        <v>1.2253153346805177</v>
      </c>
      <c r="W632" s="304">
        <f t="shared" ca="1" si="265"/>
        <v>25.683258589380351</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0.91613926525925038</v>
      </c>
      <c r="AH632" s="304">
        <f t="shared" ca="1" si="289"/>
        <v>-8.8715668914369825</v>
      </c>
    </row>
    <row r="633" spans="1:34" x14ac:dyDescent="0.2">
      <c r="A633" s="347">
        <f t="shared" ca="1" si="267"/>
        <v>1E-4</v>
      </c>
      <c r="B633" s="304">
        <f t="shared" ca="1" si="268"/>
        <v>32.824300000000981</v>
      </c>
      <c r="D633" s="306">
        <f t="shared" ca="1" si="269"/>
        <v>-0.59775530690734757</v>
      </c>
      <c r="E633" s="307">
        <f t="shared" ca="1" si="270"/>
        <v>-0.95856894781958069</v>
      </c>
      <c r="F633" s="304">
        <f t="shared" ca="1" si="271"/>
        <v>1.1296751013719986</v>
      </c>
      <c r="G633" s="306">
        <f t="shared" ca="1" si="272"/>
        <v>6.8168347948406236</v>
      </c>
      <c r="H633" s="307">
        <f t="shared" ca="1" si="273"/>
        <v>-100.94319344611841</v>
      </c>
      <c r="I633" s="304">
        <f t="shared" ca="1" si="274"/>
        <v>101.17310680077307</v>
      </c>
      <c r="J633" s="306">
        <f t="shared" ca="1" si="275"/>
        <v>621.05488247048675</v>
      </c>
      <c r="K633" s="307">
        <f t="shared" ca="1" si="276"/>
        <v>-2.5839236993207026</v>
      </c>
      <c r="L633" s="304">
        <f t="shared" ca="1" si="261"/>
        <v>621.06025770621807</v>
      </c>
      <c r="M633" s="306">
        <f t="shared" ca="1" si="277"/>
        <v>-1.5033673092979791</v>
      </c>
      <c r="N633" s="304">
        <f t="shared" ca="1" si="278"/>
        <v>-86.136601880712846</v>
      </c>
      <c r="P633" s="310">
        <f t="shared" ca="1" si="279"/>
        <v>23</v>
      </c>
      <c r="Q633" s="304">
        <f t="shared" ca="1" si="280"/>
        <v>0</v>
      </c>
      <c r="R633" s="306">
        <f t="shared" ca="1" si="281"/>
        <v>0</v>
      </c>
      <c r="S633" s="307">
        <f t="shared" ca="1" si="282"/>
        <v>2.8949999999999996</v>
      </c>
      <c r="T633" s="304">
        <f t="shared" ca="1" si="262"/>
        <v>28.399949999999997</v>
      </c>
      <c r="U633" s="311">
        <f t="shared" ca="1" si="263"/>
        <v>0</v>
      </c>
      <c r="V633" s="306">
        <f t="shared" ca="1" si="264"/>
        <v>1.2253165715530037</v>
      </c>
      <c r="W633" s="304">
        <f t="shared" ca="1" si="265"/>
        <v>25.683331026988977</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0.91611467510658073</v>
      </c>
      <c r="AH633" s="304">
        <f t="shared" ca="1" si="289"/>
        <v>-8.8715919134301746</v>
      </c>
    </row>
    <row r="634" spans="1:34" x14ac:dyDescent="0.2">
      <c r="A634" s="347">
        <f t="shared" ca="1" si="267"/>
        <v>1E-4</v>
      </c>
      <c r="B634" s="304">
        <f t="shared" ca="1" si="268"/>
        <v>32.824400000000985</v>
      </c>
      <c r="D634" s="306">
        <f t="shared" ca="1" si="269"/>
        <v>-0.59775120999772879</v>
      </c>
      <c r="E634" s="307">
        <f t="shared" ca="1" si="270"/>
        <v>-0.95854359253065802</v>
      </c>
      <c r="F634" s="304">
        <f t="shared" ca="1" si="271"/>
        <v>1.1296514187285072</v>
      </c>
      <c r="G634" s="306">
        <f t="shared" ca="1" si="272"/>
        <v>6.816775019719624</v>
      </c>
      <c r="H634" s="307">
        <f t="shared" ca="1" si="273"/>
        <v>-100.94328930047767</v>
      </c>
      <c r="I634" s="304">
        <f t="shared" ca="1" si="274"/>
        <v>101.17319840980319</v>
      </c>
      <c r="J634" s="306">
        <f t="shared" ca="1" si="275"/>
        <v>621.05488247048675</v>
      </c>
      <c r="K634" s="307">
        <f t="shared" ca="1" si="276"/>
        <v>-2.5940180234580326</v>
      </c>
      <c r="L634" s="304">
        <f t="shared" ca="1" si="261"/>
        <v>621.06029978572622</v>
      </c>
      <c r="M634" s="306">
        <f t="shared" ca="1" si="277"/>
        <v>-1.5033679626108443</v>
      </c>
      <c r="N634" s="304">
        <f t="shared" ca="1" si="278"/>
        <v>-86.136639312782719</v>
      </c>
      <c r="P634" s="310">
        <f t="shared" ca="1" si="279"/>
        <v>23</v>
      </c>
      <c r="Q634" s="304">
        <f t="shared" ca="1" si="280"/>
        <v>0</v>
      </c>
      <c r="R634" s="306">
        <f t="shared" ca="1" si="281"/>
        <v>0</v>
      </c>
      <c r="S634" s="307">
        <f t="shared" ca="1" si="282"/>
        <v>2.8949999999999996</v>
      </c>
      <c r="T634" s="304">
        <f t="shared" ca="1" si="262"/>
        <v>28.399949999999997</v>
      </c>
      <c r="U634" s="311">
        <f t="shared" ca="1" si="263"/>
        <v>0</v>
      </c>
      <c r="V634" s="306">
        <f t="shared" ca="1" si="264"/>
        <v>1.2253178084279133</v>
      </c>
      <c r="W634" s="304">
        <f t="shared" ca="1" si="265"/>
        <v>25.683403463535974</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0.91609008531188785</v>
      </c>
      <c r="AH634" s="304">
        <f t="shared" ca="1" si="289"/>
        <v>-8.8716169350566432</v>
      </c>
    </row>
    <row r="635" spans="1:34" x14ac:dyDescent="0.2">
      <c r="A635" s="347">
        <f t="shared" ca="1" si="267"/>
        <v>1E-4</v>
      </c>
      <c r="B635" s="304">
        <f t="shared" ca="1" si="268"/>
        <v>32.824500000000988</v>
      </c>
      <c r="D635" s="306">
        <f t="shared" ca="1" si="269"/>
        <v>-0.59774711309170492</v>
      </c>
      <c r="E635" s="307">
        <f t="shared" ca="1" si="270"/>
        <v>-0.958518237613319</v>
      </c>
      <c r="F635" s="304">
        <f t="shared" ca="1" si="271"/>
        <v>1.1296277364896856</v>
      </c>
      <c r="G635" s="306">
        <f t="shared" ca="1" si="272"/>
        <v>6.8167152450083144</v>
      </c>
      <c r="H635" s="307">
        <f t="shared" ca="1" si="273"/>
        <v>-100.94338515230143</v>
      </c>
      <c r="I635" s="304">
        <f t="shared" ca="1" si="274"/>
        <v>101.17329001637437</v>
      </c>
      <c r="J635" s="306">
        <f t="shared" ca="1" si="275"/>
        <v>621.05488247048675</v>
      </c>
      <c r="K635" s="307">
        <f t="shared" ca="1" si="276"/>
        <v>-2.6041123571806715</v>
      </c>
      <c r="L635" s="304">
        <f t="shared" ca="1" si="261"/>
        <v>621.06034202933859</v>
      </c>
      <c r="M635" s="306">
        <f t="shared" ca="1" si="277"/>
        <v>-1.5033686159167974</v>
      </c>
      <c r="N635" s="304">
        <f t="shared" ca="1" si="278"/>
        <v>-86.136676744456565</v>
      </c>
      <c r="P635" s="310">
        <f t="shared" ca="1" si="279"/>
        <v>23</v>
      </c>
      <c r="Q635" s="304">
        <f t="shared" ca="1" si="280"/>
        <v>0</v>
      </c>
      <c r="R635" s="306">
        <f t="shared" ca="1" si="281"/>
        <v>0</v>
      </c>
      <c r="S635" s="307">
        <f t="shared" ca="1" si="282"/>
        <v>2.8949999999999996</v>
      </c>
      <c r="T635" s="304">
        <f t="shared" ca="1" si="262"/>
        <v>28.399949999999997</v>
      </c>
      <c r="U635" s="311">
        <f t="shared" ca="1" si="263"/>
        <v>0</v>
      </c>
      <c r="V635" s="306">
        <f t="shared" ca="1" si="264"/>
        <v>1.2253190453052458</v>
      </c>
      <c r="W635" s="304">
        <f t="shared" ca="1" si="265"/>
        <v>25.683475899021332</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0.91606549587515929</v>
      </c>
      <c r="AH635" s="304">
        <f t="shared" ca="1" si="289"/>
        <v>-8.8716419563164006</v>
      </c>
    </row>
    <row r="636" spans="1:34" x14ac:dyDescent="0.2">
      <c r="A636" s="347">
        <f t="shared" ca="1" si="267"/>
        <v>1E-4</v>
      </c>
      <c r="B636" s="304">
        <f t="shared" ca="1" si="268"/>
        <v>32.824600000000991</v>
      </c>
      <c r="D636" s="306">
        <f t="shared" ca="1" si="269"/>
        <v>-0.59774301618928039</v>
      </c>
      <c r="E636" s="307">
        <f t="shared" ca="1" si="270"/>
        <v>-0.95849288306757074</v>
      </c>
      <c r="F636" s="304">
        <f t="shared" ca="1" si="271"/>
        <v>1.1296040546555426</v>
      </c>
      <c r="G636" s="306">
        <f t="shared" ca="1" si="272"/>
        <v>6.8166554707066958</v>
      </c>
      <c r="H636" s="307">
        <f t="shared" ca="1" si="273"/>
        <v>-100.94348100158973</v>
      </c>
      <c r="I636" s="304">
        <f t="shared" ca="1" si="274"/>
        <v>101.17338162048664</v>
      </c>
      <c r="J636" s="306">
        <f t="shared" ca="1" si="275"/>
        <v>621.05488247048675</v>
      </c>
      <c r="K636" s="307">
        <f t="shared" ca="1" si="276"/>
        <v>-2.6142067004883662</v>
      </c>
      <c r="L636" s="304">
        <f t="shared" ca="1" si="261"/>
        <v>621.06038443705529</v>
      </c>
      <c r="M636" s="306">
        <f t="shared" ca="1" si="277"/>
        <v>-1.5033692692158389</v>
      </c>
      <c r="N636" s="304">
        <f t="shared" ca="1" si="278"/>
        <v>-86.136714175734411</v>
      </c>
      <c r="P636" s="310">
        <f t="shared" ca="1" si="279"/>
        <v>23</v>
      </c>
      <c r="Q636" s="304">
        <f t="shared" ca="1" si="280"/>
        <v>0</v>
      </c>
      <c r="R636" s="306">
        <f t="shared" ca="1" si="281"/>
        <v>0</v>
      </c>
      <c r="S636" s="307">
        <f t="shared" ca="1" si="282"/>
        <v>2.8949999999999996</v>
      </c>
      <c r="T636" s="304">
        <f t="shared" ca="1" si="262"/>
        <v>28.399949999999997</v>
      </c>
      <c r="U636" s="311">
        <f t="shared" ca="1" si="263"/>
        <v>0</v>
      </c>
      <c r="V636" s="306">
        <f t="shared" ca="1" si="264"/>
        <v>1.2253202821850016</v>
      </c>
      <c r="W636" s="304">
        <f t="shared" ca="1" si="265"/>
        <v>25.683548333445071</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0.91604090679640215</v>
      </c>
      <c r="AH636" s="304">
        <f t="shared" ca="1" si="289"/>
        <v>-8.8716669772094416</v>
      </c>
    </row>
    <row r="637" spans="1:34" x14ac:dyDescent="0.2">
      <c r="A637" s="347">
        <f t="shared" ca="1" si="267"/>
        <v>1E-4</v>
      </c>
      <c r="B637" s="304">
        <f t="shared" ca="1" si="268"/>
        <v>32.824700000000995</v>
      </c>
      <c r="D637" s="306">
        <f t="shared" ca="1" si="269"/>
        <v>-0.59773891929045353</v>
      </c>
      <c r="E637" s="307">
        <f t="shared" ca="1" si="270"/>
        <v>-0.95846752889340081</v>
      </c>
      <c r="F637" s="304">
        <f t="shared" ca="1" si="271"/>
        <v>1.1295803732260672</v>
      </c>
      <c r="G637" s="306">
        <f t="shared" ca="1" si="272"/>
        <v>6.8165956968147663</v>
      </c>
      <c r="H637" s="307">
        <f t="shared" ca="1" si="273"/>
        <v>-100.94357684834262</v>
      </c>
      <c r="I637" s="304">
        <f t="shared" ca="1" si="274"/>
        <v>101.17347322214002</v>
      </c>
      <c r="J637" s="306">
        <f t="shared" ca="1" si="275"/>
        <v>621.05488247048675</v>
      </c>
      <c r="K637" s="307">
        <f t="shared" ca="1" si="276"/>
        <v>-2.6243010533808628</v>
      </c>
      <c r="L637" s="304">
        <f t="shared" ca="1" si="261"/>
        <v>621.06042700887724</v>
      </c>
      <c r="M637" s="306">
        <f t="shared" ca="1" si="277"/>
        <v>-1.5033699225079686</v>
      </c>
      <c r="N637" s="304">
        <f t="shared" ca="1" si="278"/>
        <v>-86.13675160661623</v>
      </c>
      <c r="P637" s="310">
        <f t="shared" ca="1" si="279"/>
        <v>23</v>
      </c>
      <c r="Q637" s="304">
        <f t="shared" ca="1" si="280"/>
        <v>0</v>
      </c>
      <c r="R637" s="306">
        <f t="shared" ca="1" si="281"/>
        <v>0</v>
      </c>
      <c r="S637" s="307">
        <f t="shared" ca="1" si="282"/>
        <v>2.8949999999999996</v>
      </c>
      <c r="T637" s="304">
        <f t="shared" ca="1" si="262"/>
        <v>28.399949999999997</v>
      </c>
      <c r="U637" s="311">
        <f t="shared" ca="1" si="263"/>
        <v>0</v>
      </c>
      <c r="V637" s="306">
        <f t="shared" ca="1" si="264"/>
        <v>1.2253215190671805</v>
      </c>
      <c r="W637" s="304">
        <f t="shared" ca="1" si="265"/>
        <v>25.683620766807191</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0.91601631807560402</v>
      </c>
      <c r="AH637" s="304">
        <f t="shared" ca="1" si="289"/>
        <v>-8.8716919977357769</v>
      </c>
    </row>
    <row r="638" spans="1:34" x14ac:dyDescent="0.2">
      <c r="A638" s="347">
        <f t="shared" ca="1" si="267"/>
        <v>1E-4</v>
      </c>
      <c r="B638" s="304">
        <f t="shared" ca="1" si="268"/>
        <v>32.824800000000998</v>
      </c>
      <c r="D638" s="306">
        <f t="shared" ca="1" si="269"/>
        <v>-0.59773482239522713</v>
      </c>
      <c r="E638" s="307">
        <f t="shared" ca="1" si="270"/>
        <v>-0.95844217509081275</v>
      </c>
      <c r="F638" s="304">
        <f t="shared" ca="1" si="271"/>
        <v>1.1295566922012643</v>
      </c>
      <c r="G638" s="306">
        <f t="shared" ca="1" si="272"/>
        <v>6.8165359233325269</v>
      </c>
      <c r="H638" s="307">
        <f t="shared" ca="1" si="273"/>
        <v>-100.94367269256013</v>
      </c>
      <c r="I638" s="304">
        <f t="shared" ca="1" si="274"/>
        <v>101.17356482133459</v>
      </c>
      <c r="J638" s="306">
        <f t="shared" ca="1" si="275"/>
        <v>621.05488247048675</v>
      </c>
      <c r="K638" s="307">
        <f t="shared" ca="1" si="276"/>
        <v>-2.6343954158579082</v>
      </c>
      <c r="L638" s="304">
        <f t="shared" ca="1" si="261"/>
        <v>621.06046974480455</v>
      </c>
      <c r="M638" s="306">
        <f t="shared" ca="1" si="277"/>
        <v>-1.503370575793187</v>
      </c>
      <c r="N638" s="304">
        <f t="shared" ca="1" si="278"/>
        <v>-86.136789037102062</v>
      </c>
      <c r="P638" s="310">
        <f t="shared" ca="1" si="279"/>
        <v>23</v>
      </c>
      <c r="Q638" s="304">
        <f t="shared" ca="1" si="280"/>
        <v>0</v>
      </c>
      <c r="R638" s="306">
        <f t="shared" ca="1" si="281"/>
        <v>0</v>
      </c>
      <c r="S638" s="307">
        <f t="shared" ca="1" si="282"/>
        <v>2.8949999999999996</v>
      </c>
      <c r="T638" s="304">
        <f t="shared" ca="1" si="262"/>
        <v>28.399949999999997</v>
      </c>
      <c r="U638" s="311">
        <f t="shared" ca="1" si="263"/>
        <v>0</v>
      </c>
      <c r="V638" s="306">
        <f t="shared" ca="1" si="264"/>
        <v>1.2253227559517827</v>
      </c>
      <c r="W638" s="304">
        <f t="shared" ca="1" si="265"/>
        <v>25.683693199107733</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0.91599172971276843</v>
      </c>
      <c r="AH638" s="304">
        <f t="shared" ca="1" si="289"/>
        <v>-8.8717170178954046</v>
      </c>
    </row>
    <row r="639" spans="1:34" x14ac:dyDescent="0.2">
      <c r="A639" s="347">
        <f t="shared" ca="1" si="267"/>
        <v>1E-4</v>
      </c>
      <c r="B639" s="304">
        <f t="shared" ca="1" si="268"/>
        <v>32.824900000001001</v>
      </c>
      <c r="D639" s="306">
        <f t="shared" ca="1" si="269"/>
        <v>-0.59773072550359951</v>
      </c>
      <c r="E639" s="307">
        <f t="shared" ca="1" si="270"/>
        <v>-0.95841682165979236</v>
      </c>
      <c r="F639" s="304">
        <f t="shared" ca="1" si="271"/>
        <v>1.1295330115811213</v>
      </c>
      <c r="G639" s="306">
        <f t="shared" ca="1" si="272"/>
        <v>6.8164761502599767</v>
      </c>
      <c r="H639" s="307">
        <f t="shared" ca="1" si="273"/>
        <v>-100.9437685342423</v>
      </c>
      <c r="I639" s="304">
        <f t="shared" ca="1" si="274"/>
        <v>101.17365641807035</v>
      </c>
      <c r="J639" s="306">
        <f t="shared" ca="1" si="275"/>
        <v>621.05488247048675</v>
      </c>
      <c r="K639" s="307">
        <f t="shared" ca="1" si="276"/>
        <v>-2.6444897879192482</v>
      </c>
      <c r="L639" s="304">
        <f t="shared" ca="1" si="261"/>
        <v>621.06051264483767</v>
      </c>
      <c r="M639" s="306">
        <f t="shared" ca="1" si="277"/>
        <v>-1.5033712290714938</v>
      </c>
      <c r="N639" s="304">
        <f t="shared" ca="1" si="278"/>
        <v>-86.136826467191881</v>
      </c>
      <c r="P639" s="310">
        <f t="shared" ca="1" si="279"/>
        <v>23</v>
      </c>
      <c r="Q639" s="304">
        <f t="shared" ca="1" si="280"/>
        <v>0</v>
      </c>
      <c r="R639" s="306">
        <f t="shared" ca="1" si="281"/>
        <v>0</v>
      </c>
      <c r="S639" s="307">
        <f t="shared" ca="1" si="282"/>
        <v>2.8949999999999996</v>
      </c>
      <c r="T639" s="304">
        <f t="shared" ca="1" si="262"/>
        <v>28.399949999999997</v>
      </c>
      <c r="U639" s="311">
        <f t="shared" ca="1" si="263"/>
        <v>0</v>
      </c>
      <c r="V639" s="306">
        <f t="shared" ca="1" si="264"/>
        <v>1.2253239928388078</v>
      </c>
      <c r="W639" s="304">
        <f t="shared" ca="1" si="265"/>
        <v>25.683765630346674</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0.91596714170788118</v>
      </c>
      <c r="AH639" s="304">
        <f t="shared" ca="1" si="289"/>
        <v>-8.8717420376883371</v>
      </c>
    </row>
    <row r="640" spans="1:34" x14ac:dyDescent="0.2">
      <c r="A640" s="347">
        <f t="shared" ca="1" si="267"/>
        <v>1E-4</v>
      </c>
      <c r="B640" s="304">
        <f t="shared" ca="1" si="268"/>
        <v>32.825000000001005</v>
      </c>
      <c r="D640" s="306">
        <f t="shared" ca="1" si="269"/>
        <v>-0.59772662861557357</v>
      </c>
      <c r="E640" s="307">
        <f t="shared" ca="1" si="270"/>
        <v>-0.95839146860034496</v>
      </c>
      <c r="F640" s="304">
        <f t="shared" ca="1" si="271"/>
        <v>1.1295093313656448</v>
      </c>
      <c r="G640" s="306">
        <f t="shared" ca="1" si="272"/>
        <v>6.8164163775971147</v>
      </c>
      <c r="H640" s="307">
        <f t="shared" ca="1" si="273"/>
        <v>-100.94386437338916</v>
      </c>
      <c r="I640" s="304">
        <f t="shared" ca="1" si="274"/>
        <v>101.17374801234735</v>
      </c>
      <c r="J640" s="306">
        <f t="shared" ca="1" si="275"/>
        <v>621.05488247048675</v>
      </c>
      <c r="K640" s="307">
        <f t="shared" ca="1" si="276"/>
        <v>-2.6545841695646297</v>
      </c>
      <c r="L640" s="304">
        <f t="shared" ca="1" si="261"/>
        <v>621.06055570897706</v>
      </c>
      <c r="M640" s="306">
        <f t="shared" ca="1" si="277"/>
        <v>-1.5033718823428892</v>
      </c>
      <c r="N640" s="304">
        <f t="shared" ca="1" si="278"/>
        <v>-86.136863896885714</v>
      </c>
      <c r="P640" s="310">
        <f t="shared" ca="1" si="279"/>
        <v>23</v>
      </c>
      <c r="Q640" s="304">
        <f t="shared" ca="1" si="280"/>
        <v>0</v>
      </c>
      <c r="R640" s="306">
        <f t="shared" ca="1" si="281"/>
        <v>0</v>
      </c>
      <c r="S640" s="307">
        <f t="shared" ca="1" si="282"/>
        <v>2.8949999999999996</v>
      </c>
      <c r="T640" s="304">
        <f t="shared" ca="1" si="262"/>
        <v>28.399949999999997</v>
      </c>
      <c r="U640" s="311">
        <f t="shared" ca="1" si="263"/>
        <v>0</v>
      </c>
      <c r="V640" s="306">
        <f t="shared" ca="1" si="264"/>
        <v>1.2253252297282562</v>
      </c>
      <c r="W640" s="304">
        <f t="shared" ca="1" si="265"/>
        <v>25.683838060524039</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0.91594255406094938</v>
      </c>
      <c r="AH640" s="304">
        <f t="shared" ca="1" si="289"/>
        <v>-8.8717670571145693</v>
      </c>
    </row>
    <row r="641" spans="1:34" x14ac:dyDescent="0.2">
      <c r="A641" s="347">
        <f t="shared" ca="1" si="267"/>
        <v>1E-4</v>
      </c>
      <c r="B641" s="304">
        <f t="shared" ca="1" si="268"/>
        <v>32.825100000001008</v>
      </c>
      <c r="D641" s="306">
        <f t="shared" ca="1" si="269"/>
        <v>-0.59772253173114887</v>
      </c>
      <c r="E641" s="307">
        <f t="shared" ca="1" si="270"/>
        <v>-0.95836611591246523</v>
      </c>
      <c r="F641" s="304">
        <f t="shared" ca="1" si="271"/>
        <v>1.1294856515548302</v>
      </c>
      <c r="G641" s="306">
        <f t="shared" ca="1" si="272"/>
        <v>6.8163566053439419</v>
      </c>
      <c r="H641" s="307">
        <f t="shared" ca="1" si="273"/>
        <v>-100.94396021000075</v>
      </c>
      <c r="I641" s="304">
        <f t="shared" ca="1" si="274"/>
        <v>101.17383960416562</v>
      </c>
      <c r="J641" s="306">
        <f t="shared" ca="1" si="275"/>
        <v>621.05488247048675</v>
      </c>
      <c r="K641" s="307">
        <f t="shared" ca="1" si="276"/>
        <v>-2.6646785607937993</v>
      </c>
      <c r="L641" s="304">
        <f t="shared" ca="1" si="261"/>
        <v>621.06059893722329</v>
      </c>
      <c r="M641" s="306">
        <f t="shared" ca="1" si="277"/>
        <v>-1.5033725356073735</v>
      </c>
      <c r="N641" s="304">
        <f t="shared" ca="1" si="278"/>
        <v>-86.136901326183576</v>
      </c>
      <c r="P641" s="310">
        <f t="shared" ca="1" si="279"/>
        <v>23</v>
      </c>
      <c r="Q641" s="304">
        <f t="shared" ca="1" si="280"/>
        <v>0</v>
      </c>
      <c r="R641" s="306">
        <f t="shared" ca="1" si="281"/>
        <v>0</v>
      </c>
      <c r="S641" s="307">
        <f t="shared" ca="1" si="282"/>
        <v>2.8949999999999996</v>
      </c>
      <c r="T641" s="304">
        <f t="shared" ca="1" si="262"/>
        <v>28.399949999999997</v>
      </c>
      <c r="U641" s="311">
        <f t="shared" ca="1" si="263"/>
        <v>0</v>
      </c>
      <c r="V641" s="306">
        <f t="shared" ca="1" si="264"/>
        <v>1.2253264666201276</v>
      </c>
      <c r="W641" s="304">
        <f t="shared" ca="1" si="265"/>
        <v>25.68391048963985</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0.91591796677196591</v>
      </c>
      <c r="AH641" s="304">
        <f t="shared" ca="1" si="289"/>
        <v>-8.871792076174108</v>
      </c>
    </row>
    <row r="642" spans="1:34" x14ac:dyDescent="0.2">
      <c r="A642" s="347">
        <f t="shared" ca="1" si="267"/>
        <v>1E-4</v>
      </c>
      <c r="B642" s="304">
        <f t="shared" ca="1" si="268"/>
        <v>32.825200000001011</v>
      </c>
      <c r="D642" s="306">
        <f t="shared" ca="1" si="269"/>
        <v>-0.59771843485032528</v>
      </c>
      <c r="E642" s="307">
        <f t="shared" ca="1" si="270"/>
        <v>-0.95834076359614428</v>
      </c>
      <c r="F642" s="304">
        <f t="shared" ca="1" si="271"/>
        <v>1.1294619721486703</v>
      </c>
      <c r="G642" s="306">
        <f t="shared" ca="1" si="272"/>
        <v>6.8162968335004566</v>
      </c>
      <c r="H642" s="307">
        <f t="shared" ca="1" si="273"/>
        <v>-100.94405604407712</v>
      </c>
      <c r="I642" s="304">
        <f t="shared" ca="1" si="274"/>
        <v>101.17393119352521</v>
      </c>
      <c r="J642" s="306">
        <f t="shared" ca="1" si="275"/>
        <v>621.05488247048675</v>
      </c>
      <c r="K642" s="307">
        <f t="shared" ca="1" si="276"/>
        <v>-2.6747729616065032</v>
      </c>
      <c r="L642" s="304">
        <f t="shared" ca="1" si="261"/>
        <v>621.06064232957658</v>
      </c>
      <c r="M642" s="306">
        <f t="shared" ca="1" si="277"/>
        <v>-1.5033731888649466</v>
      </c>
      <c r="N642" s="304">
        <f t="shared" ca="1" si="278"/>
        <v>-86.136938755085453</v>
      </c>
      <c r="P642" s="310">
        <f t="shared" ca="1" si="279"/>
        <v>23</v>
      </c>
      <c r="Q642" s="304">
        <f t="shared" ca="1" si="280"/>
        <v>0</v>
      </c>
      <c r="R642" s="306">
        <f t="shared" ca="1" si="281"/>
        <v>0</v>
      </c>
      <c r="S642" s="307">
        <f t="shared" ca="1" si="282"/>
        <v>2.8949999999999996</v>
      </c>
      <c r="T642" s="304">
        <f t="shared" ca="1" si="262"/>
        <v>28.399949999999997</v>
      </c>
      <c r="U642" s="311">
        <f t="shared" ca="1" si="263"/>
        <v>0</v>
      </c>
      <c r="V642" s="306">
        <f t="shared" ca="1" si="264"/>
        <v>1.2253277035144221</v>
      </c>
      <c r="W642" s="304">
        <f t="shared" ca="1" si="265"/>
        <v>25.683982917694102</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0.91589337984092545</v>
      </c>
      <c r="AH642" s="304">
        <f t="shared" ca="1" si="289"/>
        <v>-8.8718170948669606</v>
      </c>
    </row>
    <row r="643" spans="1:34" x14ac:dyDescent="0.2">
      <c r="A643" s="347">
        <f t="shared" ca="1" si="267"/>
        <v>1E-4</v>
      </c>
      <c r="B643" s="304">
        <f t="shared" ca="1" si="268"/>
        <v>32.825300000001015</v>
      </c>
      <c r="D643" s="306">
        <f t="shared" ca="1" si="269"/>
        <v>-0.59771433797310425</v>
      </c>
      <c r="E643" s="307">
        <f t="shared" ca="1" si="270"/>
        <v>-0.95831541165138034</v>
      </c>
      <c r="F643" s="304">
        <f t="shared" ca="1" si="271"/>
        <v>1.1294382931471647</v>
      </c>
      <c r="G643" s="306">
        <f t="shared" ca="1" si="272"/>
        <v>6.8162370620666595</v>
      </c>
      <c r="H643" s="307">
        <f t="shared" ca="1" si="273"/>
        <v>-100.94415187561827</v>
      </c>
      <c r="I643" s="304">
        <f t="shared" ca="1" si="274"/>
        <v>101.1740227804261</v>
      </c>
      <c r="J643" s="306">
        <f t="shared" ca="1" si="275"/>
        <v>621.05488247048675</v>
      </c>
      <c r="K643" s="307">
        <f t="shared" ca="1" si="276"/>
        <v>-2.684867372002488</v>
      </c>
      <c r="L643" s="304">
        <f t="shared" ca="1" si="261"/>
        <v>621.0606858860375</v>
      </c>
      <c r="M643" s="306">
        <f t="shared" ca="1" si="277"/>
        <v>-1.5033738421156086</v>
      </c>
      <c r="N643" s="304">
        <f t="shared" ca="1" si="278"/>
        <v>-86.136976183591344</v>
      </c>
      <c r="P643" s="310">
        <f t="shared" ca="1" si="279"/>
        <v>23</v>
      </c>
      <c r="Q643" s="304">
        <f t="shared" ca="1" si="280"/>
        <v>0</v>
      </c>
      <c r="R643" s="306">
        <f t="shared" ca="1" si="281"/>
        <v>0</v>
      </c>
      <c r="S643" s="307">
        <f t="shared" ca="1" si="282"/>
        <v>2.8949999999999996</v>
      </c>
      <c r="T643" s="304">
        <f t="shared" ca="1" si="262"/>
        <v>28.399949999999997</v>
      </c>
      <c r="U643" s="311">
        <f t="shared" ca="1" si="263"/>
        <v>0</v>
      </c>
      <c r="V643" s="306">
        <f t="shared" ca="1" si="264"/>
        <v>1.2253289404111392</v>
      </c>
      <c r="W643" s="304">
        <f t="shared" ca="1" si="265"/>
        <v>25.684055344686783</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0.91586879326782444</v>
      </c>
      <c r="AH643" s="304">
        <f t="shared" ca="1" si="289"/>
        <v>-8.8718421131931287</v>
      </c>
    </row>
    <row r="644" spans="1:34" x14ac:dyDescent="0.2">
      <c r="A644" s="347">
        <f t="shared" ca="1" si="267"/>
        <v>1E-4</v>
      </c>
      <c r="B644" s="304">
        <f t="shared" ca="1" si="268"/>
        <v>32.825400000001018</v>
      </c>
      <c r="D644" s="306">
        <f t="shared" ca="1" si="269"/>
        <v>-0.59771024109948623</v>
      </c>
      <c r="E644" s="307">
        <f t="shared" ca="1" si="270"/>
        <v>-0.95829006007818229</v>
      </c>
      <c r="F644" s="304">
        <f t="shared" ca="1" si="271"/>
        <v>1.1294146145503219</v>
      </c>
      <c r="G644" s="306">
        <f t="shared" ca="1" si="272"/>
        <v>6.8161772910425498</v>
      </c>
      <c r="H644" s="307">
        <f t="shared" ca="1" si="273"/>
        <v>-100.94424770462429</v>
      </c>
      <c r="I644" s="304">
        <f t="shared" ca="1" si="274"/>
        <v>101.17411436486839</v>
      </c>
      <c r="J644" s="306">
        <f t="shared" ca="1" si="275"/>
        <v>621.05488247048675</v>
      </c>
      <c r="K644" s="307">
        <f t="shared" ca="1" si="276"/>
        <v>-2.6949617919815001</v>
      </c>
      <c r="L644" s="304">
        <f t="shared" ref="L644:L707" ca="1" si="290">SQRT(pos_x^2+pos_z^2)</f>
        <v>621.06072960660651</v>
      </c>
      <c r="M644" s="306">
        <f t="shared" ca="1" si="277"/>
        <v>-1.5033744953593597</v>
      </c>
      <c r="N644" s="304">
        <f t="shared" ca="1" si="278"/>
        <v>-86.137013611701278</v>
      </c>
      <c r="P644" s="310">
        <f t="shared" ca="1" si="279"/>
        <v>23</v>
      </c>
      <c r="Q644" s="304">
        <f t="shared" ca="1" si="280"/>
        <v>0</v>
      </c>
      <c r="R644" s="306">
        <f t="shared" ca="1" si="281"/>
        <v>0</v>
      </c>
      <c r="S644" s="307">
        <f t="shared" ca="1" si="282"/>
        <v>2.8949999999999996</v>
      </c>
      <c r="T644" s="304">
        <f t="shared" ref="T644:T707" ca="1" si="291">m*g</f>
        <v>28.399949999999997</v>
      </c>
      <c r="U644" s="311">
        <f t="shared" ref="U644:U707" ca="1" si="292">IF(pos_xz&lt;L_rampe,Poids*COS(Beta),0)</f>
        <v>0</v>
      </c>
      <c r="V644" s="306">
        <f t="shared" ref="V644:V707" ca="1" si="293">Rho_moyen*(20000-Alt_rampe-pos_z)/(20000+Alt_rampe+pos_z)</f>
        <v>1.2253301773102796</v>
      </c>
      <c r="W644" s="304">
        <f t="shared" ref="W644:W707" ca="1" si="294">1/2*Rho*Sref*Cx*vit_xz^2</f>
        <v>25.684127770617952</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0.91584420705267178</v>
      </c>
      <c r="AH644" s="304">
        <f t="shared" ca="1" si="289"/>
        <v>-8.8718671311526034</v>
      </c>
    </row>
    <row r="645" spans="1:34" x14ac:dyDescent="0.2">
      <c r="A645" s="347">
        <f t="shared" ref="A645:A708" ca="1" si="296">IF(B644+0.01&lt;=T_ini+ROUNDUP(Temps_fin_propu,0), 0.01, IF(K644&gt;0, 0.1, 0.0001))</f>
        <v>1E-4</v>
      </c>
      <c r="B645" s="304">
        <f t="shared" ref="B645:B708" ca="1" si="297">B644+pas</f>
        <v>32.825500000001021</v>
      </c>
      <c r="D645" s="306">
        <f t="shared" ref="D645:D708" ca="1" si="298">IF(AND(L644&lt;L_rampe,Poussee&lt;Poids*SIN(M644)),0,(-W644+Poussee)/m*COS(M644)-U644/m*SIN(M644))</f>
        <v>-0.59770614422947221</v>
      </c>
      <c r="E645" s="307">
        <f t="shared" ref="E645:E708" ca="1" si="299">IF(AND(L644&lt;L_rampe,Poussee&lt;Poids*SIN(M644)),0,(-W644+Poussee)/m*SIN(M644)+U644/m*COS(M644)-Poids/m)</f>
        <v>-0.95826470887652704</v>
      </c>
      <c r="F645" s="304">
        <f t="shared" ref="F645:F708" ca="1" si="300">SQRT(acc_x^2+acc_z^2)</f>
        <v>1.1293909363581229</v>
      </c>
      <c r="G645" s="306">
        <f t="shared" ref="G645:G708" ca="1" si="301">G644+acc_x*pas</f>
        <v>6.8161175204281266</v>
      </c>
      <c r="H645" s="307">
        <f t="shared" ref="H645:H708" ca="1" si="302">H644+acc_z*pas</f>
        <v>-100.94434353109517</v>
      </c>
      <c r="I645" s="304">
        <f t="shared" ref="I645:I708" ca="1" si="303">SQRT(vit_x^2+vit_z^2)</f>
        <v>101.17420594685211</v>
      </c>
      <c r="J645" s="306">
        <f t="shared" ref="J645:J708" ca="1" si="304">J644+0.5*(vit_x+G644)*pas*(K644&gt;=0)</f>
        <v>621.05488247048675</v>
      </c>
      <c r="K645" s="307">
        <f t="shared" ref="K645:K708" ca="1" si="305">K644+0.5*(vit_z+H644)*pas</f>
        <v>-2.7050562215432863</v>
      </c>
      <c r="L645" s="304">
        <f t="shared" ca="1" si="290"/>
        <v>621.06077349128384</v>
      </c>
      <c r="M645" s="306">
        <f t="shared" ref="M645:M708" ca="1" si="306">IF(AND(L644&gt;L_rampe,G645&gt;0),ATAN2(G645,H645),$M$4)</f>
        <v>-1.5033751485961999</v>
      </c>
      <c r="N645" s="304">
        <f t="shared" ref="N645:N708" ca="1" si="307">DEGREES(Beta)</f>
        <v>-86.13705103941524</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2.8949999999999996</v>
      </c>
      <c r="T645" s="304">
        <f t="shared" ca="1" si="291"/>
        <v>28.399949999999997</v>
      </c>
      <c r="U645" s="311">
        <f t="shared" ca="1" si="292"/>
        <v>0</v>
      </c>
      <c r="V645" s="306">
        <f t="shared" ca="1" si="293"/>
        <v>1.225331414211843</v>
      </c>
      <c r="W645" s="304">
        <f t="shared" ca="1" si="294"/>
        <v>25.684200195487609</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0.91581962119544436</v>
      </c>
      <c r="AH645" s="304">
        <f t="shared" ref="AH645:AH708" ca="1" si="318">IF(AND(L644&lt;L_rampe,Poussee&lt;Poids*SIN(M644)), g*SIN(M644), (-W644+Poussee)/m)</f>
        <v>-8.8718921487454079</v>
      </c>
    </row>
    <row r="646" spans="1:34" x14ac:dyDescent="0.2">
      <c r="A646" s="347">
        <f t="shared" ca="1" si="296"/>
        <v>1E-4</v>
      </c>
      <c r="B646" s="304">
        <f t="shared" ca="1" si="297"/>
        <v>32.825600000001025</v>
      </c>
      <c r="D646" s="306">
        <f t="shared" ca="1" si="298"/>
        <v>-0.59770204736306343</v>
      </c>
      <c r="E646" s="307">
        <f t="shared" ca="1" si="299"/>
        <v>-0.95823935804641636</v>
      </c>
      <c r="F646" s="304">
        <f t="shared" ca="1" si="300"/>
        <v>1.1293672585705705</v>
      </c>
      <c r="G646" s="306">
        <f t="shared" ca="1" si="301"/>
        <v>6.8160577502233899</v>
      </c>
      <c r="H646" s="307">
        <f t="shared" ca="1" si="302"/>
        <v>-100.94443935503098</v>
      </c>
      <c r="I646" s="304">
        <f t="shared" ca="1" si="303"/>
        <v>101.17429752637726</v>
      </c>
      <c r="J646" s="306">
        <f t="shared" ca="1" si="304"/>
        <v>621.05488247048675</v>
      </c>
      <c r="K646" s="307">
        <f t="shared" ca="1" si="305"/>
        <v>-2.7151506606875926</v>
      </c>
      <c r="L646" s="304">
        <f t="shared" ca="1" si="290"/>
        <v>621.06081754007016</v>
      </c>
      <c r="M646" s="306">
        <f t="shared" ca="1" si="306"/>
        <v>-1.5033758018261294</v>
      </c>
      <c r="N646" s="304">
        <f t="shared" ca="1" si="307"/>
        <v>-86.13708846673326</v>
      </c>
      <c r="P646" s="310">
        <f t="shared" ca="1" si="308"/>
        <v>23</v>
      </c>
      <c r="Q646" s="304">
        <f t="shared" ca="1" si="309"/>
        <v>0</v>
      </c>
      <c r="R646" s="306">
        <f t="shared" ca="1" si="310"/>
        <v>0</v>
      </c>
      <c r="S646" s="307">
        <f t="shared" ca="1" si="311"/>
        <v>2.8949999999999996</v>
      </c>
      <c r="T646" s="304">
        <f t="shared" ca="1" si="291"/>
        <v>28.399949999999997</v>
      </c>
      <c r="U646" s="311">
        <f t="shared" ca="1" si="292"/>
        <v>0</v>
      </c>
      <c r="V646" s="306">
        <f t="shared" ca="1" si="293"/>
        <v>1.2253326511158289</v>
      </c>
      <c r="W646" s="304">
        <f t="shared" ca="1" si="294"/>
        <v>25.684272619295729</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0.91579503569614396</v>
      </c>
      <c r="AH646" s="304">
        <f t="shared" ca="1" si="318"/>
        <v>-8.8719171659715421</v>
      </c>
    </row>
    <row r="647" spans="1:34" x14ac:dyDescent="0.2">
      <c r="A647" s="347">
        <f t="shared" ca="1" si="296"/>
        <v>1E-4</v>
      </c>
      <c r="B647" s="304">
        <f t="shared" ca="1" si="297"/>
        <v>32.825700000001028</v>
      </c>
      <c r="D647" s="306">
        <f t="shared" ca="1" si="298"/>
        <v>-0.59769795050025831</v>
      </c>
      <c r="E647" s="307">
        <f t="shared" ca="1" si="299"/>
        <v>-0.95821400758785913</v>
      </c>
      <c r="F647" s="304">
        <f t="shared" ca="1" si="300"/>
        <v>1.1293435811876715</v>
      </c>
      <c r="G647" s="306">
        <f t="shared" ca="1" si="301"/>
        <v>6.8159979804283397</v>
      </c>
      <c r="H647" s="307">
        <f t="shared" ca="1" si="302"/>
        <v>-100.94453517643174</v>
      </c>
      <c r="I647" s="304">
        <f t="shared" ca="1" si="303"/>
        <v>101.1743891034439</v>
      </c>
      <c r="J647" s="306">
        <f t="shared" ca="1" si="304"/>
        <v>621.05488247048675</v>
      </c>
      <c r="K647" s="307">
        <f t="shared" ca="1" si="305"/>
        <v>-2.7252451094141659</v>
      </c>
      <c r="L647" s="304">
        <f t="shared" ca="1" si="290"/>
        <v>621.06086175296582</v>
      </c>
      <c r="M647" s="306">
        <f t="shared" ca="1" si="306"/>
        <v>-1.5033764550491482</v>
      </c>
      <c r="N647" s="304">
        <f t="shared" ca="1" si="307"/>
        <v>-86.137125893655309</v>
      </c>
      <c r="P647" s="310">
        <f t="shared" ca="1" si="308"/>
        <v>23</v>
      </c>
      <c r="Q647" s="304">
        <f t="shared" ca="1" si="309"/>
        <v>0</v>
      </c>
      <c r="R647" s="306">
        <f t="shared" ca="1" si="310"/>
        <v>0</v>
      </c>
      <c r="S647" s="307">
        <f t="shared" ca="1" si="311"/>
        <v>2.8949999999999996</v>
      </c>
      <c r="T647" s="304">
        <f t="shared" ca="1" si="291"/>
        <v>28.399949999999997</v>
      </c>
      <c r="U647" s="311">
        <f t="shared" ca="1" si="292"/>
        <v>0</v>
      </c>
      <c r="V647" s="306">
        <f t="shared" ca="1" si="293"/>
        <v>1.2253338880222382</v>
      </c>
      <c r="W647" s="304">
        <f t="shared" ca="1" si="294"/>
        <v>25.684345042042363</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0.91577045055478123</v>
      </c>
      <c r="AH647" s="304">
        <f t="shared" ca="1" si="318"/>
        <v>-8.8719421828309954</v>
      </c>
    </row>
    <row r="648" spans="1:34" x14ac:dyDescent="0.2">
      <c r="A648" s="347">
        <f t="shared" ca="1" si="296"/>
        <v>1E-4</v>
      </c>
      <c r="B648" s="304">
        <f t="shared" ca="1" si="297"/>
        <v>32.825800000001031</v>
      </c>
      <c r="D648" s="306">
        <f t="shared" ca="1" si="298"/>
        <v>-0.59769385364105954</v>
      </c>
      <c r="E648" s="307">
        <f t="shared" ca="1" si="299"/>
        <v>-0.95818865750083582</v>
      </c>
      <c r="F648" s="304">
        <f t="shared" ca="1" si="300"/>
        <v>1.1293199042094115</v>
      </c>
      <c r="G648" s="306">
        <f t="shared" ca="1" si="301"/>
        <v>6.815938211042976</v>
      </c>
      <c r="H648" s="307">
        <f t="shared" ca="1" si="302"/>
        <v>-100.94463099529749</v>
      </c>
      <c r="I648" s="304">
        <f t="shared" ca="1" si="303"/>
        <v>101.17448067805206</v>
      </c>
      <c r="J648" s="306">
        <f t="shared" ca="1" si="304"/>
        <v>621.05488247048675</v>
      </c>
      <c r="K648" s="307">
        <f t="shared" ca="1" si="305"/>
        <v>-2.7353395677227521</v>
      </c>
      <c r="L648" s="304">
        <f t="shared" ca="1" si="290"/>
        <v>621.06090612997116</v>
      </c>
      <c r="M648" s="306">
        <f t="shared" ca="1" si="306"/>
        <v>-1.5033771082652563</v>
      </c>
      <c r="N648" s="304">
        <f t="shared" ca="1" si="307"/>
        <v>-86.137163320181415</v>
      </c>
      <c r="P648" s="310">
        <f t="shared" ca="1" si="308"/>
        <v>23</v>
      </c>
      <c r="Q648" s="304">
        <f t="shared" ca="1" si="309"/>
        <v>0</v>
      </c>
      <c r="R648" s="306">
        <f t="shared" ca="1" si="310"/>
        <v>0</v>
      </c>
      <c r="S648" s="307">
        <f t="shared" ca="1" si="311"/>
        <v>2.8949999999999996</v>
      </c>
      <c r="T648" s="304">
        <f t="shared" ca="1" si="291"/>
        <v>28.399949999999997</v>
      </c>
      <c r="U648" s="311">
        <f t="shared" ca="1" si="292"/>
        <v>0</v>
      </c>
      <c r="V648" s="306">
        <f t="shared" ca="1" si="293"/>
        <v>1.2253351249310704</v>
      </c>
      <c r="W648" s="304">
        <f t="shared" ca="1" si="294"/>
        <v>25.68441746372751</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0.91574586577133488</v>
      </c>
      <c r="AH648" s="304">
        <f t="shared" ca="1" si="318"/>
        <v>-8.8719671993237874</v>
      </c>
    </row>
    <row r="649" spans="1:34" x14ac:dyDescent="0.2">
      <c r="A649" s="347">
        <f t="shared" ca="1" si="296"/>
        <v>1E-4</v>
      </c>
      <c r="B649" s="304">
        <f t="shared" ca="1" si="297"/>
        <v>32.825900000001035</v>
      </c>
      <c r="D649" s="306">
        <f t="shared" ca="1" si="298"/>
        <v>-0.59768975678546832</v>
      </c>
      <c r="E649" s="307">
        <f t="shared" ca="1" si="299"/>
        <v>-0.95816330778534642</v>
      </c>
      <c r="F649" s="304">
        <f t="shared" ca="1" si="300"/>
        <v>1.1292962276357912</v>
      </c>
      <c r="G649" s="306">
        <f t="shared" ca="1" si="301"/>
        <v>6.8158784420672971</v>
      </c>
      <c r="H649" s="307">
        <f t="shared" ca="1" si="302"/>
        <v>-100.94472681162827</v>
      </c>
      <c r="I649" s="304">
        <f t="shared" ca="1" si="303"/>
        <v>101.17457225020179</v>
      </c>
      <c r="J649" s="306">
        <f t="shared" ca="1" si="304"/>
        <v>621.05488247048675</v>
      </c>
      <c r="K649" s="307">
        <f t="shared" ca="1" si="305"/>
        <v>-2.7454340356130982</v>
      </c>
      <c r="L649" s="304">
        <f t="shared" ca="1" si="290"/>
        <v>621.06095067108674</v>
      </c>
      <c r="M649" s="306">
        <f t="shared" ca="1" si="306"/>
        <v>-1.5033777614744541</v>
      </c>
      <c r="N649" s="304">
        <f t="shared" ca="1" si="307"/>
        <v>-86.137200746311592</v>
      </c>
      <c r="P649" s="310">
        <f t="shared" ca="1" si="308"/>
        <v>23</v>
      </c>
      <c r="Q649" s="304">
        <f t="shared" ca="1" si="309"/>
        <v>0</v>
      </c>
      <c r="R649" s="306">
        <f t="shared" ca="1" si="310"/>
        <v>0</v>
      </c>
      <c r="S649" s="307">
        <f t="shared" ca="1" si="311"/>
        <v>2.8949999999999996</v>
      </c>
      <c r="T649" s="304">
        <f t="shared" ca="1" si="291"/>
        <v>28.399949999999997</v>
      </c>
      <c r="U649" s="311">
        <f t="shared" ca="1" si="292"/>
        <v>0</v>
      </c>
      <c r="V649" s="306">
        <f t="shared" ca="1" si="293"/>
        <v>1.2253363618423252</v>
      </c>
      <c r="W649" s="304">
        <f t="shared" ca="1" si="294"/>
        <v>25.684489884351173</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0.91572128134580488</v>
      </c>
      <c r="AH649" s="304">
        <f t="shared" ca="1" si="318"/>
        <v>-8.871992215449918</v>
      </c>
    </row>
    <row r="650" spans="1:34" x14ac:dyDescent="0.2">
      <c r="A650" s="347">
        <f t="shared" ca="1" si="296"/>
        <v>1E-4</v>
      </c>
      <c r="B650" s="304">
        <f t="shared" ca="1" si="297"/>
        <v>32.826000000001038</v>
      </c>
      <c r="D650" s="306">
        <f t="shared" ca="1" si="298"/>
        <v>-0.59768565993348199</v>
      </c>
      <c r="E650" s="307">
        <f t="shared" ca="1" si="299"/>
        <v>-0.95813795844139094</v>
      </c>
      <c r="F650" s="304">
        <f t="shared" ca="1" si="300"/>
        <v>1.1292725514668098</v>
      </c>
      <c r="G650" s="306">
        <f t="shared" ca="1" si="301"/>
        <v>6.8158186735013038</v>
      </c>
      <c r="H650" s="307">
        <f t="shared" ca="1" si="302"/>
        <v>-100.94482262542411</v>
      </c>
      <c r="I650" s="304">
        <f t="shared" ca="1" si="303"/>
        <v>101.17466381989308</v>
      </c>
      <c r="J650" s="306">
        <f t="shared" ca="1" si="304"/>
        <v>621.05488247048675</v>
      </c>
      <c r="K650" s="307">
        <f t="shared" ca="1" si="305"/>
        <v>-2.7555285130849509</v>
      </c>
      <c r="L650" s="304">
        <f t="shared" ca="1" si="290"/>
        <v>621.06099537631292</v>
      </c>
      <c r="M650" s="306">
        <f t="shared" ca="1" si="306"/>
        <v>-1.5033784146767413</v>
      </c>
      <c r="N650" s="304">
        <f t="shared" ca="1" si="307"/>
        <v>-86.137238172045812</v>
      </c>
      <c r="P650" s="310">
        <f t="shared" ca="1" si="308"/>
        <v>23</v>
      </c>
      <c r="Q650" s="304">
        <f t="shared" ca="1" si="309"/>
        <v>0</v>
      </c>
      <c r="R650" s="306">
        <f t="shared" ca="1" si="310"/>
        <v>0</v>
      </c>
      <c r="S650" s="307">
        <f t="shared" ca="1" si="311"/>
        <v>2.8949999999999996</v>
      </c>
      <c r="T650" s="304">
        <f t="shared" ca="1" si="291"/>
        <v>28.399949999999997</v>
      </c>
      <c r="U650" s="311">
        <f t="shared" ca="1" si="292"/>
        <v>0</v>
      </c>
      <c r="V650" s="306">
        <f t="shared" ca="1" si="293"/>
        <v>1.2253375987560029</v>
      </c>
      <c r="W650" s="304">
        <f t="shared" ca="1" si="294"/>
        <v>25.68456230391336</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0.91569669727819658</v>
      </c>
      <c r="AH650" s="304">
        <f t="shared" ca="1" si="318"/>
        <v>-8.8720172312093872</v>
      </c>
    </row>
    <row r="651" spans="1:34" x14ac:dyDescent="0.2">
      <c r="A651" s="347">
        <f t="shared" ca="1" si="296"/>
        <v>1E-4</v>
      </c>
      <c r="B651" s="304">
        <f t="shared" ca="1" si="297"/>
        <v>32.826100000001041</v>
      </c>
      <c r="D651" s="306">
        <f t="shared" ca="1" si="298"/>
        <v>-0.59768156308510589</v>
      </c>
      <c r="E651" s="307">
        <f t="shared" ca="1" si="299"/>
        <v>-0.95811260946896581</v>
      </c>
      <c r="F651" s="304">
        <f t="shared" ca="1" si="300"/>
        <v>1.1292488757024672</v>
      </c>
      <c r="G651" s="306">
        <f t="shared" ca="1" si="301"/>
        <v>6.8157589053449952</v>
      </c>
      <c r="H651" s="307">
        <f t="shared" ca="1" si="302"/>
        <v>-100.94491843668506</v>
      </c>
      <c r="I651" s="304">
        <f t="shared" ca="1" si="303"/>
        <v>101.17475538712603</v>
      </c>
      <c r="J651" s="306">
        <f t="shared" ca="1" si="304"/>
        <v>621.05488247048675</v>
      </c>
      <c r="K651" s="307">
        <f t="shared" ca="1" si="305"/>
        <v>-2.7656230001380564</v>
      </c>
      <c r="L651" s="304">
        <f t="shared" ca="1" si="290"/>
        <v>621.06104024565013</v>
      </c>
      <c r="M651" s="306">
        <f t="shared" ca="1" si="306"/>
        <v>-1.5033790678721184</v>
      </c>
      <c r="N651" s="304">
        <f t="shared" ca="1" si="307"/>
        <v>-86.137275597384118</v>
      </c>
      <c r="P651" s="310">
        <f t="shared" ca="1" si="308"/>
        <v>23</v>
      </c>
      <c r="Q651" s="304">
        <f t="shared" ca="1" si="309"/>
        <v>0</v>
      </c>
      <c r="R651" s="306">
        <f t="shared" ca="1" si="310"/>
        <v>0</v>
      </c>
      <c r="S651" s="307">
        <f t="shared" ca="1" si="311"/>
        <v>2.8949999999999996</v>
      </c>
      <c r="T651" s="304">
        <f t="shared" ca="1" si="291"/>
        <v>28.399949999999997</v>
      </c>
      <c r="U651" s="311">
        <f t="shared" ca="1" si="292"/>
        <v>0</v>
      </c>
      <c r="V651" s="306">
        <f t="shared" ca="1" si="293"/>
        <v>1.2253388356721033</v>
      </c>
      <c r="W651" s="304">
        <f t="shared" ca="1" si="294"/>
        <v>25.684634722414096</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0.91567211356850109</v>
      </c>
      <c r="AH651" s="304">
        <f t="shared" ca="1" si="318"/>
        <v>-8.8720422466021986</v>
      </c>
    </row>
    <row r="652" spans="1:34" x14ac:dyDescent="0.2">
      <c r="A652" s="347">
        <f t="shared" ca="1" si="296"/>
        <v>1E-4</v>
      </c>
      <c r="B652" s="304">
        <f t="shared" ca="1" si="297"/>
        <v>32.826200000001045</v>
      </c>
      <c r="D652" s="306">
        <f t="shared" ca="1" si="298"/>
        <v>-0.59767746624033591</v>
      </c>
      <c r="E652" s="307">
        <f t="shared" ca="1" si="299"/>
        <v>-0.95808726086806395</v>
      </c>
      <c r="F652" s="304">
        <f t="shared" ca="1" si="300"/>
        <v>1.1292252003427561</v>
      </c>
      <c r="G652" s="306">
        <f t="shared" ca="1" si="301"/>
        <v>6.8156991375983713</v>
      </c>
      <c r="H652" s="307">
        <f t="shared" ca="1" si="302"/>
        <v>-100.94501424541114</v>
      </c>
      <c r="I652" s="304">
        <f t="shared" ca="1" si="303"/>
        <v>101.17484695190063</v>
      </c>
      <c r="J652" s="306">
        <f t="shared" ca="1" si="304"/>
        <v>621.05488247048675</v>
      </c>
      <c r="K652" s="307">
        <f t="shared" ca="1" si="305"/>
        <v>-2.7757174967721614</v>
      </c>
      <c r="L652" s="304">
        <f t="shared" ca="1" si="290"/>
        <v>621.06108527909873</v>
      </c>
      <c r="M652" s="306">
        <f t="shared" ca="1" si="306"/>
        <v>-1.5033797210605853</v>
      </c>
      <c r="N652" s="304">
        <f t="shared" ca="1" si="307"/>
        <v>-86.137313022326495</v>
      </c>
      <c r="P652" s="310">
        <f t="shared" ca="1" si="308"/>
        <v>23</v>
      </c>
      <c r="Q652" s="304">
        <f t="shared" ca="1" si="309"/>
        <v>0</v>
      </c>
      <c r="R652" s="306">
        <f t="shared" ca="1" si="310"/>
        <v>0</v>
      </c>
      <c r="S652" s="307">
        <f t="shared" ca="1" si="311"/>
        <v>2.8949999999999996</v>
      </c>
      <c r="T652" s="304">
        <f t="shared" ca="1" si="291"/>
        <v>28.399949999999997</v>
      </c>
      <c r="U652" s="311">
        <f t="shared" ca="1" si="292"/>
        <v>0</v>
      </c>
      <c r="V652" s="306">
        <f t="shared" ca="1" si="293"/>
        <v>1.2253400725906269</v>
      </c>
      <c r="W652" s="304">
        <f t="shared" ca="1" si="294"/>
        <v>25.684707139853391</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0.91564753021671308</v>
      </c>
      <c r="AH652" s="304">
        <f t="shared" ca="1" si="318"/>
        <v>-8.8720672616283593</v>
      </c>
    </row>
    <row r="653" spans="1:34" x14ac:dyDescent="0.2">
      <c r="A653" s="347">
        <f t="shared" ca="1" si="296"/>
        <v>1E-4</v>
      </c>
      <c r="B653" s="304">
        <f t="shared" ca="1" si="297"/>
        <v>32.826300000001048</v>
      </c>
      <c r="D653" s="306">
        <f t="shared" ca="1" si="298"/>
        <v>-0.59767336939917548</v>
      </c>
      <c r="E653" s="307">
        <f t="shared" ca="1" si="299"/>
        <v>-0.95806191263868179</v>
      </c>
      <c r="F653" s="304">
        <f t="shared" ca="1" si="300"/>
        <v>1.129201525387675</v>
      </c>
      <c r="G653" s="306">
        <f t="shared" ca="1" si="301"/>
        <v>6.8156393702614313</v>
      </c>
      <c r="H653" s="307">
        <f t="shared" ca="1" si="302"/>
        <v>-100.94511005160241</v>
      </c>
      <c r="I653" s="304">
        <f t="shared" ca="1" si="303"/>
        <v>101.17493851421695</v>
      </c>
      <c r="J653" s="306">
        <f t="shared" ca="1" si="304"/>
        <v>621.05488247048675</v>
      </c>
      <c r="K653" s="307">
        <f t="shared" ca="1" si="305"/>
        <v>-2.7858120029870119</v>
      </c>
      <c r="L653" s="304">
        <f t="shared" ca="1" si="290"/>
        <v>621.0611304766594</v>
      </c>
      <c r="M653" s="306">
        <f t="shared" ca="1" si="306"/>
        <v>-1.5033803742421419</v>
      </c>
      <c r="N653" s="304">
        <f t="shared" ca="1" si="307"/>
        <v>-86.137350446872944</v>
      </c>
      <c r="P653" s="310">
        <f t="shared" ca="1" si="308"/>
        <v>23</v>
      </c>
      <c r="Q653" s="304">
        <f t="shared" ca="1" si="309"/>
        <v>0</v>
      </c>
      <c r="R653" s="306">
        <f t="shared" ca="1" si="310"/>
        <v>0</v>
      </c>
      <c r="S653" s="307">
        <f t="shared" ca="1" si="311"/>
        <v>2.8949999999999996</v>
      </c>
      <c r="T653" s="304">
        <f t="shared" ca="1" si="291"/>
        <v>28.399949999999997</v>
      </c>
      <c r="U653" s="311">
        <f t="shared" ca="1" si="292"/>
        <v>0</v>
      </c>
      <c r="V653" s="306">
        <f t="shared" ca="1" si="293"/>
        <v>1.2253413095115731</v>
      </c>
      <c r="W653" s="304">
        <f t="shared" ca="1" si="294"/>
        <v>25.684779556231252</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0.91562294722283077</v>
      </c>
      <c r="AH653" s="304">
        <f t="shared" ca="1" si="318"/>
        <v>-8.8720922762878729</v>
      </c>
    </row>
    <row r="654" spans="1:34" x14ac:dyDescent="0.2">
      <c r="A654" s="347">
        <f t="shared" ca="1" si="296"/>
        <v>1E-4</v>
      </c>
      <c r="B654" s="304">
        <f t="shared" ca="1" si="297"/>
        <v>32.826400000001051</v>
      </c>
      <c r="D654" s="306">
        <f t="shared" ca="1" si="298"/>
        <v>-0.59766927256162627</v>
      </c>
      <c r="E654" s="307">
        <f t="shared" ca="1" si="299"/>
        <v>-0.958036564780814</v>
      </c>
      <c r="F654" s="304">
        <f t="shared" ca="1" si="300"/>
        <v>1.1291778508372214</v>
      </c>
      <c r="G654" s="306">
        <f t="shared" ca="1" si="301"/>
        <v>6.8155796033341751</v>
      </c>
      <c r="H654" s="307">
        <f t="shared" ca="1" si="302"/>
        <v>-100.94520585525889</v>
      </c>
      <c r="I654" s="304">
        <f t="shared" ca="1" si="303"/>
        <v>101.17503007407498</v>
      </c>
      <c r="J654" s="306">
        <f t="shared" ca="1" si="304"/>
        <v>621.05488247048675</v>
      </c>
      <c r="K654" s="307">
        <f t="shared" ca="1" si="305"/>
        <v>-2.7959065187823549</v>
      </c>
      <c r="L654" s="304">
        <f t="shared" ca="1" si="290"/>
        <v>621.06117583833225</v>
      </c>
      <c r="M654" s="306">
        <f t="shared" ca="1" si="306"/>
        <v>-1.5033810274167885</v>
      </c>
      <c r="N654" s="304">
        <f t="shared" ca="1" si="307"/>
        <v>-86.137387871023478</v>
      </c>
      <c r="P654" s="310">
        <f t="shared" ca="1" si="308"/>
        <v>23</v>
      </c>
      <c r="Q654" s="304">
        <f t="shared" ca="1" si="309"/>
        <v>0</v>
      </c>
      <c r="R654" s="306">
        <f t="shared" ca="1" si="310"/>
        <v>0</v>
      </c>
      <c r="S654" s="307">
        <f t="shared" ca="1" si="311"/>
        <v>2.8949999999999996</v>
      </c>
      <c r="T654" s="304">
        <f t="shared" ca="1" si="291"/>
        <v>28.399949999999997</v>
      </c>
      <c r="U654" s="311">
        <f t="shared" ca="1" si="292"/>
        <v>0</v>
      </c>
      <c r="V654" s="306">
        <f t="shared" ca="1" si="293"/>
        <v>1.2253425464349414</v>
      </c>
      <c r="W654" s="304">
        <f t="shared" ca="1" si="294"/>
        <v>25.684851971547669</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0.91559836458684707</v>
      </c>
      <c r="AH654" s="304">
        <f t="shared" ca="1" si="318"/>
        <v>-8.8721172905807446</v>
      </c>
    </row>
    <row r="655" spans="1:34" x14ac:dyDescent="0.2">
      <c r="A655" s="347">
        <f t="shared" ca="1" si="296"/>
        <v>1E-4</v>
      </c>
      <c r="B655" s="304">
        <f t="shared" ca="1" si="297"/>
        <v>32.826500000001055</v>
      </c>
      <c r="D655" s="306">
        <f t="shared" ca="1" si="298"/>
        <v>-0.59766517572768685</v>
      </c>
      <c r="E655" s="307">
        <f t="shared" ca="1" si="299"/>
        <v>-0.95801121729446592</v>
      </c>
      <c r="F655" s="304">
        <f t="shared" ca="1" si="300"/>
        <v>1.1291541766913991</v>
      </c>
      <c r="G655" s="306">
        <f t="shared" ca="1" si="301"/>
        <v>6.8155198368166028</v>
      </c>
      <c r="H655" s="307">
        <f t="shared" ca="1" si="302"/>
        <v>-100.94530165638062</v>
      </c>
      <c r="I655" s="304">
        <f t="shared" ca="1" si="303"/>
        <v>101.17512163147481</v>
      </c>
      <c r="J655" s="306">
        <f t="shared" ca="1" si="304"/>
        <v>621.05488247048675</v>
      </c>
      <c r="K655" s="307">
        <f t="shared" ca="1" si="305"/>
        <v>-2.8060010441579371</v>
      </c>
      <c r="L655" s="304">
        <f t="shared" ca="1" si="290"/>
        <v>621.06122136411796</v>
      </c>
      <c r="M655" s="306">
        <f t="shared" ca="1" si="306"/>
        <v>-1.5033816805845253</v>
      </c>
      <c r="N655" s="304">
        <f t="shared" ca="1" si="307"/>
        <v>-86.137425294778112</v>
      </c>
      <c r="P655" s="310">
        <f t="shared" ca="1" si="308"/>
        <v>23</v>
      </c>
      <c r="Q655" s="304">
        <f t="shared" ca="1" si="309"/>
        <v>0</v>
      </c>
      <c r="R655" s="306">
        <f t="shared" ca="1" si="310"/>
        <v>0</v>
      </c>
      <c r="S655" s="307">
        <f t="shared" ca="1" si="311"/>
        <v>2.8949999999999996</v>
      </c>
      <c r="T655" s="304">
        <f t="shared" ca="1" si="291"/>
        <v>28.399949999999997</v>
      </c>
      <c r="U655" s="311">
        <f t="shared" ca="1" si="292"/>
        <v>0</v>
      </c>
      <c r="V655" s="306">
        <f t="shared" ca="1" si="293"/>
        <v>1.225343783360733</v>
      </c>
      <c r="W655" s="304">
        <f t="shared" ca="1" si="294"/>
        <v>25.684924385802695</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0.91557378230877084</v>
      </c>
      <c r="AH655" s="304">
        <f t="shared" ca="1" si="318"/>
        <v>-8.8721423045069674</v>
      </c>
    </row>
    <row r="656" spans="1:34" x14ac:dyDescent="0.2">
      <c r="A656" s="347">
        <f t="shared" ca="1" si="296"/>
        <v>1E-4</v>
      </c>
      <c r="B656" s="304">
        <f t="shared" ca="1" si="297"/>
        <v>32.826600000001058</v>
      </c>
      <c r="D656" s="306">
        <f t="shared" ca="1" si="298"/>
        <v>-0.59766107889735831</v>
      </c>
      <c r="E656" s="307">
        <f t="shared" ca="1" si="299"/>
        <v>-0.95798587017961978</v>
      </c>
      <c r="F656" s="304">
        <f t="shared" ca="1" si="300"/>
        <v>1.1291305029501939</v>
      </c>
      <c r="G656" s="306">
        <f t="shared" ca="1" si="301"/>
        <v>6.8154600707087134</v>
      </c>
      <c r="H656" s="307">
        <f t="shared" ca="1" si="302"/>
        <v>-100.94539745496763</v>
      </c>
      <c r="I656" s="304">
        <f t="shared" ca="1" si="303"/>
        <v>101.17521318641641</v>
      </c>
      <c r="J656" s="306">
        <f t="shared" ca="1" si="304"/>
        <v>621.05488247048675</v>
      </c>
      <c r="K656" s="307">
        <f t="shared" ca="1" si="305"/>
        <v>-2.8160955791135045</v>
      </c>
      <c r="L656" s="304">
        <f t="shared" ca="1" si="290"/>
        <v>621.06126705401687</v>
      </c>
      <c r="M656" s="306">
        <f t="shared" ca="1" si="306"/>
        <v>-1.5033823337453522</v>
      </c>
      <c r="N656" s="304">
        <f t="shared" ca="1" si="307"/>
        <v>-86.137462718136845</v>
      </c>
      <c r="P656" s="310">
        <f t="shared" ca="1" si="308"/>
        <v>23</v>
      </c>
      <c r="Q656" s="304">
        <f t="shared" ca="1" si="309"/>
        <v>0</v>
      </c>
      <c r="R656" s="306">
        <f t="shared" ca="1" si="310"/>
        <v>0</v>
      </c>
      <c r="S656" s="307">
        <f t="shared" ca="1" si="311"/>
        <v>2.8949999999999996</v>
      </c>
      <c r="T656" s="304">
        <f t="shared" ca="1" si="291"/>
        <v>28.399949999999997</v>
      </c>
      <c r="U656" s="311">
        <f t="shared" ca="1" si="292"/>
        <v>0</v>
      </c>
      <c r="V656" s="306">
        <f t="shared" ca="1" si="293"/>
        <v>1.2253450202889471</v>
      </c>
      <c r="W656" s="304">
        <f t="shared" ca="1" si="294"/>
        <v>25.684996798996302</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0.91554920038857723</v>
      </c>
      <c r="AH656" s="304">
        <f t="shared" ca="1" si="318"/>
        <v>-8.8721673180665626</v>
      </c>
    </row>
    <row r="657" spans="1:34" x14ac:dyDescent="0.2">
      <c r="A657" s="347">
        <f t="shared" ca="1" si="296"/>
        <v>1E-4</v>
      </c>
      <c r="B657" s="304">
        <f t="shared" ca="1" si="297"/>
        <v>32.826700000001061</v>
      </c>
      <c r="D657" s="306">
        <f t="shared" ca="1" si="298"/>
        <v>-0.59765698207064066</v>
      </c>
      <c r="E657" s="307">
        <f t="shared" ca="1" si="299"/>
        <v>-0.95796052343628624</v>
      </c>
      <c r="F657" s="304">
        <f t="shared" ca="1" si="300"/>
        <v>1.1291068296136153</v>
      </c>
      <c r="G657" s="306">
        <f t="shared" ca="1" si="301"/>
        <v>6.8154003050105061</v>
      </c>
      <c r="H657" s="307">
        <f t="shared" ca="1" si="302"/>
        <v>-100.94549325101998</v>
      </c>
      <c r="I657" s="304">
        <f t="shared" ca="1" si="303"/>
        <v>101.17530473889988</v>
      </c>
      <c r="J657" s="306">
        <f t="shared" ca="1" si="304"/>
        <v>621.05488247048675</v>
      </c>
      <c r="K657" s="307">
        <f t="shared" ca="1" si="305"/>
        <v>-2.8261901236488041</v>
      </c>
      <c r="L657" s="304">
        <f t="shared" ca="1" si="290"/>
        <v>621.06131290802932</v>
      </c>
      <c r="M657" s="306">
        <f t="shared" ca="1" si="306"/>
        <v>-1.5033829868992694</v>
      </c>
      <c r="N657" s="304">
        <f t="shared" ca="1" si="307"/>
        <v>-86.137500141099665</v>
      </c>
      <c r="P657" s="310">
        <f t="shared" ca="1" si="308"/>
        <v>23</v>
      </c>
      <c r="Q657" s="304">
        <f t="shared" ca="1" si="309"/>
        <v>0</v>
      </c>
      <c r="R657" s="306">
        <f t="shared" ca="1" si="310"/>
        <v>0</v>
      </c>
      <c r="S657" s="307">
        <f t="shared" ca="1" si="311"/>
        <v>2.8949999999999996</v>
      </c>
      <c r="T657" s="304">
        <f t="shared" ca="1" si="291"/>
        <v>28.399949999999997</v>
      </c>
      <c r="U657" s="311">
        <f t="shared" ca="1" si="292"/>
        <v>0</v>
      </c>
      <c r="V657" s="306">
        <f t="shared" ca="1" si="293"/>
        <v>1.2253462572195837</v>
      </c>
      <c r="W657" s="304">
        <f t="shared" ca="1" si="294"/>
        <v>25.685069211128525</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0.915524618826284</v>
      </c>
      <c r="AH657" s="304">
        <f t="shared" ca="1" si="318"/>
        <v>-8.8721923312595177</v>
      </c>
    </row>
    <row r="658" spans="1:34" x14ac:dyDescent="0.2">
      <c r="A658" s="347">
        <f t="shared" ca="1" si="296"/>
        <v>1E-4</v>
      </c>
      <c r="B658" s="304">
        <f t="shared" ca="1" si="297"/>
        <v>32.826800000001064</v>
      </c>
      <c r="D658" s="306">
        <f t="shared" ca="1" si="298"/>
        <v>-0.59765288524753635</v>
      </c>
      <c r="E658" s="307">
        <f t="shared" ca="1" si="299"/>
        <v>-0.95793517706444931</v>
      </c>
      <c r="F658" s="304">
        <f t="shared" ca="1" si="300"/>
        <v>1.1290831566816515</v>
      </c>
      <c r="G658" s="306">
        <f t="shared" ca="1" si="301"/>
        <v>6.8153405397219817</v>
      </c>
      <c r="H658" s="307">
        <f t="shared" ca="1" si="302"/>
        <v>-100.94558904453768</v>
      </c>
      <c r="I658" s="304">
        <f t="shared" ca="1" si="303"/>
        <v>101.17539628892523</v>
      </c>
      <c r="J658" s="306">
        <f t="shared" ca="1" si="304"/>
        <v>621.05488247048675</v>
      </c>
      <c r="K658" s="307">
        <f t="shared" ca="1" si="305"/>
        <v>-2.8362846777635817</v>
      </c>
      <c r="L658" s="304">
        <f t="shared" ca="1" si="290"/>
        <v>621.06135892615589</v>
      </c>
      <c r="M658" s="306">
        <f t="shared" ca="1" si="306"/>
        <v>-1.503383640046277</v>
      </c>
      <c r="N658" s="304">
        <f t="shared" ca="1" si="307"/>
        <v>-86.137537563666612</v>
      </c>
      <c r="P658" s="310">
        <f t="shared" ca="1" si="308"/>
        <v>23</v>
      </c>
      <c r="Q658" s="304">
        <f t="shared" ca="1" si="309"/>
        <v>0</v>
      </c>
      <c r="R658" s="306">
        <f t="shared" ca="1" si="310"/>
        <v>0</v>
      </c>
      <c r="S658" s="307">
        <f t="shared" ca="1" si="311"/>
        <v>2.8949999999999996</v>
      </c>
      <c r="T658" s="304">
        <f t="shared" ca="1" si="291"/>
        <v>28.399949999999997</v>
      </c>
      <c r="U658" s="311">
        <f t="shared" ca="1" si="292"/>
        <v>0</v>
      </c>
      <c r="V658" s="306">
        <f t="shared" ca="1" si="293"/>
        <v>1.2253474941526432</v>
      </c>
      <c r="W658" s="304">
        <f t="shared" ca="1" si="294"/>
        <v>25.685141622199364</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0.91550003762187515</v>
      </c>
      <c r="AH658" s="304">
        <f t="shared" ca="1" si="318"/>
        <v>-8.8722173440858469</v>
      </c>
    </row>
    <row r="659" spans="1:34" x14ac:dyDescent="0.2">
      <c r="A659" s="347">
        <f t="shared" ca="1" si="296"/>
        <v>1E-4</v>
      </c>
      <c r="B659" s="304">
        <f t="shared" ca="1" si="297"/>
        <v>32.826900000001068</v>
      </c>
      <c r="D659" s="306">
        <f t="shared" ca="1" si="298"/>
        <v>-0.59764878842804459</v>
      </c>
      <c r="E659" s="307">
        <f t="shared" ca="1" si="299"/>
        <v>-0.95790983106411076</v>
      </c>
      <c r="F659" s="304">
        <f t="shared" ca="1" si="300"/>
        <v>1.129059484154304</v>
      </c>
      <c r="G659" s="306">
        <f t="shared" ca="1" si="301"/>
        <v>6.8152807748431385</v>
      </c>
      <c r="H659" s="307">
        <f t="shared" ca="1" si="302"/>
        <v>-100.94568483552079</v>
      </c>
      <c r="I659" s="304">
        <f t="shared" ca="1" si="303"/>
        <v>101.17548783649249</v>
      </c>
      <c r="J659" s="306">
        <f t="shared" ca="1" si="304"/>
        <v>621.05488247048675</v>
      </c>
      <c r="K659" s="307">
        <f t="shared" ca="1" si="305"/>
        <v>-2.8463792414575848</v>
      </c>
      <c r="L659" s="304">
        <f t="shared" ca="1" si="290"/>
        <v>621.06140510839691</v>
      </c>
      <c r="M659" s="306">
        <f t="shared" ca="1" si="306"/>
        <v>-1.5033842931863752</v>
      </c>
      <c r="N659" s="304">
        <f t="shared" ca="1" si="307"/>
        <v>-86.137574985837659</v>
      </c>
      <c r="P659" s="310">
        <f t="shared" ca="1" si="308"/>
        <v>23</v>
      </c>
      <c r="Q659" s="304">
        <f t="shared" ca="1" si="309"/>
        <v>0</v>
      </c>
      <c r="R659" s="306">
        <f t="shared" ca="1" si="310"/>
        <v>0</v>
      </c>
      <c r="S659" s="307">
        <f t="shared" ca="1" si="311"/>
        <v>2.8949999999999996</v>
      </c>
      <c r="T659" s="304">
        <f t="shared" ca="1" si="291"/>
        <v>28.399949999999997</v>
      </c>
      <c r="U659" s="311">
        <f t="shared" ca="1" si="292"/>
        <v>0</v>
      </c>
      <c r="V659" s="306">
        <f t="shared" ca="1" si="293"/>
        <v>1.2253487310881253</v>
      </c>
      <c r="W659" s="304">
        <f t="shared" ca="1" si="294"/>
        <v>25.685214032208833</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0.91547545677534892</v>
      </c>
      <c r="AH659" s="304">
        <f t="shared" ca="1" si="318"/>
        <v>-8.8722423565455504</v>
      </c>
    </row>
    <row r="660" spans="1:34" x14ac:dyDescent="0.2">
      <c r="A660" s="347">
        <f t="shared" ca="1" si="296"/>
        <v>1E-4</v>
      </c>
      <c r="B660" s="304">
        <f t="shared" ca="1" si="297"/>
        <v>32.827000000001071</v>
      </c>
      <c r="D660" s="306">
        <f t="shared" ca="1" si="298"/>
        <v>-0.59764469161216482</v>
      </c>
      <c r="E660" s="307">
        <f t="shared" ca="1" si="299"/>
        <v>-0.95788448543526705</v>
      </c>
      <c r="F660" s="304">
        <f t="shared" ca="1" si="300"/>
        <v>1.1290358120315698</v>
      </c>
      <c r="G660" s="306">
        <f t="shared" ca="1" si="301"/>
        <v>6.8152210103739774</v>
      </c>
      <c r="H660" s="307">
        <f t="shared" ca="1" si="302"/>
        <v>-100.94578062396934</v>
      </c>
      <c r="I660" s="304">
        <f t="shared" ca="1" si="303"/>
        <v>101.17557938160169</v>
      </c>
      <c r="J660" s="306">
        <f t="shared" ca="1" si="304"/>
        <v>621.05488247048675</v>
      </c>
      <c r="K660" s="307">
        <f t="shared" ca="1" si="305"/>
        <v>-2.8564738147305593</v>
      </c>
      <c r="L660" s="304">
        <f t="shared" ca="1" si="290"/>
        <v>621.06145145475284</v>
      </c>
      <c r="M660" s="306">
        <f t="shared" ca="1" si="306"/>
        <v>-1.5033849463195637</v>
      </c>
      <c r="N660" s="304">
        <f t="shared" ca="1" si="307"/>
        <v>-86.137612407612821</v>
      </c>
      <c r="P660" s="310">
        <f t="shared" ca="1" si="308"/>
        <v>23</v>
      </c>
      <c r="Q660" s="304">
        <f t="shared" ca="1" si="309"/>
        <v>0</v>
      </c>
      <c r="R660" s="306">
        <f t="shared" ca="1" si="310"/>
        <v>0</v>
      </c>
      <c r="S660" s="307">
        <f t="shared" ca="1" si="311"/>
        <v>2.8949999999999996</v>
      </c>
      <c r="T660" s="304">
        <f t="shared" ca="1" si="291"/>
        <v>28.399949999999997</v>
      </c>
      <c r="U660" s="311">
        <f t="shared" ca="1" si="292"/>
        <v>0</v>
      </c>
      <c r="V660" s="306">
        <f t="shared" ca="1" si="293"/>
        <v>1.2253499680260296</v>
      </c>
      <c r="W660" s="304">
        <f t="shared" ca="1" si="294"/>
        <v>25.685286441156933</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0.9154508762867053</v>
      </c>
      <c r="AH660" s="304">
        <f t="shared" ca="1" si="318"/>
        <v>-8.8722673686386315</v>
      </c>
    </row>
    <row r="661" spans="1:34" x14ac:dyDescent="0.2">
      <c r="A661" s="347">
        <f t="shared" ca="1" si="296"/>
        <v>1E-4</v>
      </c>
      <c r="B661" s="304">
        <f t="shared" ca="1" si="297"/>
        <v>32.827100000001074</v>
      </c>
      <c r="D661" s="306">
        <f t="shared" ca="1" si="298"/>
        <v>-0.59764059479990239</v>
      </c>
      <c r="E661" s="307">
        <f t="shared" ca="1" si="299"/>
        <v>-0.9578591401779164</v>
      </c>
      <c r="F661" s="304">
        <f t="shared" ca="1" si="300"/>
        <v>1.1290121403134505</v>
      </c>
      <c r="G661" s="306">
        <f t="shared" ca="1" si="301"/>
        <v>6.8151612463144975</v>
      </c>
      <c r="H661" s="307">
        <f t="shared" ca="1" si="302"/>
        <v>-100.94587640988335</v>
      </c>
      <c r="I661" s="304">
        <f t="shared" ca="1" si="303"/>
        <v>101.17567092425288</v>
      </c>
      <c r="J661" s="306">
        <f t="shared" ca="1" si="304"/>
        <v>621.05488247048675</v>
      </c>
      <c r="K661" s="307">
        <f t="shared" ca="1" si="305"/>
        <v>-2.866568397582252</v>
      </c>
      <c r="L661" s="304">
        <f t="shared" ca="1" si="290"/>
        <v>621.06149796522413</v>
      </c>
      <c r="M661" s="306">
        <f t="shared" ca="1" si="306"/>
        <v>-1.5033855994458429</v>
      </c>
      <c r="N661" s="304">
        <f t="shared" ca="1" si="307"/>
        <v>-86.13764982899211</v>
      </c>
      <c r="P661" s="310">
        <f t="shared" ca="1" si="308"/>
        <v>23</v>
      </c>
      <c r="Q661" s="304">
        <f t="shared" ca="1" si="309"/>
        <v>0</v>
      </c>
      <c r="R661" s="306">
        <f t="shared" ca="1" si="310"/>
        <v>0</v>
      </c>
      <c r="S661" s="307">
        <f t="shared" ca="1" si="311"/>
        <v>2.8949999999999996</v>
      </c>
      <c r="T661" s="304">
        <f t="shared" ca="1" si="291"/>
        <v>28.399949999999997</v>
      </c>
      <c r="U661" s="311">
        <f t="shared" ca="1" si="292"/>
        <v>0</v>
      </c>
      <c r="V661" s="306">
        <f t="shared" ca="1" si="293"/>
        <v>1.2253512049663566</v>
      </c>
      <c r="W661" s="304">
        <f t="shared" ca="1" si="294"/>
        <v>25.685358849043695</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0.91542629615594251</v>
      </c>
      <c r="AH661" s="304">
        <f t="shared" ca="1" si="318"/>
        <v>-8.8722923803650904</v>
      </c>
    </row>
    <row r="662" spans="1:34" x14ac:dyDescent="0.2">
      <c r="A662" s="347">
        <f t="shared" ca="1" si="296"/>
        <v>1E-4</v>
      </c>
      <c r="B662" s="304">
        <f t="shared" ca="1" si="297"/>
        <v>32.827200000001078</v>
      </c>
      <c r="D662" s="306">
        <f t="shared" ca="1" si="298"/>
        <v>-0.59763649799125329</v>
      </c>
      <c r="E662" s="307">
        <f t="shared" ca="1" si="299"/>
        <v>-0.95783379529204993</v>
      </c>
      <c r="F662" s="304">
        <f t="shared" ca="1" si="300"/>
        <v>1.128988468999937</v>
      </c>
      <c r="G662" s="306">
        <f t="shared" ca="1" si="301"/>
        <v>6.8151014826646987</v>
      </c>
      <c r="H662" s="307">
        <f t="shared" ca="1" si="302"/>
        <v>-100.94597219326289</v>
      </c>
      <c r="I662" s="304">
        <f t="shared" ca="1" si="303"/>
        <v>101.17576246444612</v>
      </c>
      <c r="J662" s="306">
        <f t="shared" ca="1" si="304"/>
        <v>621.05488247048675</v>
      </c>
      <c r="K662" s="307">
        <f t="shared" ca="1" si="305"/>
        <v>-2.8766629900124094</v>
      </c>
      <c r="L662" s="304">
        <f t="shared" ca="1" si="290"/>
        <v>621.06154463981125</v>
      </c>
      <c r="M662" s="306">
        <f t="shared" ca="1" si="306"/>
        <v>-1.5033862525652131</v>
      </c>
      <c r="N662" s="304">
        <f t="shared" ca="1" si="307"/>
        <v>-86.137687249975542</v>
      </c>
      <c r="P662" s="310">
        <f t="shared" ca="1" si="308"/>
        <v>23</v>
      </c>
      <c r="Q662" s="304">
        <f t="shared" ca="1" si="309"/>
        <v>0</v>
      </c>
      <c r="R662" s="306">
        <f t="shared" ca="1" si="310"/>
        <v>0</v>
      </c>
      <c r="S662" s="307">
        <f t="shared" ca="1" si="311"/>
        <v>2.8949999999999996</v>
      </c>
      <c r="T662" s="304">
        <f t="shared" ca="1" si="291"/>
        <v>28.399949999999997</v>
      </c>
      <c r="U662" s="311">
        <f t="shared" ca="1" si="292"/>
        <v>0</v>
      </c>
      <c r="V662" s="306">
        <f t="shared" ca="1" si="293"/>
        <v>1.2253524419091064</v>
      </c>
      <c r="W662" s="304">
        <f t="shared" ca="1" si="294"/>
        <v>25.685431255869133</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0.91540171638304635</v>
      </c>
      <c r="AH662" s="304">
        <f t="shared" ca="1" si="318"/>
        <v>-8.8723173917249394</v>
      </c>
    </row>
    <row r="663" spans="1:34" x14ac:dyDescent="0.2">
      <c r="A663" s="347">
        <f t="shared" ca="1" si="296"/>
        <v>1E-4</v>
      </c>
      <c r="B663" s="304">
        <f t="shared" ca="1" si="297"/>
        <v>32.827300000001081</v>
      </c>
      <c r="D663" s="306">
        <f t="shared" ca="1" si="298"/>
        <v>-0.59763240118621919</v>
      </c>
      <c r="E663" s="307">
        <f t="shared" ca="1" si="299"/>
        <v>-0.95780845077765875</v>
      </c>
      <c r="F663" s="304">
        <f t="shared" ca="1" si="300"/>
        <v>1.1289647980910233</v>
      </c>
      <c r="G663" s="306">
        <f t="shared" ca="1" si="301"/>
        <v>6.8150417194245803</v>
      </c>
      <c r="H663" s="307">
        <f t="shared" ca="1" si="302"/>
        <v>-100.94606797410796</v>
      </c>
      <c r="I663" s="304">
        <f t="shared" ca="1" si="303"/>
        <v>101.17585400218138</v>
      </c>
      <c r="J663" s="306">
        <f t="shared" ca="1" si="304"/>
        <v>621.05488247048675</v>
      </c>
      <c r="K663" s="307">
        <f t="shared" ca="1" si="305"/>
        <v>-2.886757592020778</v>
      </c>
      <c r="L663" s="304">
        <f t="shared" ca="1" si="290"/>
        <v>621.06159147851452</v>
      </c>
      <c r="M663" s="306">
        <f t="shared" ca="1" si="306"/>
        <v>-1.5033869056776739</v>
      </c>
      <c r="N663" s="304">
        <f t="shared" ca="1" si="307"/>
        <v>-86.137724670563088</v>
      </c>
      <c r="P663" s="310">
        <f t="shared" ca="1" si="308"/>
        <v>23</v>
      </c>
      <c r="Q663" s="304">
        <f t="shared" ca="1" si="309"/>
        <v>0</v>
      </c>
      <c r="R663" s="306">
        <f t="shared" ca="1" si="310"/>
        <v>0</v>
      </c>
      <c r="S663" s="307">
        <f t="shared" ca="1" si="311"/>
        <v>2.8949999999999996</v>
      </c>
      <c r="T663" s="304">
        <f t="shared" ca="1" si="291"/>
        <v>28.399949999999997</v>
      </c>
      <c r="U663" s="311">
        <f t="shared" ca="1" si="292"/>
        <v>0</v>
      </c>
      <c r="V663" s="306">
        <f t="shared" ca="1" si="293"/>
        <v>1.2253536788542783</v>
      </c>
      <c r="W663" s="304">
        <f t="shared" ca="1" si="294"/>
        <v>25.685503661633209</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0.91537713696802037</v>
      </c>
      <c r="AH663" s="304">
        <f t="shared" ca="1" si="318"/>
        <v>-8.8723424027181821</v>
      </c>
    </row>
    <row r="664" spans="1:34" x14ac:dyDescent="0.2">
      <c r="A664" s="347">
        <f t="shared" ca="1" si="296"/>
        <v>1E-4</v>
      </c>
      <c r="B664" s="304">
        <f t="shared" ca="1" si="297"/>
        <v>32.827400000001084</v>
      </c>
      <c r="D664" s="306">
        <f t="shared" ca="1" si="298"/>
        <v>-0.5976283043848023</v>
      </c>
      <c r="E664" s="307">
        <f t="shared" ca="1" si="299"/>
        <v>-0.95778310663476063</v>
      </c>
      <c r="F664" s="304">
        <f t="shared" ca="1" si="300"/>
        <v>1.1289411275867254</v>
      </c>
      <c r="G664" s="306">
        <f t="shared" ca="1" si="301"/>
        <v>6.8149819565941421</v>
      </c>
      <c r="H664" s="307">
        <f t="shared" ca="1" si="302"/>
        <v>-100.94616375241863</v>
      </c>
      <c r="I664" s="304">
        <f t="shared" ca="1" si="303"/>
        <v>101.17594553745876</v>
      </c>
      <c r="J664" s="306">
        <f t="shared" ca="1" si="304"/>
        <v>621.05488247048675</v>
      </c>
      <c r="K664" s="307">
        <f t="shared" ca="1" si="305"/>
        <v>-2.8968522036071045</v>
      </c>
      <c r="L664" s="304">
        <f t="shared" ca="1" si="290"/>
        <v>621.0616384813344</v>
      </c>
      <c r="M664" s="306">
        <f t="shared" ca="1" si="306"/>
        <v>-1.5033875587832255</v>
      </c>
      <c r="N664" s="304">
        <f t="shared" ca="1" si="307"/>
        <v>-86.137762090754777</v>
      </c>
      <c r="P664" s="310">
        <f t="shared" ca="1" si="308"/>
        <v>23</v>
      </c>
      <c r="Q664" s="304">
        <f t="shared" ca="1" si="309"/>
        <v>0</v>
      </c>
      <c r="R664" s="306">
        <f t="shared" ca="1" si="310"/>
        <v>0</v>
      </c>
      <c r="S664" s="307">
        <f t="shared" ca="1" si="311"/>
        <v>2.8949999999999996</v>
      </c>
      <c r="T664" s="304">
        <f t="shared" ca="1" si="291"/>
        <v>28.399949999999997</v>
      </c>
      <c r="U664" s="311">
        <f t="shared" ca="1" si="292"/>
        <v>0</v>
      </c>
      <c r="V664" s="306">
        <f t="shared" ca="1" si="293"/>
        <v>1.2253549158018733</v>
      </c>
      <c r="W664" s="304">
        <f t="shared" ca="1" si="294"/>
        <v>25.685576066336004</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0.91535255791086989</v>
      </c>
      <c r="AH664" s="304">
        <f t="shared" ca="1" si="318"/>
        <v>-8.8723674133448061</v>
      </c>
    </row>
    <row r="665" spans="1:34" x14ac:dyDescent="0.2">
      <c r="A665" s="347">
        <f t="shared" ca="1" si="296"/>
        <v>1E-4</v>
      </c>
      <c r="B665" s="304">
        <f t="shared" ca="1" si="297"/>
        <v>32.827500000001088</v>
      </c>
      <c r="D665" s="306">
        <f t="shared" ca="1" si="298"/>
        <v>-0.59762420758700374</v>
      </c>
      <c r="E665" s="307">
        <f t="shared" ca="1" si="299"/>
        <v>-0.95775776286332537</v>
      </c>
      <c r="F665" s="304">
        <f t="shared" ca="1" si="300"/>
        <v>1.1289174574870193</v>
      </c>
      <c r="G665" s="306">
        <f t="shared" ca="1" si="301"/>
        <v>6.8149221941733833</v>
      </c>
      <c r="H665" s="307">
        <f t="shared" ca="1" si="302"/>
        <v>-100.94625952819491</v>
      </c>
      <c r="I665" s="304">
        <f t="shared" ca="1" si="303"/>
        <v>101.17603707027826</v>
      </c>
      <c r="J665" s="306">
        <f t="shared" ca="1" si="304"/>
        <v>621.05488247048675</v>
      </c>
      <c r="K665" s="307">
        <f t="shared" ca="1" si="305"/>
        <v>-2.906946824771135</v>
      </c>
      <c r="L665" s="304">
        <f t="shared" ca="1" si="290"/>
        <v>621.06168564827135</v>
      </c>
      <c r="M665" s="306">
        <f t="shared" ca="1" si="306"/>
        <v>-1.5033882118818684</v>
      </c>
      <c r="N665" s="304">
        <f t="shared" ca="1" si="307"/>
        <v>-86.137799510550622</v>
      </c>
      <c r="P665" s="310">
        <f t="shared" ca="1" si="308"/>
        <v>23</v>
      </c>
      <c r="Q665" s="304">
        <f t="shared" ca="1" si="309"/>
        <v>0</v>
      </c>
      <c r="R665" s="306">
        <f t="shared" ca="1" si="310"/>
        <v>0</v>
      </c>
      <c r="S665" s="307">
        <f t="shared" ca="1" si="311"/>
        <v>2.8949999999999996</v>
      </c>
      <c r="T665" s="304">
        <f t="shared" ca="1" si="291"/>
        <v>28.399949999999997</v>
      </c>
      <c r="U665" s="311">
        <f t="shared" ca="1" si="292"/>
        <v>0</v>
      </c>
      <c r="V665" s="306">
        <f t="shared" ca="1" si="293"/>
        <v>1.2253561527518901</v>
      </c>
      <c r="W665" s="304">
        <f t="shared" ca="1" si="294"/>
        <v>25.685648469977476</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0.91532797921157005</v>
      </c>
      <c r="AH665" s="304">
        <f t="shared" ca="1" si="318"/>
        <v>-8.8723924236048379</v>
      </c>
    </row>
    <row r="666" spans="1:34" x14ac:dyDescent="0.2">
      <c r="A666" s="347">
        <f t="shared" ca="1" si="296"/>
        <v>1E-4</v>
      </c>
      <c r="B666" s="304">
        <f t="shared" ca="1" si="297"/>
        <v>32.827600000001091</v>
      </c>
      <c r="D666" s="306">
        <f t="shared" ca="1" si="298"/>
        <v>-0.59762011079282007</v>
      </c>
      <c r="E666" s="307">
        <f t="shared" ca="1" si="299"/>
        <v>-0.95773241946336718</v>
      </c>
      <c r="F666" s="304">
        <f t="shared" ca="1" si="300"/>
        <v>1.1288937877919152</v>
      </c>
      <c r="G666" s="306">
        <f t="shared" ca="1" si="301"/>
        <v>6.8148624321623039</v>
      </c>
      <c r="H666" s="307">
        <f t="shared" ca="1" si="302"/>
        <v>-100.94635530143687</v>
      </c>
      <c r="I666" s="304">
        <f t="shared" ca="1" si="303"/>
        <v>101.17612860063993</v>
      </c>
      <c r="J666" s="306">
        <f t="shared" ca="1" si="304"/>
        <v>621.05488247048675</v>
      </c>
      <c r="K666" s="307">
        <f t="shared" ca="1" si="305"/>
        <v>-2.9170414555126167</v>
      </c>
      <c r="L666" s="304">
        <f t="shared" ca="1" si="290"/>
        <v>621.06173297932571</v>
      </c>
      <c r="M666" s="306">
        <f t="shared" ca="1" si="306"/>
        <v>-1.5033888649736025</v>
      </c>
      <c r="N666" s="304">
        <f t="shared" ca="1" si="307"/>
        <v>-86.137836929950623</v>
      </c>
      <c r="P666" s="310">
        <f t="shared" ca="1" si="308"/>
        <v>23</v>
      </c>
      <c r="Q666" s="304">
        <f t="shared" ca="1" si="309"/>
        <v>0</v>
      </c>
      <c r="R666" s="306">
        <f t="shared" ca="1" si="310"/>
        <v>0</v>
      </c>
      <c r="S666" s="307">
        <f t="shared" ca="1" si="311"/>
        <v>2.8949999999999996</v>
      </c>
      <c r="T666" s="304">
        <f t="shared" ca="1" si="291"/>
        <v>28.399949999999997</v>
      </c>
      <c r="U666" s="311">
        <f t="shared" ca="1" si="292"/>
        <v>0</v>
      </c>
      <c r="V666" s="306">
        <f t="shared" ca="1" si="293"/>
        <v>1.2253573897043293</v>
      </c>
      <c r="W666" s="304">
        <f t="shared" ca="1" si="294"/>
        <v>25.685720872557649</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0.91530340087013506</v>
      </c>
      <c r="AH666" s="304">
        <f t="shared" ca="1" si="318"/>
        <v>-8.8724174334982653</v>
      </c>
    </row>
    <row r="667" spans="1:34" x14ac:dyDescent="0.2">
      <c r="A667" s="347">
        <f t="shared" ca="1" si="296"/>
        <v>1E-4</v>
      </c>
      <c r="B667" s="304">
        <f t="shared" ca="1" si="297"/>
        <v>32.827700000001094</v>
      </c>
      <c r="D667" s="306">
        <f t="shared" ca="1" si="298"/>
        <v>-0.59761601400225473</v>
      </c>
      <c r="E667" s="307">
        <f t="shared" ca="1" si="299"/>
        <v>-0.9577070764348754</v>
      </c>
      <c r="F667" s="304">
        <f t="shared" ca="1" si="300"/>
        <v>1.1288701185014063</v>
      </c>
      <c r="G667" s="306">
        <f t="shared" ca="1" si="301"/>
        <v>6.8148026705609039</v>
      </c>
      <c r="H667" s="307">
        <f t="shared" ca="1" si="302"/>
        <v>-100.94645107214451</v>
      </c>
      <c r="I667" s="304">
        <f t="shared" ca="1" si="303"/>
        <v>101.17622012854379</v>
      </c>
      <c r="J667" s="306">
        <f t="shared" ca="1" si="304"/>
        <v>621.05488247048675</v>
      </c>
      <c r="K667" s="307">
        <f t="shared" ca="1" si="305"/>
        <v>-2.9271360958312957</v>
      </c>
      <c r="L667" s="304">
        <f t="shared" ca="1" si="290"/>
        <v>621.06178047449805</v>
      </c>
      <c r="M667" s="306">
        <f t="shared" ca="1" si="306"/>
        <v>-1.5033895180584276</v>
      </c>
      <c r="N667" s="304">
        <f t="shared" ca="1" si="307"/>
        <v>-86.137874348954767</v>
      </c>
      <c r="P667" s="310">
        <f t="shared" ca="1" si="308"/>
        <v>23</v>
      </c>
      <c r="Q667" s="304">
        <f t="shared" ca="1" si="309"/>
        <v>0</v>
      </c>
      <c r="R667" s="306">
        <f t="shared" ca="1" si="310"/>
        <v>0</v>
      </c>
      <c r="S667" s="307">
        <f t="shared" ca="1" si="311"/>
        <v>2.8949999999999996</v>
      </c>
      <c r="T667" s="304">
        <f t="shared" ca="1" si="291"/>
        <v>28.399949999999997</v>
      </c>
      <c r="U667" s="311">
        <f t="shared" ca="1" si="292"/>
        <v>0</v>
      </c>
      <c r="V667" s="306">
        <f t="shared" ca="1" si="293"/>
        <v>1.2253586266591912</v>
      </c>
      <c r="W667" s="304">
        <f t="shared" ca="1" si="294"/>
        <v>25.685793274076548</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0.9152788228865596</v>
      </c>
      <c r="AH667" s="304">
        <f t="shared" ca="1" si="318"/>
        <v>-8.8724424430250952</v>
      </c>
    </row>
    <row r="668" spans="1:34" x14ac:dyDescent="0.2">
      <c r="A668" s="347">
        <f t="shared" ca="1" si="296"/>
        <v>1E-4</v>
      </c>
      <c r="B668" s="304">
        <f t="shared" ca="1" si="297"/>
        <v>32.827800000001098</v>
      </c>
      <c r="D668" s="306">
        <f t="shared" ca="1" si="298"/>
        <v>-0.59761191721531004</v>
      </c>
      <c r="E668" s="307">
        <f t="shared" ca="1" si="299"/>
        <v>-0.95768173377784471</v>
      </c>
      <c r="F668" s="304">
        <f t="shared" ca="1" si="300"/>
        <v>1.1288464496154902</v>
      </c>
      <c r="G668" s="306">
        <f t="shared" ca="1" si="301"/>
        <v>6.8147429093691825</v>
      </c>
      <c r="H668" s="307">
        <f t="shared" ca="1" si="302"/>
        <v>-100.94654684031789</v>
      </c>
      <c r="I668" s="304">
        <f t="shared" ca="1" si="303"/>
        <v>101.1763116539899</v>
      </c>
      <c r="J668" s="306">
        <f t="shared" ca="1" si="304"/>
        <v>621.05488247048675</v>
      </c>
      <c r="K668" s="307">
        <f t="shared" ca="1" si="305"/>
        <v>-2.9372307457269189</v>
      </c>
      <c r="L668" s="304">
        <f t="shared" ca="1" si="290"/>
        <v>621.06182813378882</v>
      </c>
      <c r="M668" s="306">
        <f t="shared" ca="1" si="306"/>
        <v>-1.503390171136344</v>
      </c>
      <c r="N668" s="304">
        <f t="shared" ca="1" si="307"/>
        <v>-86.137911767563068</v>
      </c>
      <c r="P668" s="310">
        <f t="shared" ca="1" si="308"/>
        <v>23</v>
      </c>
      <c r="Q668" s="304">
        <f t="shared" ca="1" si="309"/>
        <v>0</v>
      </c>
      <c r="R668" s="306">
        <f t="shared" ca="1" si="310"/>
        <v>0</v>
      </c>
      <c r="S668" s="307">
        <f t="shared" ca="1" si="311"/>
        <v>2.8949999999999996</v>
      </c>
      <c r="T668" s="304">
        <f t="shared" ca="1" si="291"/>
        <v>28.399949999999997</v>
      </c>
      <c r="U668" s="311">
        <f t="shared" ca="1" si="292"/>
        <v>0</v>
      </c>
      <c r="V668" s="306">
        <f t="shared" ca="1" si="293"/>
        <v>1.2253598636164755</v>
      </c>
      <c r="W668" s="304">
        <f t="shared" ca="1" si="294"/>
        <v>25.685865674534178</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0.91525424526082944</v>
      </c>
      <c r="AH668" s="304">
        <f t="shared" ca="1" si="318"/>
        <v>-8.8724674521853384</v>
      </c>
    </row>
    <row r="669" spans="1:34" x14ac:dyDescent="0.2">
      <c r="A669" s="347">
        <f t="shared" ca="1" si="296"/>
        <v>1E-4</v>
      </c>
      <c r="B669" s="304">
        <f t="shared" ca="1" si="297"/>
        <v>32.827900000001101</v>
      </c>
      <c r="D669" s="306">
        <f t="shared" ca="1" si="298"/>
        <v>-0.59760782043198468</v>
      </c>
      <c r="E669" s="307">
        <f t="shared" ca="1" si="299"/>
        <v>-0.95765639149227511</v>
      </c>
      <c r="F669" s="304">
        <f t="shared" ca="1" si="300"/>
        <v>1.1288227811341658</v>
      </c>
      <c r="G669" s="306">
        <f t="shared" ca="1" si="301"/>
        <v>6.8146831485871395</v>
      </c>
      <c r="H669" s="307">
        <f t="shared" ca="1" si="302"/>
        <v>-100.94664260595704</v>
      </c>
      <c r="I669" s="304">
        <f t="shared" ca="1" si="303"/>
        <v>101.17640317697825</v>
      </c>
      <c r="J669" s="306">
        <f t="shared" ca="1" si="304"/>
        <v>621.05488247048675</v>
      </c>
      <c r="K669" s="307">
        <f t="shared" ca="1" si="305"/>
        <v>-2.9473254051992326</v>
      </c>
      <c r="L669" s="304">
        <f t="shared" ca="1" si="290"/>
        <v>621.06187595719825</v>
      </c>
      <c r="M669" s="306">
        <f t="shared" ca="1" si="306"/>
        <v>-1.5033908242073519</v>
      </c>
      <c r="N669" s="304">
        <f t="shared" ca="1" si="307"/>
        <v>-86.13794918577554</v>
      </c>
      <c r="P669" s="310">
        <f t="shared" ca="1" si="308"/>
        <v>23</v>
      </c>
      <c r="Q669" s="304">
        <f t="shared" ca="1" si="309"/>
        <v>0</v>
      </c>
      <c r="R669" s="306">
        <f t="shared" ca="1" si="310"/>
        <v>0</v>
      </c>
      <c r="S669" s="307">
        <f t="shared" ca="1" si="311"/>
        <v>2.8949999999999996</v>
      </c>
      <c r="T669" s="304">
        <f t="shared" ca="1" si="291"/>
        <v>28.399949999999997</v>
      </c>
      <c r="U669" s="311">
        <f t="shared" ca="1" si="292"/>
        <v>0</v>
      </c>
      <c r="V669" s="306">
        <f t="shared" ca="1" si="293"/>
        <v>1.2253611005761822</v>
      </c>
      <c r="W669" s="304">
        <f t="shared" ca="1" si="294"/>
        <v>25.685938073930533</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0.91522966799294991</v>
      </c>
      <c r="AH669" s="304">
        <f t="shared" ca="1" si="318"/>
        <v>-8.8724924609789912</v>
      </c>
    </row>
    <row r="670" spans="1:34" x14ac:dyDescent="0.2">
      <c r="A670" s="347">
        <f t="shared" ca="1" si="296"/>
        <v>1E-4</v>
      </c>
      <c r="B670" s="304">
        <f t="shared" ca="1" si="297"/>
        <v>32.828000000001104</v>
      </c>
      <c r="D670" s="306">
        <f t="shared" ca="1" si="298"/>
        <v>-0.59760372365227854</v>
      </c>
      <c r="E670" s="307">
        <f t="shared" ca="1" si="299"/>
        <v>-0.95763104957816481</v>
      </c>
      <c r="F670" s="304">
        <f t="shared" ca="1" si="300"/>
        <v>1.1287991130574326</v>
      </c>
      <c r="G670" s="306">
        <f t="shared" ca="1" si="301"/>
        <v>6.8146233882147742</v>
      </c>
      <c r="H670" s="307">
        <f t="shared" ca="1" si="302"/>
        <v>-100.94673836906199</v>
      </c>
      <c r="I670" s="304">
        <f t="shared" ca="1" si="303"/>
        <v>101.17649469750896</v>
      </c>
      <c r="J670" s="306">
        <f t="shared" ca="1" si="304"/>
        <v>621.05488247048675</v>
      </c>
      <c r="K670" s="307">
        <f t="shared" ca="1" si="305"/>
        <v>-2.9574200742479837</v>
      </c>
      <c r="L670" s="304">
        <f t="shared" ca="1" si="290"/>
        <v>621.0619239447268</v>
      </c>
      <c r="M670" s="306">
        <f t="shared" ca="1" si="306"/>
        <v>-1.5033914772714512</v>
      </c>
      <c r="N670" s="304">
        <f t="shared" ca="1" si="307"/>
        <v>-86.137986603592182</v>
      </c>
      <c r="P670" s="310">
        <f t="shared" ca="1" si="308"/>
        <v>23</v>
      </c>
      <c r="Q670" s="304">
        <f t="shared" ca="1" si="309"/>
        <v>0</v>
      </c>
      <c r="R670" s="306">
        <f t="shared" ca="1" si="310"/>
        <v>0</v>
      </c>
      <c r="S670" s="307">
        <f t="shared" ca="1" si="311"/>
        <v>2.8949999999999996</v>
      </c>
      <c r="T670" s="304">
        <f t="shared" ca="1" si="291"/>
        <v>28.399949999999997</v>
      </c>
      <c r="U670" s="311">
        <f t="shared" ca="1" si="292"/>
        <v>0</v>
      </c>
      <c r="V670" s="306">
        <f t="shared" ca="1" si="293"/>
        <v>1.2253623375383107</v>
      </c>
      <c r="W670" s="304">
        <f t="shared" ca="1" si="294"/>
        <v>25.686010472265654</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0.91520509108291748</v>
      </c>
      <c r="AH670" s="304">
        <f t="shared" ca="1" si="318"/>
        <v>-8.8725174694060573</v>
      </c>
    </row>
    <row r="671" spans="1:34" x14ac:dyDescent="0.2">
      <c r="A671" s="347">
        <f t="shared" ca="1" si="296"/>
        <v>1E-4</v>
      </c>
      <c r="B671" s="304">
        <f t="shared" ca="1" si="297"/>
        <v>32.828100000001108</v>
      </c>
      <c r="D671" s="306">
        <f t="shared" ca="1" si="298"/>
        <v>-0.59759962687619528</v>
      </c>
      <c r="E671" s="307">
        <f t="shared" ca="1" si="299"/>
        <v>-0.9576057080354996</v>
      </c>
      <c r="F671" s="304">
        <f t="shared" ca="1" si="300"/>
        <v>1.1287754453852805</v>
      </c>
      <c r="G671" s="306">
        <f t="shared" ca="1" si="301"/>
        <v>6.8145636282520865</v>
      </c>
      <c r="H671" s="307">
        <f t="shared" ca="1" si="302"/>
        <v>-100.94683412963279</v>
      </c>
      <c r="I671" s="304">
        <f t="shared" ca="1" si="303"/>
        <v>101.17658621558196</v>
      </c>
      <c r="J671" s="306">
        <f t="shared" ca="1" si="304"/>
        <v>621.05488247048675</v>
      </c>
      <c r="K671" s="307">
        <f t="shared" ca="1" si="305"/>
        <v>-2.9675147528729182</v>
      </c>
      <c r="L671" s="304">
        <f t="shared" ca="1" si="290"/>
        <v>621.06197209637514</v>
      </c>
      <c r="M671" s="306">
        <f t="shared" ca="1" si="306"/>
        <v>-1.5033921303286424</v>
      </c>
      <c r="N671" s="304">
        <f t="shared" ca="1" si="307"/>
        <v>-86.138024021013024</v>
      </c>
      <c r="P671" s="310">
        <f t="shared" ca="1" si="308"/>
        <v>23</v>
      </c>
      <c r="Q671" s="304">
        <f t="shared" ca="1" si="309"/>
        <v>0</v>
      </c>
      <c r="R671" s="306">
        <f t="shared" ca="1" si="310"/>
        <v>0</v>
      </c>
      <c r="S671" s="307">
        <f t="shared" ca="1" si="311"/>
        <v>2.8949999999999996</v>
      </c>
      <c r="T671" s="304">
        <f t="shared" ca="1" si="291"/>
        <v>28.399949999999997</v>
      </c>
      <c r="U671" s="311">
        <f t="shared" ca="1" si="292"/>
        <v>0</v>
      </c>
      <c r="V671" s="306">
        <f t="shared" ca="1" si="293"/>
        <v>1.2253635745028619</v>
      </c>
      <c r="W671" s="304">
        <f t="shared" ca="1" si="294"/>
        <v>25.686082869539504</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0.91518051453072147</v>
      </c>
      <c r="AH671" s="304">
        <f t="shared" ca="1" si="318"/>
        <v>-8.8725424774665491</v>
      </c>
    </row>
    <row r="672" spans="1:34" x14ac:dyDescent="0.2">
      <c r="A672" s="347">
        <f t="shared" ca="1" si="296"/>
        <v>1E-4</v>
      </c>
      <c r="B672" s="304">
        <f t="shared" ca="1" si="297"/>
        <v>32.828200000001111</v>
      </c>
      <c r="D672" s="306">
        <f t="shared" ca="1" si="298"/>
        <v>-0.59759553010372957</v>
      </c>
      <c r="E672" s="307">
        <f t="shared" ca="1" si="299"/>
        <v>-0.95758036686429371</v>
      </c>
      <c r="F672" s="304">
        <f t="shared" ca="1" si="300"/>
        <v>1.1287517781177192</v>
      </c>
      <c r="G672" s="306">
        <f t="shared" ca="1" si="301"/>
        <v>6.8145038686990764</v>
      </c>
      <c r="H672" s="307">
        <f t="shared" ca="1" si="302"/>
        <v>-100.94692988766948</v>
      </c>
      <c r="I672" s="304">
        <f t="shared" ca="1" si="303"/>
        <v>101.17667773119739</v>
      </c>
      <c r="J672" s="306">
        <f t="shared" ca="1" si="304"/>
        <v>621.05488247048675</v>
      </c>
      <c r="K672" s="307">
        <f t="shared" ca="1" si="305"/>
        <v>-2.9776094410737834</v>
      </c>
      <c r="L672" s="304">
        <f t="shared" ca="1" si="290"/>
        <v>621.0620204121434</v>
      </c>
      <c r="M672" s="306">
        <f t="shared" ca="1" si="306"/>
        <v>-1.5033927833789249</v>
      </c>
      <c r="N672" s="304">
        <f t="shared" ca="1" si="307"/>
        <v>-86.138061438038022</v>
      </c>
      <c r="P672" s="310">
        <f t="shared" ca="1" si="308"/>
        <v>23</v>
      </c>
      <c r="Q672" s="304">
        <f t="shared" ca="1" si="309"/>
        <v>0</v>
      </c>
      <c r="R672" s="306">
        <f t="shared" ca="1" si="310"/>
        <v>0</v>
      </c>
      <c r="S672" s="307">
        <f t="shared" ca="1" si="311"/>
        <v>2.8949999999999996</v>
      </c>
      <c r="T672" s="304">
        <f t="shared" ca="1" si="291"/>
        <v>28.399949999999997</v>
      </c>
      <c r="U672" s="311">
        <f t="shared" ca="1" si="292"/>
        <v>0</v>
      </c>
      <c r="V672" s="306">
        <f t="shared" ca="1" si="293"/>
        <v>1.2253648114698354</v>
      </c>
      <c r="W672" s="304">
        <f t="shared" ca="1" si="294"/>
        <v>25.686155265752159</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0.91515593833637432</v>
      </c>
      <c r="AH672" s="304">
        <f t="shared" ca="1" si="318"/>
        <v>-8.8725674851604523</v>
      </c>
    </row>
    <row r="673" spans="1:34" x14ac:dyDescent="0.2">
      <c r="A673" s="347">
        <f t="shared" ca="1" si="296"/>
        <v>1E-4</v>
      </c>
      <c r="B673" s="304">
        <f t="shared" ca="1" si="297"/>
        <v>32.828300000001114</v>
      </c>
      <c r="D673" s="306">
        <f t="shared" ca="1" si="298"/>
        <v>-0.59759143333489018</v>
      </c>
      <c r="E673" s="307">
        <f t="shared" ca="1" si="299"/>
        <v>-0.95755502606452225</v>
      </c>
      <c r="F673" s="304">
        <f t="shared" ca="1" si="300"/>
        <v>1.1287281112547327</v>
      </c>
      <c r="G673" s="306">
        <f t="shared" ca="1" si="301"/>
        <v>6.8144441095557431</v>
      </c>
      <c r="H673" s="307">
        <f t="shared" ca="1" si="302"/>
        <v>-100.9470256431721</v>
      </c>
      <c r="I673" s="304">
        <f t="shared" ca="1" si="303"/>
        <v>101.17676924435521</v>
      </c>
      <c r="J673" s="306">
        <f t="shared" ca="1" si="304"/>
        <v>621.05488247048675</v>
      </c>
      <c r="K673" s="307">
        <f t="shared" ca="1" si="305"/>
        <v>-2.9877041388503254</v>
      </c>
      <c r="L673" s="304">
        <f t="shared" ca="1" si="290"/>
        <v>621.06206889203224</v>
      </c>
      <c r="M673" s="306">
        <f t="shared" ca="1" si="306"/>
        <v>-1.5033934364222994</v>
      </c>
      <c r="N673" s="304">
        <f t="shared" ca="1" si="307"/>
        <v>-86.13809885466722</v>
      </c>
      <c r="P673" s="310">
        <f t="shared" ca="1" si="308"/>
        <v>23</v>
      </c>
      <c r="Q673" s="304">
        <f t="shared" ca="1" si="309"/>
        <v>0</v>
      </c>
      <c r="R673" s="306">
        <f t="shared" ca="1" si="310"/>
        <v>0</v>
      </c>
      <c r="S673" s="307">
        <f t="shared" ca="1" si="311"/>
        <v>2.8949999999999996</v>
      </c>
      <c r="T673" s="304">
        <f t="shared" ca="1" si="291"/>
        <v>28.399949999999997</v>
      </c>
      <c r="U673" s="311">
        <f t="shared" ca="1" si="292"/>
        <v>0</v>
      </c>
      <c r="V673" s="306">
        <f t="shared" ca="1" si="293"/>
        <v>1.225366048439231</v>
      </c>
      <c r="W673" s="304">
        <f t="shared" ca="1" si="294"/>
        <v>25.686227660903587</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0.91513136249984939</v>
      </c>
      <c r="AH673" s="304">
        <f t="shared" ca="1" si="318"/>
        <v>-8.8725924924877937</v>
      </c>
    </row>
    <row r="674" spans="1:34" x14ac:dyDescent="0.2">
      <c r="A674" s="347">
        <f t="shared" ca="1" si="296"/>
        <v>1E-4</v>
      </c>
      <c r="B674" s="304">
        <f t="shared" ca="1" si="297"/>
        <v>32.828400000001118</v>
      </c>
      <c r="D674" s="306">
        <f t="shared" ca="1" si="298"/>
        <v>-0.59758733656967189</v>
      </c>
      <c r="E674" s="307">
        <f t="shared" ca="1" si="299"/>
        <v>-0.95752968563619412</v>
      </c>
      <c r="F674" s="304">
        <f t="shared" ca="1" si="300"/>
        <v>1.1287044447963264</v>
      </c>
      <c r="G674" s="306">
        <f t="shared" ca="1" si="301"/>
        <v>6.8143843508220865</v>
      </c>
      <c r="H674" s="307">
        <f t="shared" ca="1" si="302"/>
        <v>-100.94712139614066</v>
      </c>
      <c r="I674" s="304">
        <f t="shared" ca="1" si="303"/>
        <v>101.17686075505549</v>
      </c>
      <c r="J674" s="306">
        <f t="shared" ca="1" si="304"/>
        <v>621.05488247048675</v>
      </c>
      <c r="K674" s="307">
        <f t="shared" ca="1" si="305"/>
        <v>-2.9977988462022909</v>
      </c>
      <c r="L674" s="304">
        <f t="shared" ca="1" si="290"/>
        <v>621.06211753604202</v>
      </c>
      <c r="M674" s="306">
        <f t="shared" ca="1" si="306"/>
        <v>-1.5033940894587658</v>
      </c>
      <c r="N674" s="304">
        <f t="shared" ca="1" si="307"/>
        <v>-86.138136270900603</v>
      </c>
      <c r="P674" s="310">
        <f t="shared" ca="1" si="308"/>
        <v>23</v>
      </c>
      <c r="Q674" s="304">
        <f t="shared" ca="1" si="309"/>
        <v>0</v>
      </c>
      <c r="R674" s="306">
        <f t="shared" ca="1" si="310"/>
        <v>0</v>
      </c>
      <c r="S674" s="307">
        <f t="shared" ca="1" si="311"/>
        <v>2.8949999999999996</v>
      </c>
      <c r="T674" s="304">
        <f t="shared" ca="1" si="291"/>
        <v>28.399949999999997</v>
      </c>
      <c r="U674" s="311">
        <f t="shared" ca="1" si="292"/>
        <v>0</v>
      </c>
      <c r="V674" s="306">
        <f t="shared" ca="1" si="293"/>
        <v>1.2253672854110489</v>
      </c>
      <c r="W674" s="304">
        <f t="shared" ca="1" si="294"/>
        <v>25.686300054993797</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0.91510678702115911</v>
      </c>
      <c r="AH674" s="304">
        <f t="shared" ca="1" si="318"/>
        <v>-8.8726174994485625</v>
      </c>
    </row>
    <row r="675" spans="1:34" x14ac:dyDescent="0.2">
      <c r="A675" s="347">
        <f t="shared" ca="1" si="296"/>
        <v>1E-4</v>
      </c>
      <c r="B675" s="304">
        <f t="shared" ca="1" si="297"/>
        <v>32.828500000001121</v>
      </c>
      <c r="D675" s="306">
        <f t="shared" ca="1" si="298"/>
        <v>-0.59758323980807604</v>
      </c>
      <c r="E675" s="307">
        <f t="shared" ca="1" si="299"/>
        <v>-0.95750434557930397</v>
      </c>
      <c r="F675" s="304">
        <f t="shared" ca="1" si="300"/>
        <v>1.1286807787424962</v>
      </c>
      <c r="G675" s="306">
        <f t="shared" ca="1" si="301"/>
        <v>6.8143245924981057</v>
      </c>
      <c r="H675" s="307">
        <f t="shared" ca="1" si="302"/>
        <v>-100.94721714657521</v>
      </c>
      <c r="I675" s="304">
        <f t="shared" ca="1" si="303"/>
        <v>101.17695226329825</v>
      </c>
      <c r="J675" s="306">
        <f t="shared" ca="1" si="304"/>
        <v>621.05488247048675</v>
      </c>
      <c r="K675" s="307">
        <f t="shared" ca="1" si="305"/>
        <v>-3.0078935631294268</v>
      </c>
      <c r="L675" s="304">
        <f t="shared" ca="1" si="290"/>
        <v>621.06216634417308</v>
      </c>
      <c r="M675" s="306">
        <f t="shared" ca="1" si="306"/>
        <v>-1.5033947424883241</v>
      </c>
      <c r="N675" s="304">
        <f t="shared" ca="1" si="307"/>
        <v>-86.138173686738185</v>
      </c>
      <c r="P675" s="310">
        <f t="shared" ca="1" si="308"/>
        <v>23</v>
      </c>
      <c r="Q675" s="304">
        <f t="shared" ca="1" si="309"/>
        <v>0</v>
      </c>
      <c r="R675" s="306">
        <f t="shared" ca="1" si="310"/>
        <v>0</v>
      </c>
      <c r="S675" s="307">
        <f t="shared" ca="1" si="311"/>
        <v>2.8949999999999996</v>
      </c>
      <c r="T675" s="304">
        <f t="shared" ca="1" si="291"/>
        <v>28.399949999999997</v>
      </c>
      <c r="U675" s="311">
        <f t="shared" ca="1" si="292"/>
        <v>0</v>
      </c>
      <c r="V675" s="306">
        <f t="shared" ca="1" si="293"/>
        <v>1.2253685223852888</v>
      </c>
      <c r="W675" s="304">
        <f t="shared" ca="1" si="294"/>
        <v>25.686372448022816</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0.91508221190029815</v>
      </c>
      <c r="AH675" s="304">
        <f t="shared" ca="1" si="318"/>
        <v>-8.8726425060427641</v>
      </c>
    </row>
    <row r="676" spans="1:34" x14ac:dyDescent="0.2">
      <c r="A676" s="347">
        <f t="shared" ca="1" si="296"/>
        <v>1E-4</v>
      </c>
      <c r="B676" s="304">
        <f t="shared" ca="1" si="297"/>
        <v>32.828600000001124</v>
      </c>
      <c r="D676" s="306">
        <f t="shared" ca="1" si="298"/>
        <v>-0.59757914305010651</v>
      </c>
      <c r="E676" s="307">
        <f t="shared" ca="1" si="299"/>
        <v>-0.95747900589384827</v>
      </c>
      <c r="F676" s="304">
        <f t="shared" ca="1" si="300"/>
        <v>1.1286571130932421</v>
      </c>
      <c r="G676" s="306">
        <f t="shared" ca="1" si="301"/>
        <v>6.8142648345838008</v>
      </c>
      <c r="H676" s="307">
        <f t="shared" ca="1" si="302"/>
        <v>-100.9473128944758</v>
      </c>
      <c r="I676" s="304">
        <f t="shared" ca="1" si="303"/>
        <v>101.17704376908354</v>
      </c>
      <c r="J676" s="306">
        <f t="shared" ca="1" si="304"/>
        <v>621.05488247048675</v>
      </c>
      <c r="K676" s="307">
        <f t="shared" ca="1" si="305"/>
        <v>-3.0179882896314791</v>
      </c>
      <c r="L676" s="304">
        <f t="shared" ca="1" si="290"/>
        <v>621.06221531642586</v>
      </c>
      <c r="M676" s="306">
        <f t="shared" ca="1" si="306"/>
        <v>-1.5033953955109747</v>
      </c>
      <c r="N676" s="304">
        <f t="shared" ca="1" si="307"/>
        <v>-86.138211102179994</v>
      </c>
      <c r="P676" s="310">
        <f t="shared" ca="1" si="308"/>
        <v>23</v>
      </c>
      <c r="Q676" s="304">
        <f t="shared" ca="1" si="309"/>
        <v>0</v>
      </c>
      <c r="R676" s="306">
        <f t="shared" ca="1" si="310"/>
        <v>0</v>
      </c>
      <c r="S676" s="307">
        <f t="shared" ca="1" si="311"/>
        <v>2.8949999999999996</v>
      </c>
      <c r="T676" s="304">
        <f t="shared" ca="1" si="291"/>
        <v>28.399949999999997</v>
      </c>
      <c r="U676" s="311">
        <f t="shared" ca="1" si="292"/>
        <v>0</v>
      </c>
      <c r="V676" s="306">
        <f t="shared" ca="1" si="293"/>
        <v>1.225369759361951</v>
      </c>
      <c r="W676" s="304">
        <f t="shared" ca="1" si="294"/>
        <v>25.686444839990653</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0.91505763713725941</v>
      </c>
      <c r="AH676" s="304">
        <f t="shared" ca="1" si="318"/>
        <v>-8.8726675122704037</v>
      </c>
    </row>
    <row r="677" spans="1:34" x14ac:dyDescent="0.2">
      <c r="A677" s="347">
        <f t="shared" ca="1" si="296"/>
        <v>1E-4</v>
      </c>
      <c r="B677" s="304">
        <f t="shared" ca="1" si="297"/>
        <v>32.828700000001128</v>
      </c>
      <c r="D677" s="306">
        <f t="shared" ca="1" si="298"/>
        <v>-0.59757504629575875</v>
      </c>
      <c r="E677" s="307">
        <f t="shared" ca="1" si="299"/>
        <v>-0.9574536665798199</v>
      </c>
      <c r="F677" s="304">
        <f t="shared" ca="1" si="300"/>
        <v>1.128633447848556</v>
      </c>
      <c r="G677" s="306">
        <f t="shared" ca="1" si="301"/>
        <v>6.8142050770791709</v>
      </c>
      <c r="H677" s="307">
        <f t="shared" ca="1" si="302"/>
        <v>-100.94740863984246</v>
      </c>
      <c r="I677" s="304">
        <f t="shared" ca="1" si="303"/>
        <v>101.17713527241139</v>
      </c>
      <c r="J677" s="306">
        <f t="shared" ca="1" si="304"/>
        <v>621.05488247048675</v>
      </c>
      <c r="K677" s="307">
        <f t="shared" ca="1" si="305"/>
        <v>-3.0280830257081952</v>
      </c>
      <c r="L677" s="304">
        <f t="shared" ca="1" si="290"/>
        <v>621.06226445280083</v>
      </c>
      <c r="M677" s="306">
        <f t="shared" ca="1" si="306"/>
        <v>-1.5033960485267173</v>
      </c>
      <c r="N677" s="304">
        <f t="shared" ca="1" si="307"/>
        <v>-86.138248517226003</v>
      </c>
      <c r="P677" s="310">
        <f t="shared" ca="1" si="308"/>
        <v>23</v>
      </c>
      <c r="Q677" s="304">
        <f t="shared" ca="1" si="309"/>
        <v>0</v>
      </c>
      <c r="R677" s="306">
        <f t="shared" ca="1" si="310"/>
        <v>0</v>
      </c>
      <c r="S677" s="307">
        <f t="shared" ca="1" si="311"/>
        <v>2.8949999999999996</v>
      </c>
      <c r="T677" s="304">
        <f t="shared" ca="1" si="291"/>
        <v>28.399949999999997</v>
      </c>
      <c r="U677" s="311">
        <f t="shared" ca="1" si="292"/>
        <v>0</v>
      </c>
      <c r="V677" s="306">
        <f t="shared" ca="1" si="293"/>
        <v>1.2253709963410353</v>
      </c>
      <c r="W677" s="304">
        <f t="shared" ca="1" si="294"/>
        <v>25.686517230897312</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0.9150330627320411</v>
      </c>
      <c r="AH677" s="304">
        <f t="shared" ca="1" si="318"/>
        <v>-8.8726925181314868</v>
      </c>
    </row>
    <row r="678" spans="1:34" x14ac:dyDescent="0.2">
      <c r="A678" s="347">
        <f t="shared" ca="1" si="296"/>
        <v>1E-4</v>
      </c>
      <c r="B678" s="304">
        <f t="shared" ca="1" si="297"/>
        <v>32.828800000001131</v>
      </c>
      <c r="D678" s="306">
        <f t="shared" ca="1" si="298"/>
        <v>-0.5975709495450382</v>
      </c>
      <c r="E678" s="307">
        <f t="shared" ca="1" si="299"/>
        <v>-0.95742832763721708</v>
      </c>
      <c r="F678" s="304">
        <f t="shared" ca="1" si="300"/>
        <v>1.1286097830084396</v>
      </c>
      <c r="G678" s="306">
        <f t="shared" ca="1" si="301"/>
        <v>6.8141453199842168</v>
      </c>
      <c r="H678" s="307">
        <f t="shared" ca="1" si="302"/>
        <v>-100.94750438267523</v>
      </c>
      <c r="I678" s="304">
        <f t="shared" ca="1" si="303"/>
        <v>101.17722677328183</v>
      </c>
      <c r="J678" s="306">
        <f t="shared" ca="1" si="304"/>
        <v>621.05488247048675</v>
      </c>
      <c r="K678" s="307">
        <f t="shared" ca="1" si="305"/>
        <v>-3.038177771359321</v>
      </c>
      <c r="L678" s="304">
        <f t="shared" ca="1" si="290"/>
        <v>621.06231375329844</v>
      </c>
      <c r="M678" s="306">
        <f t="shared" ca="1" si="306"/>
        <v>-1.503396701535552</v>
      </c>
      <c r="N678" s="304">
        <f t="shared" ca="1" si="307"/>
        <v>-86.138285931876226</v>
      </c>
      <c r="P678" s="310">
        <f t="shared" ca="1" si="308"/>
        <v>23</v>
      </c>
      <c r="Q678" s="304">
        <f t="shared" ca="1" si="309"/>
        <v>0</v>
      </c>
      <c r="R678" s="306">
        <f t="shared" ca="1" si="310"/>
        <v>0</v>
      </c>
      <c r="S678" s="307">
        <f t="shared" ca="1" si="311"/>
        <v>2.8949999999999996</v>
      </c>
      <c r="T678" s="304">
        <f t="shared" ca="1" si="291"/>
        <v>28.399949999999997</v>
      </c>
      <c r="U678" s="311">
        <f t="shared" ca="1" si="292"/>
        <v>0</v>
      </c>
      <c r="V678" s="306">
        <f t="shared" ca="1" si="293"/>
        <v>1.2253722333225419</v>
      </c>
      <c r="W678" s="304">
        <f t="shared" ca="1" si="294"/>
        <v>25.686589620742808</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0.91500848868463791</v>
      </c>
      <c r="AH678" s="304">
        <f t="shared" ca="1" si="318"/>
        <v>-8.8727175236260152</v>
      </c>
    </row>
    <row r="679" spans="1:34" x14ac:dyDescent="0.2">
      <c r="A679" s="347">
        <f t="shared" ca="1" si="296"/>
        <v>1E-4</v>
      </c>
      <c r="B679" s="304">
        <f t="shared" ca="1" si="297"/>
        <v>32.828900000001134</v>
      </c>
      <c r="D679" s="306">
        <f t="shared" ca="1" si="298"/>
        <v>-0.59756685279794453</v>
      </c>
      <c r="E679" s="307">
        <f t="shared" ca="1" si="299"/>
        <v>-0.95740298906603449</v>
      </c>
      <c r="F679" s="304">
        <f t="shared" ca="1" si="300"/>
        <v>1.1285861185728883</v>
      </c>
      <c r="G679" s="306">
        <f t="shared" ca="1" si="301"/>
        <v>6.8140855632989368</v>
      </c>
      <c r="H679" s="307">
        <f t="shared" ca="1" si="302"/>
        <v>-100.94760012297414</v>
      </c>
      <c r="I679" s="304">
        <f t="shared" ca="1" si="303"/>
        <v>101.1773182716949</v>
      </c>
      <c r="J679" s="306">
        <f t="shared" ca="1" si="304"/>
        <v>621.05488247048675</v>
      </c>
      <c r="K679" s="307">
        <f t="shared" ca="1" si="305"/>
        <v>-3.0482725265846033</v>
      </c>
      <c r="L679" s="304">
        <f t="shared" ca="1" si="290"/>
        <v>621.06236321791903</v>
      </c>
      <c r="M679" s="306">
        <f t="shared" ca="1" si="306"/>
        <v>-1.5033973545374792</v>
      </c>
      <c r="N679" s="304">
        <f t="shared" ca="1" si="307"/>
        <v>-86.138323346130662</v>
      </c>
      <c r="P679" s="310">
        <f t="shared" ca="1" si="308"/>
        <v>23</v>
      </c>
      <c r="Q679" s="304">
        <f t="shared" ca="1" si="309"/>
        <v>0</v>
      </c>
      <c r="R679" s="306">
        <f t="shared" ca="1" si="310"/>
        <v>0</v>
      </c>
      <c r="S679" s="307">
        <f t="shared" ca="1" si="311"/>
        <v>2.8949999999999996</v>
      </c>
      <c r="T679" s="304">
        <f t="shared" ca="1" si="291"/>
        <v>28.399949999999997</v>
      </c>
      <c r="U679" s="311">
        <f t="shared" ca="1" si="292"/>
        <v>0</v>
      </c>
      <c r="V679" s="306">
        <f t="shared" ca="1" si="293"/>
        <v>1.22537347030647</v>
      </c>
      <c r="W679" s="304">
        <f t="shared" ca="1" si="294"/>
        <v>25.686662009527147</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0.91498391499504805</v>
      </c>
      <c r="AH679" s="304">
        <f t="shared" ca="1" si="318"/>
        <v>-8.8727425287539941</v>
      </c>
    </row>
    <row r="680" spans="1:34" x14ac:dyDescent="0.2">
      <c r="A680" s="347">
        <f t="shared" ca="1" si="296"/>
        <v>1E-4</v>
      </c>
      <c r="B680" s="304">
        <f t="shared" ca="1" si="297"/>
        <v>32.829000000001137</v>
      </c>
      <c r="D680" s="306">
        <f t="shared" ca="1" si="298"/>
        <v>-0.59756275605447684</v>
      </c>
      <c r="E680" s="307">
        <f t="shared" ca="1" si="299"/>
        <v>-0.95737765086627213</v>
      </c>
      <c r="F680" s="304">
        <f t="shared" ca="1" si="300"/>
        <v>1.1285624545419026</v>
      </c>
      <c r="G680" s="306">
        <f t="shared" ca="1" si="301"/>
        <v>6.8140258070233317</v>
      </c>
      <c r="H680" s="307">
        <f t="shared" ca="1" si="302"/>
        <v>-100.94769586073923</v>
      </c>
      <c r="I680" s="304">
        <f t="shared" ca="1" si="303"/>
        <v>101.17740976765064</v>
      </c>
      <c r="J680" s="306">
        <f t="shared" ca="1" si="304"/>
        <v>621.05488247048675</v>
      </c>
      <c r="K680" s="307">
        <f t="shared" ca="1" si="305"/>
        <v>-3.0583672913837892</v>
      </c>
      <c r="L680" s="304">
        <f t="shared" ca="1" si="290"/>
        <v>621.06241284666316</v>
      </c>
      <c r="M680" s="306">
        <f t="shared" ca="1" si="306"/>
        <v>-1.5033980075324989</v>
      </c>
      <c r="N680" s="304">
        <f t="shared" ca="1" si="307"/>
        <v>-86.138360759989325</v>
      </c>
      <c r="P680" s="310">
        <f t="shared" ca="1" si="308"/>
        <v>23</v>
      </c>
      <c r="Q680" s="304">
        <f t="shared" ca="1" si="309"/>
        <v>0</v>
      </c>
      <c r="R680" s="306">
        <f t="shared" ca="1" si="310"/>
        <v>0</v>
      </c>
      <c r="S680" s="307">
        <f t="shared" ca="1" si="311"/>
        <v>2.8949999999999996</v>
      </c>
      <c r="T680" s="304">
        <f t="shared" ca="1" si="291"/>
        <v>28.399949999999997</v>
      </c>
      <c r="U680" s="311">
        <f t="shared" ca="1" si="292"/>
        <v>0</v>
      </c>
      <c r="V680" s="306">
        <f t="shared" ca="1" si="293"/>
        <v>1.2253747072928212</v>
      </c>
      <c r="W680" s="304">
        <f t="shared" ca="1" si="294"/>
        <v>25.686734397250358</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0.91495934166326798</v>
      </c>
      <c r="AH680" s="304">
        <f t="shared" ca="1" si="318"/>
        <v>-8.8727675335154235</v>
      </c>
    </row>
    <row r="681" spans="1:34" x14ac:dyDescent="0.2">
      <c r="A681" s="347">
        <f t="shared" ca="1" si="296"/>
        <v>1E-4</v>
      </c>
      <c r="B681" s="304">
        <f t="shared" ca="1" si="297"/>
        <v>32.829100000001141</v>
      </c>
      <c r="D681" s="306">
        <f t="shared" ca="1" si="298"/>
        <v>-0.59755865931463747</v>
      </c>
      <c r="E681" s="307">
        <f t="shared" ca="1" si="299"/>
        <v>-0.95735231303791934</v>
      </c>
      <c r="F681" s="304">
        <f t="shared" ca="1" si="300"/>
        <v>1.1285387909154745</v>
      </c>
      <c r="G681" s="306">
        <f t="shared" ca="1" si="301"/>
        <v>6.8139660511573998</v>
      </c>
      <c r="H681" s="307">
        <f t="shared" ca="1" si="302"/>
        <v>-100.94779159597053</v>
      </c>
      <c r="I681" s="304">
        <f t="shared" ca="1" si="303"/>
        <v>101.17750126114909</v>
      </c>
      <c r="J681" s="306">
        <f t="shared" ca="1" si="304"/>
        <v>621.05488247048675</v>
      </c>
      <c r="K681" s="307">
        <f t="shared" ca="1" si="305"/>
        <v>-3.0684620657566248</v>
      </c>
      <c r="L681" s="304">
        <f t="shared" ca="1" si="290"/>
        <v>621.06246263953119</v>
      </c>
      <c r="M681" s="306">
        <f t="shared" ca="1" si="306"/>
        <v>-1.5033986605206111</v>
      </c>
      <c r="N681" s="304">
        <f t="shared" ca="1" si="307"/>
        <v>-86.138398173452231</v>
      </c>
      <c r="P681" s="310">
        <f t="shared" ca="1" si="308"/>
        <v>23</v>
      </c>
      <c r="Q681" s="304">
        <f t="shared" ca="1" si="309"/>
        <v>0</v>
      </c>
      <c r="R681" s="306">
        <f t="shared" ca="1" si="310"/>
        <v>0</v>
      </c>
      <c r="S681" s="307">
        <f t="shared" ca="1" si="311"/>
        <v>2.8949999999999996</v>
      </c>
      <c r="T681" s="304">
        <f t="shared" ca="1" si="291"/>
        <v>28.399949999999997</v>
      </c>
      <c r="U681" s="311">
        <f t="shared" ca="1" si="292"/>
        <v>0</v>
      </c>
      <c r="V681" s="306">
        <f t="shared" ca="1" si="293"/>
        <v>1.2253759442815935</v>
      </c>
      <c r="W681" s="304">
        <f t="shared" ca="1" si="294"/>
        <v>25.686806783912427</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0.9149347686892888</v>
      </c>
      <c r="AH681" s="304">
        <f t="shared" ca="1" si="318"/>
        <v>-8.8727925379103159</v>
      </c>
    </row>
    <row r="682" spans="1:34" x14ac:dyDescent="0.2">
      <c r="A682" s="347">
        <f t="shared" ca="1" si="296"/>
        <v>1E-4</v>
      </c>
      <c r="B682" s="304">
        <f t="shared" ca="1" si="297"/>
        <v>32.829200000001144</v>
      </c>
      <c r="D682" s="306">
        <f t="shared" ca="1" si="298"/>
        <v>-0.59755456257842499</v>
      </c>
      <c r="E682" s="307">
        <f t="shared" ca="1" si="299"/>
        <v>-0.95732697558098145</v>
      </c>
      <c r="F682" s="304">
        <f t="shared" ca="1" si="300"/>
        <v>1.1285151276936085</v>
      </c>
      <c r="G682" s="306">
        <f t="shared" ca="1" si="301"/>
        <v>6.813906295701142</v>
      </c>
      <c r="H682" s="307">
        <f t="shared" ca="1" si="302"/>
        <v>-100.94788732866809</v>
      </c>
      <c r="I682" s="304">
        <f t="shared" ca="1" si="303"/>
        <v>101.17759275219026</v>
      </c>
      <c r="J682" s="306">
        <f t="shared" ca="1" si="304"/>
        <v>621.05488247048675</v>
      </c>
      <c r="K682" s="307">
        <f t="shared" ca="1" si="305"/>
        <v>-3.0785568497028568</v>
      </c>
      <c r="L682" s="304">
        <f t="shared" ca="1" si="290"/>
        <v>621.06251259652356</v>
      </c>
      <c r="M682" s="306">
        <f t="shared" ca="1" si="306"/>
        <v>-1.503399313501816</v>
      </c>
      <c r="N682" s="304">
        <f t="shared" ca="1" si="307"/>
        <v>-86.138435586519378</v>
      </c>
      <c r="P682" s="310">
        <f t="shared" ca="1" si="308"/>
        <v>23</v>
      </c>
      <c r="Q682" s="304">
        <f t="shared" ca="1" si="309"/>
        <v>0</v>
      </c>
      <c r="R682" s="306">
        <f t="shared" ca="1" si="310"/>
        <v>0</v>
      </c>
      <c r="S682" s="307">
        <f t="shared" ca="1" si="311"/>
        <v>2.8949999999999996</v>
      </c>
      <c r="T682" s="304">
        <f t="shared" ca="1" si="291"/>
        <v>28.399949999999997</v>
      </c>
      <c r="U682" s="311">
        <f t="shared" ca="1" si="292"/>
        <v>0</v>
      </c>
      <c r="V682" s="306">
        <f t="shared" ca="1" si="293"/>
        <v>1.2253771812727881</v>
      </c>
      <c r="W682" s="304">
        <f t="shared" ca="1" si="294"/>
        <v>25.686879169513372</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0.91491019607311763</v>
      </c>
      <c r="AH682" s="304">
        <f t="shared" ca="1" si="318"/>
        <v>-8.8728175419386641</v>
      </c>
    </row>
    <row r="683" spans="1:34" x14ac:dyDescent="0.2">
      <c r="A683" s="347">
        <f t="shared" ca="1" si="296"/>
        <v>1E-4</v>
      </c>
      <c r="B683" s="304">
        <f t="shared" ca="1" si="297"/>
        <v>32.829300000001147</v>
      </c>
      <c r="D683" s="306">
        <f t="shared" ca="1" si="298"/>
        <v>-0.59755046584584115</v>
      </c>
      <c r="E683" s="307">
        <f t="shared" ca="1" si="299"/>
        <v>-0.95730163849544958</v>
      </c>
      <c r="F683" s="304">
        <f t="shared" ca="1" si="300"/>
        <v>1.1284914648762987</v>
      </c>
      <c r="G683" s="306">
        <f t="shared" ca="1" si="301"/>
        <v>6.8138465406545574</v>
      </c>
      <c r="H683" s="307">
        <f t="shared" ca="1" si="302"/>
        <v>-100.94798305883194</v>
      </c>
      <c r="I683" s="304">
        <f t="shared" ca="1" si="303"/>
        <v>101.17768424077421</v>
      </c>
      <c r="J683" s="306">
        <f t="shared" ca="1" si="304"/>
        <v>621.05488247048675</v>
      </c>
      <c r="K683" s="307">
        <f t="shared" ca="1" si="305"/>
        <v>-3.088651643222232</v>
      </c>
      <c r="L683" s="304">
        <f t="shared" ca="1" si="290"/>
        <v>621.06256271764062</v>
      </c>
      <c r="M683" s="306">
        <f t="shared" ca="1" si="306"/>
        <v>-1.5033999664761137</v>
      </c>
      <c r="N683" s="304">
        <f t="shared" ca="1" si="307"/>
        <v>-86.138472999190768</v>
      </c>
      <c r="P683" s="310">
        <f t="shared" ca="1" si="308"/>
        <v>23</v>
      </c>
      <c r="Q683" s="304">
        <f t="shared" ca="1" si="309"/>
        <v>0</v>
      </c>
      <c r="R683" s="306">
        <f t="shared" ca="1" si="310"/>
        <v>0</v>
      </c>
      <c r="S683" s="307">
        <f t="shared" ca="1" si="311"/>
        <v>2.8949999999999996</v>
      </c>
      <c r="T683" s="304">
        <f t="shared" ca="1" si="291"/>
        <v>28.399949999999997</v>
      </c>
      <c r="U683" s="311">
        <f t="shared" ca="1" si="292"/>
        <v>0</v>
      </c>
      <c r="V683" s="306">
        <f t="shared" ca="1" si="293"/>
        <v>1.2253784182664047</v>
      </c>
      <c r="W683" s="304">
        <f t="shared" ca="1" si="294"/>
        <v>25.686951554053213</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0.91488562381474736</v>
      </c>
      <c r="AH683" s="304">
        <f t="shared" ca="1" si="318"/>
        <v>-8.8728425456004754</v>
      </c>
    </row>
    <row r="684" spans="1:34" x14ac:dyDescent="0.2">
      <c r="A684" s="347">
        <f t="shared" ca="1" si="296"/>
        <v>1E-4</v>
      </c>
      <c r="B684" s="304">
        <f t="shared" ca="1" si="297"/>
        <v>32.829400000001151</v>
      </c>
      <c r="D684" s="306">
        <f t="shared" ca="1" si="298"/>
        <v>-0.59754636911688574</v>
      </c>
      <c r="E684" s="307">
        <f t="shared" ca="1" si="299"/>
        <v>-0.95727630178132017</v>
      </c>
      <c r="F684" s="304">
        <f t="shared" ca="1" si="300"/>
        <v>1.1284678024635415</v>
      </c>
      <c r="G684" s="306">
        <f t="shared" ca="1" si="301"/>
        <v>6.813786786017646</v>
      </c>
      <c r="H684" s="307">
        <f t="shared" ca="1" si="302"/>
        <v>-100.94807878646212</v>
      </c>
      <c r="I684" s="304">
        <f t="shared" ca="1" si="303"/>
        <v>101.17777572690098</v>
      </c>
      <c r="J684" s="306">
        <f t="shared" ca="1" si="304"/>
        <v>621.05488247048675</v>
      </c>
      <c r="K684" s="307">
        <f t="shared" ca="1" si="305"/>
        <v>-3.0987464463144967</v>
      </c>
      <c r="L684" s="304">
        <f t="shared" ca="1" si="290"/>
        <v>621.06261300288293</v>
      </c>
      <c r="M684" s="306">
        <f t="shared" ca="1" si="306"/>
        <v>-1.5034006194435041</v>
      </c>
      <c r="N684" s="304">
        <f t="shared" ca="1" si="307"/>
        <v>-86.138510411466399</v>
      </c>
      <c r="P684" s="310">
        <f t="shared" ca="1" si="308"/>
        <v>23</v>
      </c>
      <c r="Q684" s="304">
        <f t="shared" ca="1" si="309"/>
        <v>0</v>
      </c>
      <c r="R684" s="306">
        <f t="shared" ca="1" si="310"/>
        <v>0</v>
      </c>
      <c r="S684" s="307">
        <f t="shared" ca="1" si="311"/>
        <v>2.8949999999999996</v>
      </c>
      <c r="T684" s="304">
        <f t="shared" ca="1" si="291"/>
        <v>28.399949999999997</v>
      </c>
      <c r="U684" s="311">
        <f t="shared" ca="1" si="292"/>
        <v>0</v>
      </c>
      <c r="V684" s="306">
        <f t="shared" ca="1" si="293"/>
        <v>1.2253796552624434</v>
      </c>
      <c r="W684" s="304">
        <f t="shared" ca="1" si="294"/>
        <v>25.687023937531954</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0.91486105191416733</v>
      </c>
      <c r="AH684" s="304">
        <f t="shared" ca="1" si="318"/>
        <v>-8.8728675488957567</v>
      </c>
    </row>
    <row r="685" spans="1:34" x14ac:dyDescent="0.2">
      <c r="A685" s="347">
        <f t="shared" ca="1" si="296"/>
        <v>1E-4</v>
      </c>
      <c r="B685" s="304">
        <f t="shared" ca="1" si="297"/>
        <v>32.829500000001154</v>
      </c>
      <c r="D685" s="306">
        <f t="shared" ca="1" si="298"/>
        <v>-0.5975422723915621</v>
      </c>
      <c r="E685" s="307">
        <f t="shared" ca="1" si="299"/>
        <v>-0.95725096543858967</v>
      </c>
      <c r="F685" s="304">
        <f t="shared" ca="1" si="300"/>
        <v>1.1284441404553367</v>
      </c>
      <c r="G685" s="306">
        <f t="shared" ca="1" si="301"/>
        <v>6.8137270317904068</v>
      </c>
      <c r="H685" s="307">
        <f t="shared" ca="1" si="302"/>
        <v>-100.94817451155866</v>
      </c>
      <c r="I685" s="304">
        <f t="shared" ca="1" si="303"/>
        <v>101.17786721057058</v>
      </c>
      <c r="J685" s="306">
        <f t="shared" ca="1" si="304"/>
        <v>621.05488247048675</v>
      </c>
      <c r="K685" s="307">
        <f t="shared" ca="1" si="305"/>
        <v>-3.1088412589793979</v>
      </c>
      <c r="L685" s="304">
        <f t="shared" ca="1" si="290"/>
        <v>621.06266345225072</v>
      </c>
      <c r="M685" s="306">
        <f t="shared" ca="1" si="306"/>
        <v>-1.5034012724039876</v>
      </c>
      <c r="N685" s="304">
        <f t="shared" ca="1" si="307"/>
        <v>-86.138547823346286</v>
      </c>
      <c r="P685" s="310">
        <f t="shared" ca="1" si="308"/>
        <v>23</v>
      </c>
      <c r="Q685" s="304">
        <f t="shared" ca="1" si="309"/>
        <v>0</v>
      </c>
      <c r="R685" s="306">
        <f t="shared" ca="1" si="310"/>
        <v>0</v>
      </c>
      <c r="S685" s="307">
        <f t="shared" ca="1" si="311"/>
        <v>2.8949999999999996</v>
      </c>
      <c r="T685" s="304">
        <f t="shared" ca="1" si="291"/>
        <v>28.399949999999997</v>
      </c>
      <c r="U685" s="311">
        <f t="shared" ca="1" si="292"/>
        <v>0</v>
      </c>
      <c r="V685" s="306">
        <f t="shared" ca="1" si="293"/>
        <v>1.2253808922609037</v>
      </c>
      <c r="W685" s="304">
        <f t="shared" ca="1" si="294"/>
        <v>25.687096319949603</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0.9148364803713811</v>
      </c>
      <c r="AH685" s="304">
        <f t="shared" ca="1" si="318"/>
        <v>-8.8728925518245099</v>
      </c>
    </row>
    <row r="686" spans="1:34" x14ac:dyDescent="0.2">
      <c r="A686" s="347">
        <f t="shared" ca="1" si="296"/>
        <v>1E-4</v>
      </c>
      <c r="B686" s="304">
        <f t="shared" ca="1" si="297"/>
        <v>32.829600000001157</v>
      </c>
      <c r="D686" s="306">
        <f t="shared" ca="1" si="298"/>
        <v>-0.59753817566986778</v>
      </c>
      <c r="E686" s="307">
        <f t="shared" ca="1" si="299"/>
        <v>-0.95722562946725454</v>
      </c>
      <c r="F686" s="304">
        <f t="shared" ca="1" si="300"/>
        <v>1.1284204788516803</v>
      </c>
      <c r="G686" s="306">
        <f t="shared" ca="1" si="301"/>
        <v>6.81366727797284</v>
      </c>
      <c r="H686" s="307">
        <f t="shared" ca="1" si="302"/>
        <v>-100.94827023412161</v>
      </c>
      <c r="I686" s="304">
        <f t="shared" ca="1" si="303"/>
        <v>101.17795869178308</v>
      </c>
      <c r="J686" s="306">
        <f t="shared" ca="1" si="304"/>
        <v>621.05488247048675</v>
      </c>
      <c r="K686" s="307">
        <f t="shared" ca="1" si="305"/>
        <v>-3.118936081216682</v>
      </c>
      <c r="L686" s="304">
        <f t="shared" ca="1" si="290"/>
        <v>621.06271406574456</v>
      </c>
      <c r="M686" s="306">
        <f t="shared" ca="1" si="306"/>
        <v>-1.5034019253575639</v>
      </c>
      <c r="N686" s="304">
        <f t="shared" ca="1" si="307"/>
        <v>-86.13858523483043</v>
      </c>
      <c r="P686" s="310">
        <f t="shared" ca="1" si="308"/>
        <v>23</v>
      </c>
      <c r="Q686" s="304">
        <f t="shared" ca="1" si="309"/>
        <v>0</v>
      </c>
      <c r="R686" s="306">
        <f t="shared" ca="1" si="310"/>
        <v>0</v>
      </c>
      <c r="S686" s="307">
        <f t="shared" ca="1" si="311"/>
        <v>2.8949999999999996</v>
      </c>
      <c r="T686" s="304">
        <f t="shared" ca="1" si="291"/>
        <v>28.399949999999997</v>
      </c>
      <c r="U686" s="311">
        <f t="shared" ca="1" si="292"/>
        <v>0</v>
      </c>
      <c r="V686" s="306">
        <f t="shared" ca="1" si="293"/>
        <v>1.2253821292617861</v>
      </c>
      <c r="W686" s="304">
        <f t="shared" ca="1" si="294"/>
        <v>25.687168701306181</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0.91481190918638333</v>
      </c>
      <c r="AH686" s="304">
        <f t="shared" ca="1" si="318"/>
        <v>-8.8729175543867385</v>
      </c>
    </row>
    <row r="687" spans="1:34" x14ac:dyDescent="0.2">
      <c r="A687" s="347">
        <f t="shared" ca="1" si="296"/>
        <v>1E-4</v>
      </c>
      <c r="B687" s="304">
        <f t="shared" ca="1" si="297"/>
        <v>32.829700000001161</v>
      </c>
      <c r="D687" s="306">
        <f t="shared" ca="1" si="298"/>
        <v>-0.59753407895180632</v>
      </c>
      <c r="E687" s="307">
        <f t="shared" ca="1" si="299"/>
        <v>-0.95720029386730765</v>
      </c>
      <c r="F687" s="304">
        <f t="shared" ca="1" si="300"/>
        <v>1.1283968176525685</v>
      </c>
      <c r="G687" s="306">
        <f t="shared" ca="1" si="301"/>
        <v>6.8136075245649446</v>
      </c>
      <c r="H687" s="307">
        <f t="shared" ca="1" si="302"/>
        <v>-100.948365954151</v>
      </c>
      <c r="I687" s="304">
        <f t="shared" ca="1" si="303"/>
        <v>101.17805017053847</v>
      </c>
      <c r="J687" s="306">
        <f t="shared" ca="1" si="304"/>
        <v>621.05488247048675</v>
      </c>
      <c r="K687" s="307">
        <f t="shared" ca="1" si="305"/>
        <v>-3.1290309130260958</v>
      </c>
      <c r="L687" s="304">
        <f t="shared" ca="1" si="290"/>
        <v>621.0627648433649</v>
      </c>
      <c r="M687" s="306">
        <f t="shared" ca="1" si="306"/>
        <v>-1.5034025783042335</v>
      </c>
      <c r="N687" s="304">
        <f t="shared" ca="1" si="307"/>
        <v>-86.138622645918844</v>
      </c>
      <c r="P687" s="310">
        <f t="shared" ca="1" si="308"/>
        <v>23</v>
      </c>
      <c r="Q687" s="304">
        <f t="shared" ca="1" si="309"/>
        <v>0</v>
      </c>
      <c r="R687" s="306">
        <f t="shared" ca="1" si="310"/>
        <v>0</v>
      </c>
      <c r="S687" s="307">
        <f t="shared" ca="1" si="311"/>
        <v>2.8949999999999996</v>
      </c>
      <c r="T687" s="304">
        <f t="shared" ca="1" si="291"/>
        <v>28.399949999999997</v>
      </c>
      <c r="U687" s="311">
        <f t="shared" ca="1" si="292"/>
        <v>0</v>
      </c>
      <c r="V687" s="306">
        <f t="shared" ca="1" si="293"/>
        <v>1.2253833662650906</v>
      </c>
      <c r="W687" s="304">
        <f t="shared" ca="1" si="294"/>
        <v>25.687241081601691</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0.9147873383591687</v>
      </c>
      <c r="AH687" s="304">
        <f t="shared" ca="1" si="318"/>
        <v>-8.8729425565824478</v>
      </c>
    </row>
    <row r="688" spans="1:34" x14ac:dyDescent="0.2">
      <c r="A688" s="347">
        <f t="shared" ca="1" si="296"/>
        <v>1E-4</v>
      </c>
      <c r="B688" s="304">
        <f t="shared" ca="1" si="297"/>
        <v>32.829800000001164</v>
      </c>
      <c r="D688" s="306">
        <f t="shared" ca="1" si="298"/>
        <v>-0.59752998223737519</v>
      </c>
      <c r="E688" s="307">
        <f t="shared" ca="1" si="299"/>
        <v>-0.95717495863875079</v>
      </c>
      <c r="F688" s="304">
        <f t="shared" ca="1" si="300"/>
        <v>1.1283731568580015</v>
      </c>
      <c r="G688" s="306">
        <f t="shared" ca="1" si="301"/>
        <v>6.8135477715667205</v>
      </c>
      <c r="H688" s="307">
        <f t="shared" ca="1" si="302"/>
        <v>-100.94846167164687</v>
      </c>
      <c r="I688" s="304">
        <f t="shared" ca="1" si="303"/>
        <v>101.17814164683683</v>
      </c>
      <c r="J688" s="306">
        <f t="shared" ca="1" si="304"/>
        <v>621.05488247048675</v>
      </c>
      <c r="K688" s="307">
        <f t="shared" ca="1" si="305"/>
        <v>-3.1391257544073858</v>
      </c>
      <c r="L688" s="304">
        <f t="shared" ca="1" si="290"/>
        <v>621.06281578511209</v>
      </c>
      <c r="M688" s="306">
        <f t="shared" ca="1" si="306"/>
        <v>-1.5034032312439962</v>
      </c>
      <c r="N688" s="304">
        <f t="shared" ca="1" si="307"/>
        <v>-86.138660056611528</v>
      </c>
      <c r="P688" s="310">
        <f t="shared" ca="1" si="308"/>
        <v>23</v>
      </c>
      <c r="Q688" s="304">
        <f t="shared" ca="1" si="309"/>
        <v>0</v>
      </c>
      <c r="R688" s="306">
        <f t="shared" ca="1" si="310"/>
        <v>0</v>
      </c>
      <c r="S688" s="307">
        <f t="shared" ca="1" si="311"/>
        <v>2.8949999999999996</v>
      </c>
      <c r="T688" s="304">
        <f t="shared" ca="1" si="291"/>
        <v>28.399949999999997</v>
      </c>
      <c r="U688" s="311">
        <f t="shared" ca="1" si="292"/>
        <v>0</v>
      </c>
      <c r="V688" s="306">
        <f t="shared" ca="1" si="293"/>
        <v>1.2253846032708169</v>
      </c>
      <c r="W688" s="304">
        <f t="shared" ca="1" si="294"/>
        <v>25.687313460836151</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0.91476276788973543</v>
      </c>
      <c r="AH688" s="304">
        <f t="shared" ca="1" si="318"/>
        <v>-8.8729675584116396</v>
      </c>
    </row>
    <row r="689" spans="1:34" x14ac:dyDescent="0.2">
      <c r="A689" s="347">
        <f t="shared" ca="1" si="296"/>
        <v>1E-4</v>
      </c>
      <c r="B689" s="304">
        <f t="shared" ca="1" si="297"/>
        <v>32.829900000001167</v>
      </c>
      <c r="D689" s="306">
        <f t="shared" ca="1" si="298"/>
        <v>-0.59752588552657793</v>
      </c>
      <c r="E689" s="307">
        <f t="shared" ca="1" si="299"/>
        <v>-0.95714962378157509</v>
      </c>
      <c r="F689" s="304">
        <f t="shared" ca="1" si="300"/>
        <v>1.1283494964679746</v>
      </c>
      <c r="G689" s="306">
        <f t="shared" ca="1" si="301"/>
        <v>6.8134880189781679</v>
      </c>
      <c r="H689" s="307">
        <f t="shared" ca="1" si="302"/>
        <v>-100.94855738660925</v>
      </c>
      <c r="I689" s="304">
        <f t="shared" ca="1" si="303"/>
        <v>101.17823312067819</v>
      </c>
      <c r="J689" s="306">
        <f t="shared" ca="1" si="304"/>
        <v>621.05488247048675</v>
      </c>
      <c r="K689" s="307">
        <f t="shared" ca="1" si="305"/>
        <v>-3.1492206053602985</v>
      </c>
      <c r="L689" s="304">
        <f t="shared" ca="1" si="290"/>
        <v>621.06286689098658</v>
      </c>
      <c r="M689" s="306">
        <f t="shared" ca="1" si="306"/>
        <v>-1.5034038841768522</v>
      </c>
      <c r="N689" s="304">
        <f t="shared" ca="1" si="307"/>
        <v>-86.138697466908482</v>
      </c>
      <c r="P689" s="310">
        <f t="shared" ca="1" si="308"/>
        <v>23</v>
      </c>
      <c r="Q689" s="304">
        <f t="shared" ca="1" si="309"/>
        <v>0</v>
      </c>
      <c r="R689" s="306">
        <f t="shared" ca="1" si="310"/>
        <v>0</v>
      </c>
      <c r="S689" s="307">
        <f t="shared" ca="1" si="311"/>
        <v>2.8949999999999996</v>
      </c>
      <c r="T689" s="304">
        <f t="shared" ca="1" si="291"/>
        <v>28.399949999999997</v>
      </c>
      <c r="U689" s="311">
        <f t="shared" ca="1" si="292"/>
        <v>0</v>
      </c>
      <c r="V689" s="306">
        <f t="shared" ca="1" si="293"/>
        <v>1.2253858402789644</v>
      </c>
      <c r="W689" s="304">
        <f t="shared" ca="1" si="294"/>
        <v>25.687385839009558</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0.91473819777807641</v>
      </c>
      <c r="AH689" s="304">
        <f t="shared" ca="1" si="318"/>
        <v>-8.8729925598743193</v>
      </c>
    </row>
    <row r="690" spans="1:34" x14ac:dyDescent="0.2">
      <c r="A690" s="347">
        <f t="shared" ca="1" si="296"/>
        <v>1E-4</v>
      </c>
      <c r="B690" s="304">
        <f t="shared" ca="1" si="297"/>
        <v>32.830000000001171</v>
      </c>
      <c r="D690" s="306">
        <f t="shared" ca="1" si="298"/>
        <v>-0.59752178881941387</v>
      </c>
      <c r="E690" s="307">
        <f t="shared" ca="1" si="299"/>
        <v>-0.9571242892957823</v>
      </c>
      <c r="F690" s="304">
        <f t="shared" ca="1" si="300"/>
        <v>1.1283258364824891</v>
      </c>
      <c r="G690" s="306">
        <f t="shared" ca="1" si="301"/>
        <v>6.8134282667992858</v>
      </c>
      <c r="H690" s="307">
        <f t="shared" ca="1" si="302"/>
        <v>-100.94865309903818</v>
      </c>
      <c r="I690" s="304">
        <f t="shared" ca="1" si="303"/>
        <v>101.17832459206255</v>
      </c>
      <c r="J690" s="306">
        <f t="shared" ca="1" si="304"/>
        <v>621.05488247048675</v>
      </c>
      <c r="K690" s="307">
        <f t="shared" ca="1" si="305"/>
        <v>-3.159315465884581</v>
      </c>
      <c r="L690" s="304">
        <f t="shared" ca="1" si="290"/>
        <v>621.06291816098883</v>
      </c>
      <c r="M690" s="306">
        <f t="shared" ca="1" si="306"/>
        <v>-1.5034045371028018</v>
      </c>
      <c r="N690" s="304">
        <f t="shared" ca="1" si="307"/>
        <v>-86.138734876809721</v>
      </c>
      <c r="P690" s="310">
        <f t="shared" ca="1" si="308"/>
        <v>23</v>
      </c>
      <c r="Q690" s="304">
        <f t="shared" ca="1" si="309"/>
        <v>0</v>
      </c>
      <c r="R690" s="306">
        <f t="shared" ca="1" si="310"/>
        <v>0</v>
      </c>
      <c r="S690" s="307">
        <f t="shared" ca="1" si="311"/>
        <v>2.8949999999999996</v>
      </c>
      <c r="T690" s="304">
        <f t="shared" ca="1" si="291"/>
        <v>28.399949999999997</v>
      </c>
      <c r="U690" s="311">
        <f t="shared" ca="1" si="292"/>
        <v>0</v>
      </c>
      <c r="V690" s="306">
        <f t="shared" ca="1" si="293"/>
        <v>1.2253870772895343</v>
      </c>
      <c r="W690" s="304">
        <f t="shared" ca="1" si="294"/>
        <v>25.687458216121932</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0.91471362802419698</v>
      </c>
      <c r="AH690" s="304">
        <f t="shared" ca="1" si="318"/>
        <v>-8.8730175609704869</v>
      </c>
    </row>
    <row r="691" spans="1:34" x14ac:dyDescent="0.2">
      <c r="A691" s="347">
        <f t="shared" ca="1" si="296"/>
        <v>1E-4</v>
      </c>
      <c r="B691" s="304">
        <f t="shared" ca="1" si="297"/>
        <v>32.830100000001174</v>
      </c>
      <c r="D691" s="306">
        <f t="shared" ca="1" si="298"/>
        <v>-0.59751769211588279</v>
      </c>
      <c r="E691" s="307">
        <f t="shared" ca="1" si="299"/>
        <v>-0.95709895518136534</v>
      </c>
      <c r="F691" s="304">
        <f t="shared" ca="1" si="300"/>
        <v>1.1283021769015391</v>
      </c>
      <c r="G691" s="306">
        <f t="shared" ca="1" si="301"/>
        <v>6.8133685150300742</v>
      </c>
      <c r="H691" s="307">
        <f t="shared" ca="1" si="302"/>
        <v>-100.9487488089337</v>
      </c>
      <c r="I691" s="304">
        <f t="shared" ca="1" si="303"/>
        <v>101.17841606098999</v>
      </c>
      <c r="J691" s="306">
        <f t="shared" ca="1" si="304"/>
        <v>621.05488247048675</v>
      </c>
      <c r="K691" s="307">
        <f t="shared" ca="1" si="305"/>
        <v>-3.1694103359799795</v>
      </c>
      <c r="L691" s="304">
        <f t="shared" ca="1" si="290"/>
        <v>621.06296959511917</v>
      </c>
      <c r="M691" s="306">
        <f t="shared" ca="1" si="306"/>
        <v>-1.5034051900218446</v>
      </c>
      <c r="N691" s="304">
        <f t="shared" ca="1" si="307"/>
        <v>-86.138772286315245</v>
      </c>
      <c r="P691" s="310">
        <f t="shared" ca="1" si="308"/>
        <v>23</v>
      </c>
      <c r="Q691" s="304">
        <f t="shared" ca="1" si="309"/>
        <v>0</v>
      </c>
      <c r="R691" s="306">
        <f t="shared" ca="1" si="310"/>
        <v>0</v>
      </c>
      <c r="S691" s="307">
        <f t="shared" ca="1" si="311"/>
        <v>2.8949999999999996</v>
      </c>
      <c r="T691" s="304">
        <f t="shared" ca="1" si="291"/>
        <v>28.399949999999997</v>
      </c>
      <c r="U691" s="311">
        <f t="shared" ca="1" si="292"/>
        <v>0</v>
      </c>
      <c r="V691" s="306">
        <f t="shared" ca="1" si="293"/>
        <v>1.2253883143025259</v>
      </c>
      <c r="W691" s="304">
        <f t="shared" ca="1" si="294"/>
        <v>25.687530592173289</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0.91468905862808469</v>
      </c>
      <c r="AH691" s="304">
        <f t="shared" ca="1" si="318"/>
        <v>-8.8730425617001512</v>
      </c>
    </row>
    <row r="692" spans="1:34" x14ac:dyDescent="0.2">
      <c r="A692" s="347">
        <f t="shared" ca="1" si="296"/>
        <v>1E-4</v>
      </c>
      <c r="B692" s="304">
        <f t="shared" ca="1" si="297"/>
        <v>32.830200000001177</v>
      </c>
      <c r="D692" s="306">
        <f t="shared" ca="1" si="298"/>
        <v>-0.59751359541598803</v>
      </c>
      <c r="E692" s="307">
        <f t="shared" ca="1" si="299"/>
        <v>-0.95707362143831709</v>
      </c>
      <c r="F692" s="304">
        <f t="shared" ca="1" si="300"/>
        <v>1.1282785177251209</v>
      </c>
      <c r="G692" s="306">
        <f t="shared" ca="1" si="301"/>
        <v>6.8133087636705323</v>
      </c>
      <c r="H692" s="307">
        <f t="shared" ca="1" si="302"/>
        <v>-100.94884451629585</v>
      </c>
      <c r="I692" s="304">
        <f t="shared" ca="1" si="303"/>
        <v>101.17850752746051</v>
      </c>
      <c r="J692" s="306">
        <f t="shared" ca="1" si="304"/>
        <v>621.05488247048675</v>
      </c>
      <c r="K692" s="307">
        <f t="shared" ca="1" si="305"/>
        <v>-3.1795052156462411</v>
      </c>
      <c r="L692" s="304">
        <f t="shared" ca="1" si="290"/>
        <v>621.06302119337806</v>
      </c>
      <c r="M692" s="306">
        <f t="shared" ca="1" si="306"/>
        <v>-1.5034058429339812</v>
      </c>
      <c r="N692" s="304">
        <f t="shared" ca="1" si="307"/>
        <v>-86.138809695425053</v>
      </c>
      <c r="P692" s="310">
        <f t="shared" ca="1" si="308"/>
        <v>23</v>
      </c>
      <c r="Q692" s="304">
        <f t="shared" ca="1" si="309"/>
        <v>0</v>
      </c>
      <c r="R692" s="306">
        <f t="shared" ca="1" si="310"/>
        <v>0</v>
      </c>
      <c r="S692" s="307">
        <f t="shared" ca="1" si="311"/>
        <v>2.8949999999999996</v>
      </c>
      <c r="T692" s="304">
        <f t="shared" ca="1" si="291"/>
        <v>28.399949999999997</v>
      </c>
      <c r="U692" s="311">
        <f t="shared" ca="1" si="292"/>
        <v>0</v>
      </c>
      <c r="V692" s="306">
        <f t="shared" ca="1" si="293"/>
        <v>1.2253895513179389</v>
      </c>
      <c r="W692" s="304">
        <f t="shared" ca="1" si="294"/>
        <v>25.687602967163624</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0.91466448958973778</v>
      </c>
      <c r="AH692" s="304">
        <f t="shared" ca="1" si="318"/>
        <v>-8.8730675620633139</v>
      </c>
    </row>
    <row r="693" spans="1:34" x14ac:dyDescent="0.2">
      <c r="A693" s="347">
        <f t="shared" ca="1" si="296"/>
        <v>1E-4</v>
      </c>
      <c r="B693" s="304">
        <f t="shared" ca="1" si="297"/>
        <v>32.830300000001181</v>
      </c>
      <c r="D693" s="306">
        <f t="shared" ca="1" si="298"/>
        <v>-0.59750949871972703</v>
      </c>
      <c r="E693" s="307">
        <f t="shared" ca="1" si="299"/>
        <v>-0.95704828806664466</v>
      </c>
      <c r="F693" s="304">
        <f t="shared" ca="1" si="300"/>
        <v>1.1282548589532397</v>
      </c>
      <c r="G693" s="306">
        <f t="shared" ca="1" si="301"/>
        <v>6.81324901272066</v>
      </c>
      <c r="H693" s="307">
        <f t="shared" ca="1" si="302"/>
        <v>-100.94894022112466</v>
      </c>
      <c r="I693" s="304">
        <f t="shared" ca="1" si="303"/>
        <v>101.17859899147416</v>
      </c>
      <c r="J693" s="306">
        <f t="shared" ca="1" si="304"/>
        <v>621.05488247048675</v>
      </c>
      <c r="K693" s="307">
        <f t="shared" ca="1" si="305"/>
        <v>-3.189600104883112</v>
      </c>
      <c r="L693" s="304">
        <f t="shared" ca="1" si="290"/>
        <v>621.06307295576607</v>
      </c>
      <c r="M693" s="306">
        <f t="shared" ca="1" si="306"/>
        <v>-1.5034064958392115</v>
      </c>
      <c r="N693" s="304">
        <f t="shared" ca="1" si="307"/>
        <v>-86.138847104139174</v>
      </c>
      <c r="P693" s="310">
        <f t="shared" ca="1" si="308"/>
        <v>23</v>
      </c>
      <c r="Q693" s="304">
        <f t="shared" ca="1" si="309"/>
        <v>0</v>
      </c>
      <c r="R693" s="306">
        <f t="shared" ca="1" si="310"/>
        <v>0</v>
      </c>
      <c r="S693" s="307">
        <f t="shared" ca="1" si="311"/>
        <v>2.8949999999999996</v>
      </c>
      <c r="T693" s="304">
        <f t="shared" ca="1" si="291"/>
        <v>28.399949999999997</v>
      </c>
      <c r="U693" s="311">
        <f t="shared" ca="1" si="292"/>
        <v>0</v>
      </c>
      <c r="V693" s="306">
        <f t="shared" ca="1" si="293"/>
        <v>1.2253907883357744</v>
      </c>
      <c r="W693" s="304">
        <f t="shared" ca="1" si="294"/>
        <v>25.687675341092977</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0.91463992090915802</v>
      </c>
      <c r="AH693" s="304">
        <f t="shared" ca="1" si="318"/>
        <v>-8.8730925620599752</v>
      </c>
    </row>
    <row r="694" spans="1:34" x14ac:dyDescent="0.2">
      <c r="A694" s="347">
        <f t="shared" ca="1" si="296"/>
        <v>1E-4</v>
      </c>
      <c r="B694" s="304">
        <f t="shared" ca="1" si="297"/>
        <v>32.830400000001184</v>
      </c>
      <c r="D694" s="306">
        <f t="shared" ca="1" si="298"/>
        <v>-0.59750540202710178</v>
      </c>
      <c r="E694" s="307">
        <f t="shared" ca="1" si="299"/>
        <v>-0.95702295506632673</v>
      </c>
      <c r="F694" s="304">
        <f t="shared" ca="1" si="300"/>
        <v>1.1282312005858786</v>
      </c>
      <c r="G694" s="306">
        <f t="shared" ca="1" si="301"/>
        <v>6.8131892621804573</v>
      </c>
      <c r="H694" s="307">
        <f t="shared" ca="1" si="302"/>
        <v>-100.94903592342017</v>
      </c>
      <c r="I694" s="304">
        <f t="shared" ca="1" si="303"/>
        <v>101.17869045303101</v>
      </c>
      <c r="J694" s="306">
        <f t="shared" ca="1" si="304"/>
        <v>621.05488247048675</v>
      </c>
      <c r="K694" s="307">
        <f t="shared" ca="1" si="305"/>
        <v>-3.1996950036903393</v>
      </c>
      <c r="L694" s="304">
        <f t="shared" ca="1" si="290"/>
        <v>621.06312488228343</v>
      </c>
      <c r="M694" s="306">
        <f t="shared" ca="1" si="306"/>
        <v>-1.5034071487375353</v>
      </c>
      <c r="N694" s="304">
        <f t="shared" ca="1" si="307"/>
        <v>-86.138884512457579</v>
      </c>
      <c r="P694" s="310">
        <f t="shared" ca="1" si="308"/>
        <v>23</v>
      </c>
      <c r="Q694" s="304">
        <f t="shared" ca="1" si="309"/>
        <v>0</v>
      </c>
      <c r="R694" s="306">
        <f t="shared" ca="1" si="310"/>
        <v>0</v>
      </c>
      <c r="S694" s="307">
        <f t="shared" ca="1" si="311"/>
        <v>2.8949999999999996</v>
      </c>
      <c r="T694" s="304">
        <f t="shared" ca="1" si="291"/>
        <v>28.399949999999997</v>
      </c>
      <c r="U694" s="311">
        <f t="shared" ca="1" si="292"/>
        <v>0</v>
      </c>
      <c r="V694" s="306">
        <f t="shared" ca="1" si="293"/>
        <v>1.2253920253560309</v>
      </c>
      <c r="W694" s="304">
        <f t="shared" ca="1" si="294"/>
        <v>25.687747713961336</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0.9146153525863312</v>
      </c>
      <c r="AH694" s="304">
        <f t="shared" ca="1" si="318"/>
        <v>-8.8731175616901492</v>
      </c>
    </row>
    <row r="695" spans="1:34" x14ac:dyDescent="0.2">
      <c r="A695" s="347">
        <f t="shared" ca="1" si="296"/>
        <v>1E-4</v>
      </c>
      <c r="B695" s="304">
        <f t="shared" ca="1" si="297"/>
        <v>32.830500000001187</v>
      </c>
      <c r="D695" s="306">
        <f t="shared" ca="1" si="298"/>
        <v>-0.5975013053381153</v>
      </c>
      <c r="E695" s="307">
        <f t="shared" ca="1" si="299"/>
        <v>-0.95699762243737219</v>
      </c>
      <c r="F695" s="304">
        <f t="shared" ca="1" si="300"/>
        <v>1.1282075426230471</v>
      </c>
      <c r="G695" s="306">
        <f t="shared" ca="1" si="301"/>
        <v>6.8131295120499233</v>
      </c>
      <c r="H695" s="307">
        <f t="shared" ca="1" si="302"/>
        <v>-100.94913162318241</v>
      </c>
      <c r="I695" s="304">
        <f t="shared" ca="1" si="303"/>
        <v>101.17878191213103</v>
      </c>
      <c r="J695" s="306">
        <f t="shared" ca="1" si="304"/>
        <v>621.05488247048675</v>
      </c>
      <c r="K695" s="307">
        <f t="shared" ca="1" si="305"/>
        <v>-3.2097899120676696</v>
      </c>
      <c r="L695" s="304">
        <f t="shared" ca="1" si="290"/>
        <v>621.06317697293059</v>
      </c>
      <c r="M695" s="306">
        <f t="shared" ca="1" si="306"/>
        <v>-1.5034078016289534</v>
      </c>
      <c r="N695" s="304">
        <f t="shared" ca="1" si="307"/>
        <v>-86.138921920380326</v>
      </c>
      <c r="P695" s="310">
        <f t="shared" ca="1" si="308"/>
        <v>23</v>
      </c>
      <c r="Q695" s="304">
        <f t="shared" ca="1" si="309"/>
        <v>0</v>
      </c>
      <c r="R695" s="306">
        <f t="shared" ca="1" si="310"/>
        <v>0</v>
      </c>
      <c r="S695" s="307">
        <f t="shared" ca="1" si="311"/>
        <v>2.8949999999999996</v>
      </c>
      <c r="T695" s="304">
        <f t="shared" ca="1" si="291"/>
        <v>28.399949999999997</v>
      </c>
      <c r="U695" s="311">
        <f t="shared" ca="1" si="292"/>
        <v>0</v>
      </c>
      <c r="V695" s="306">
        <f t="shared" ca="1" si="293"/>
        <v>1.2253932623787092</v>
      </c>
      <c r="W695" s="304">
        <f t="shared" ca="1" si="294"/>
        <v>25.687820085768696</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0.91459078462126264</v>
      </c>
      <c r="AH695" s="304">
        <f t="shared" ca="1" si="318"/>
        <v>-8.8731425609538306</v>
      </c>
    </row>
    <row r="696" spans="1:34" x14ac:dyDescent="0.2">
      <c r="A696" s="347">
        <f t="shared" ca="1" si="296"/>
        <v>1E-4</v>
      </c>
      <c r="B696" s="304">
        <f t="shared" ca="1" si="297"/>
        <v>32.830600000001191</v>
      </c>
      <c r="D696" s="306">
        <f t="shared" ca="1" si="298"/>
        <v>-0.59749720865276279</v>
      </c>
      <c r="E696" s="307">
        <f t="shared" ca="1" si="299"/>
        <v>-0.95697229017978103</v>
      </c>
      <c r="F696" s="304">
        <f t="shared" ca="1" si="300"/>
        <v>1.1281838850647434</v>
      </c>
      <c r="G696" s="306">
        <f t="shared" ca="1" si="301"/>
        <v>6.8130697623290581</v>
      </c>
      <c r="H696" s="307">
        <f t="shared" ca="1" si="302"/>
        <v>-100.94922732041142</v>
      </c>
      <c r="I696" s="304">
        <f t="shared" ca="1" si="303"/>
        <v>101.17887336877429</v>
      </c>
      <c r="J696" s="306">
        <f t="shared" ca="1" si="304"/>
        <v>621.05488247048675</v>
      </c>
      <c r="K696" s="307">
        <f t="shared" ca="1" si="305"/>
        <v>-3.2198848300148493</v>
      </c>
      <c r="L696" s="304">
        <f t="shared" ca="1" si="290"/>
        <v>621.06322922770812</v>
      </c>
      <c r="M696" s="306">
        <f t="shared" ca="1" si="306"/>
        <v>-1.5034084545134652</v>
      </c>
      <c r="N696" s="304">
        <f t="shared" ca="1" si="307"/>
        <v>-86.138959327907358</v>
      </c>
      <c r="P696" s="310">
        <f t="shared" ca="1" si="308"/>
        <v>23</v>
      </c>
      <c r="Q696" s="304">
        <f t="shared" ca="1" si="309"/>
        <v>0</v>
      </c>
      <c r="R696" s="306">
        <f t="shared" ca="1" si="310"/>
        <v>0</v>
      </c>
      <c r="S696" s="307">
        <f t="shared" ca="1" si="311"/>
        <v>2.8949999999999996</v>
      </c>
      <c r="T696" s="304">
        <f t="shared" ca="1" si="291"/>
        <v>28.399949999999997</v>
      </c>
      <c r="U696" s="311">
        <f t="shared" ca="1" si="292"/>
        <v>0</v>
      </c>
      <c r="V696" s="306">
        <f t="shared" ca="1" si="293"/>
        <v>1.2253944994038091</v>
      </c>
      <c r="W696" s="304">
        <f t="shared" ca="1" si="294"/>
        <v>25.687892456515094</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0.91456621701395235</v>
      </c>
      <c r="AH696" s="304">
        <f t="shared" ca="1" si="318"/>
        <v>-8.8731675598510193</v>
      </c>
    </row>
    <row r="697" spans="1:34" x14ac:dyDescent="0.2">
      <c r="A697" s="347">
        <f t="shared" ca="1" si="296"/>
        <v>1E-4</v>
      </c>
      <c r="B697" s="304">
        <f t="shared" ca="1" si="297"/>
        <v>32.830700000001194</v>
      </c>
      <c r="D697" s="306">
        <f t="shared" ca="1" si="298"/>
        <v>-0.59749311197105037</v>
      </c>
      <c r="E697" s="307">
        <f t="shared" ca="1" si="299"/>
        <v>-0.95694695829354082</v>
      </c>
      <c r="F697" s="304">
        <f t="shared" ca="1" si="300"/>
        <v>1.1281602279109604</v>
      </c>
      <c r="G697" s="306">
        <f t="shared" ca="1" si="301"/>
        <v>6.8130100130178608</v>
      </c>
      <c r="H697" s="307">
        <f t="shared" ca="1" si="302"/>
        <v>-100.94932301510725</v>
      </c>
      <c r="I697" s="304">
        <f t="shared" ca="1" si="303"/>
        <v>101.17896482296084</v>
      </c>
      <c r="J697" s="306">
        <f t="shared" ca="1" si="304"/>
        <v>621.05488247048675</v>
      </c>
      <c r="K697" s="307">
        <f t="shared" ca="1" si="305"/>
        <v>-3.2299797575316251</v>
      </c>
      <c r="L697" s="304">
        <f t="shared" ca="1" si="290"/>
        <v>621.06328164661625</v>
      </c>
      <c r="M697" s="306">
        <f t="shared" ca="1" si="306"/>
        <v>-1.5034091073910711</v>
      </c>
      <c r="N697" s="304">
        <f t="shared" ca="1" si="307"/>
        <v>-86.138996735038717</v>
      </c>
      <c r="P697" s="310">
        <f t="shared" ca="1" si="308"/>
        <v>23</v>
      </c>
      <c r="Q697" s="304">
        <f t="shared" ca="1" si="309"/>
        <v>0</v>
      </c>
      <c r="R697" s="306">
        <f t="shared" ca="1" si="310"/>
        <v>0</v>
      </c>
      <c r="S697" s="307">
        <f t="shared" ca="1" si="311"/>
        <v>2.8949999999999996</v>
      </c>
      <c r="T697" s="304">
        <f t="shared" ca="1" si="291"/>
        <v>28.399949999999997</v>
      </c>
      <c r="U697" s="311">
        <f t="shared" ca="1" si="292"/>
        <v>0</v>
      </c>
      <c r="V697" s="306">
        <f t="shared" ca="1" si="293"/>
        <v>1.2253957364313308</v>
      </c>
      <c r="W697" s="304">
        <f t="shared" ca="1" si="294"/>
        <v>25.687964826200549</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0.91454164976438967</v>
      </c>
      <c r="AH697" s="304">
        <f t="shared" ca="1" si="318"/>
        <v>-8.8731925583817262</v>
      </c>
    </row>
    <row r="698" spans="1:34" x14ac:dyDescent="0.2">
      <c r="A698" s="347">
        <f t="shared" ca="1" si="296"/>
        <v>1E-4</v>
      </c>
      <c r="B698" s="304">
        <f t="shared" ca="1" si="297"/>
        <v>32.830800000001197</v>
      </c>
      <c r="D698" s="306">
        <f t="shared" ca="1" si="298"/>
        <v>-0.5974890152929756</v>
      </c>
      <c r="E698" s="307">
        <f t="shared" ca="1" si="299"/>
        <v>-0.95692162677864445</v>
      </c>
      <c r="F698" s="304">
        <f t="shared" ca="1" si="300"/>
        <v>1.1281365711616909</v>
      </c>
      <c r="G698" s="306">
        <f t="shared" ca="1" si="301"/>
        <v>6.8129502641163313</v>
      </c>
      <c r="H698" s="307">
        <f t="shared" ca="1" si="302"/>
        <v>-100.94941870726993</v>
      </c>
      <c r="I698" s="304">
        <f t="shared" ca="1" si="303"/>
        <v>101.17905627469067</v>
      </c>
      <c r="J698" s="306">
        <f t="shared" ca="1" si="304"/>
        <v>621.05488247048675</v>
      </c>
      <c r="K698" s="307">
        <f t="shared" ca="1" si="305"/>
        <v>-3.2400746946177441</v>
      </c>
      <c r="L698" s="304">
        <f t="shared" ca="1" si="290"/>
        <v>621.06333422965554</v>
      </c>
      <c r="M698" s="306">
        <f t="shared" ca="1" si="306"/>
        <v>-1.5034097602617713</v>
      </c>
      <c r="N698" s="304">
        <f t="shared" ca="1" si="307"/>
        <v>-86.139034141774403</v>
      </c>
      <c r="P698" s="310">
        <f t="shared" ca="1" si="308"/>
        <v>23</v>
      </c>
      <c r="Q698" s="304">
        <f t="shared" ca="1" si="309"/>
        <v>0</v>
      </c>
      <c r="R698" s="306">
        <f t="shared" ca="1" si="310"/>
        <v>0</v>
      </c>
      <c r="S698" s="307">
        <f t="shared" ca="1" si="311"/>
        <v>2.8949999999999996</v>
      </c>
      <c r="T698" s="304">
        <f t="shared" ca="1" si="291"/>
        <v>28.399949999999997</v>
      </c>
      <c r="U698" s="311">
        <f t="shared" ca="1" si="292"/>
        <v>0</v>
      </c>
      <c r="V698" s="306">
        <f t="shared" ca="1" si="293"/>
        <v>1.2253969734612742</v>
      </c>
      <c r="W698" s="304">
        <f t="shared" ca="1" si="294"/>
        <v>25.688037194825043</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0.91451708287256572</v>
      </c>
      <c r="AH698" s="304">
        <f t="shared" ca="1" si="318"/>
        <v>-8.8732175565459599</v>
      </c>
    </row>
    <row r="699" spans="1:34" x14ac:dyDescent="0.2">
      <c r="A699" s="347">
        <f t="shared" ca="1" si="296"/>
        <v>1E-4</v>
      </c>
      <c r="B699" s="304">
        <f t="shared" ca="1" si="297"/>
        <v>32.830900000001201</v>
      </c>
      <c r="D699" s="306">
        <f t="shared" ca="1" si="298"/>
        <v>-0.59748491861853958</v>
      </c>
      <c r="E699" s="307">
        <f t="shared" ca="1" si="299"/>
        <v>-0.95689629563510081</v>
      </c>
      <c r="F699" s="304">
        <f t="shared" ca="1" si="300"/>
        <v>1.1281129148169438</v>
      </c>
      <c r="G699" s="306">
        <f t="shared" ca="1" si="301"/>
        <v>6.8128905156244697</v>
      </c>
      <c r="H699" s="307">
        <f t="shared" ca="1" si="302"/>
        <v>-100.94951439689949</v>
      </c>
      <c r="I699" s="304">
        <f t="shared" ca="1" si="303"/>
        <v>101.17914772396388</v>
      </c>
      <c r="J699" s="306">
        <f t="shared" ca="1" si="304"/>
        <v>621.05488247048675</v>
      </c>
      <c r="K699" s="307">
        <f t="shared" ca="1" si="305"/>
        <v>-3.2501696412729526</v>
      </c>
      <c r="L699" s="304">
        <f t="shared" ca="1" si="290"/>
        <v>621.06338697682634</v>
      </c>
      <c r="M699" s="306">
        <f t="shared" ca="1" si="306"/>
        <v>-1.5034104131255657</v>
      </c>
      <c r="N699" s="304">
        <f t="shared" ca="1" si="307"/>
        <v>-86.139071548114416</v>
      </c>
      <c r="P699" s="310">
        <f t="shared" ca="1" si="308"/>
        <v>23</v>
      </c>
      <c r="Q699" s="304">
        <f t="shared" ca="1" si="309"/>
        <v>0</v>
      </c>
      <c r="R699" s="306">
        <f t="shared" ca="1" si="310"/>
        <v>0</v>
      </c>
      <c r="S699" s="307">
        <f t="shared" ca="1" si="311"/>
        <v>2.8949999999999996</v>
      </c>
      <c r="T699" s="304">
        <f t="shared" ca="1" si="291"/>
        <v>28.399949999999997</v>
      </c>
      <c r="U699" s="311">
        <f t="shared" ca="1" si="292"/>
        <v>0</v>
      </c>
      <c r="V699" s="306">
        <f t="shared" ca="1" si="293"/>
        <v>1.225398210493639</v>
      </c>
      <c r="W699" s="304">
        <f t="shared" ca="1" si="294"/>
        <v>25.688109562388611</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0.91449251633849116</v>
      </c>
      <c r="AH699" s="304">
        <f t="shared" ca="1" si="318"/>
        <v>-8.8732425543437117</v>
      </c>
    </row>
    <row r="700" spans="1:34" x14ac:dyDescent="0.2">
      <c r="A700" s="347">
        <f t="shared" ca="1" si="296"/>
        <v>1E-4</v>
      </c>
      <c r="B700" s="304">
        <f t="shared" ca="1" si="297"/>
        <v>32.831000000001204</v>
      </c>
      <c r="D700" s="306">
        <f t="shared" ca="1" si="298"/>
        <v>-0.5974808219477441</v>
      </c>
      <c r="E700" s="307">
        <f t="shared" ca="1" si="299"/>
        <v>-0.95687096486289391</v>
      </c>
      <c r="F700" s="304">
        <f t="shared" ca="1" si="300"/>
        <v>1.1280892588767066</v>
      </c>
      <c r="G700" s="306">
        <f t="shared" ca="1" si="301"/>
        <v>6.812830767542275</v>
      </c>
      <c r="H700" s="307">
        <f t="shared" ca="1" si="302"/>
        <v>-100.94961008399598</v>
      </c>
      <c r="I700" s="304">
        <f t="shared" ca="1" si="303"/>
        <v>101.17923917078046</v>
      </c>
      <c r="J700" s="306">
        <f t="shared" ca="1" si="304"/>
        <v>621.05488247048675</v>
      </c>
      <c r="K700" s="307">
        <f t="shared" ca="1" si="305"/>
        <v>-3.2602645974969975</v>
      </c>
      <c r="L700" s="304">
        <f t="shared" ca="1" si="290"/>
        <v>621.0634398881291</v>
      </c>
      <c r="M700" s="306">
        <f t="shared" ca="1" si="306"/>
        <v>-1.5034110659824542</v>
      </c>
      <c r="N700" s="304">
        <f t="shared" ca="1" si="307"/>
        <v>-86.139108954058756</v>
      </c>
      <c r="P700" s="310">
        <f t="shared" ca="1" si="308"/>
        <v>23</v>
      </c>
      <c r="Q700" s="304">
        <f t="shared" ca="1" si="309"/>
        <v>0</v>
      </c>
      <c r="R700" s="306">
        <f t="shared" ca="1" si="310"/>
        <v>0</v>
      </c>
      <c r="S700" s="307">
        <f t="shared" ca="1" si="311"/>
        <v>2.8949999999999996</v>
      </c>
      <c r="T700" s="304">
        <f t="shared" ca="1" si="291"/>
        <v>28.399949999999997</v>
      </c>
      <c r="U700" s="311">
        <f t="shared" ca="1" si="292"/>
        <v>0</v>
      </c>
      <c r="V700" s="306">
        <f t="shared" ca="1" si="293"/>
        <v>1.2253994475284253</v>
      </c>
      <c r="W700" s="304">
        <f t="shared" ca="1" si="294"/>
        <v>25.688181928891254</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0.91446795016214821</v>
      </c>
      <c r="AH700" s="304">
        <f t="shared" ca="1" si="318"/>
        <v>-8.8732675517749957</v>
      </c>
    </row>
    <row r="701" spans="1:34" x14ac:dyDescent="0.2">
      <c r="A701" s="347">
        <f t="shared" ca="1" si="296"/>
        <v>1E-4</v>
      </c>
      <c r="B701" s="304">
        <f t="shared" ca="1" si="297"/>
        <v>32.831100000001207</v>
      </c>
      <c r="D701" s="306">
        <f t="shared" ca="1" si="298"/>
        <v>-0.59747672528059048</v>
      </c>
      <c r="E701" s="307">
        <f t="shared" ca="1" si="299"/>
        <v>-0.95684563446202553</v>
      </c>
      <c r="F701" s="304">
        <f t="shared" ca="1" si="300"/>
        <v>1.1280656033409822</v>
      </c>
      <c r="G701" s="306">
        <f t="shared" ca="1" si="301"/>
        <v>6.8127710198697473</v>
      </c>
      <c r="H701" s="307">
        <f t="shared" ca="1" si="302"/>
        <v>-100.94970576855943</v>
      </c>
      <c r="I701" s="304">
        <f t="shared" ca="1" si="303"/>
        <v>101.17933061514046</v>
      </c>
      <c r="J701" s="306">
        <f t="shared" ca="1" si="304"/>
        <v>621.05488247048675</v>
      </c>
      <c r="K701" s="307">
        <f t="shared" ca="1" si="305"/>
        <v>-3.2703595632896252</v>
      </c>
      <c r="L701" s="304">
        <f t="shared" ca="1" si="290"/>
        <v>621.06349296356439</v>
      </c>
      <c r="M701" s="306">
        <f t="shared" ca="1" si="306"/>
        <v>-1.5034117188324374</v>
      </c>
      <c r="N701" s="304">
        <f t="shared" ca="1" si="307"/>
        <v>-86.139146359607452</v>
      </c>
      <c r="P701" s="310">
        <f t="shared" ca="1" si="308"/>
        <v>23</v>
      </c>
      <c r="Q701" s="304">
        <f t="shared" ca="1" si="309"/>
        <v>0</v>
      </c>
      <c r="R701" s="306">
        <f t="shared" ca="1" si="310"/>
        <v>0</v>
      </c>
      <c r="S701" s="307">
        <f t="shared" ca="1" si="311"/>
        <v>2.8949999999999996</v>
      </c>
      <c r="T701" s="304">
        <f t="shared" ca="1" si="291"/>
        <v>28.399949999999997</v>
      </c>
      <c r="U701" s="311">
        <f t="shared" ca="1" si="292"/>
        <v>0</v>
      </c>
      <c r="V701" s="306">
        <f t="shared" ca="1" si="293"/>
        <v>1.2254006845656329</v>
      </c>
      <c r="W701" s="304">
        <f t="shared" ca="1" si="294"/>
        <v>25.688254294332971</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0.91444338434354222</v>
      </c>
      <c r="AH701" s="304">
        <f t="shared" ca="1" si="318"/>
        <v>-8.873292548839812</v>
      </c>
    </row>
    <row r="702" spans="1:34" x14ac:dyDescent="0.2">
      <c r="A702" s="347">
        <f t="shared" ca="1" si="296"/>
        <v>1E-4</v>
      </c>
      <c r="B702" s="304">
        <f t="shared" ca="1" si="297"/>
        <v>32.831200000001211</v>
      </c>
      <c r="D702" s="306">
        <f t="shared" ca="1" si="298"/>
        <v>-0.59747262861707617</v>
      </c>
      <c r="E702" s="307">
        <f t="shared" ca="1" si="299"/>
        <v>-0.95682030443249388</v>
      </c>
      <c r="F702" s="304">
        <f t="shared" ca="1" si="300"/>
        <v>1.1280419482097681</v>
      </c>
      <c r="G702" s="306">
        <f t="shared" ca="1" si="301"/>
        <v>6.8127112726068857</v>
      </c>
      <c r="H702" s="307">
        <f t="shared" ca="1" si="302"/>
        <v>-100.94980145058987</v>
      </c>
      <c r="I702" s="304">
        <f t="shared" ca="1" si="303"/>
        <v>101.17942205704389</v>
      </c>
      <c r="J702" s="306">
        <f t="shared" ca="1" si="304"/>
        <v>621.05488247048675</v>
      </c>
      <c r="K702" s="307">
        <f t="shared" ca="1" si="305"/>
        <v>-3.2804545386505826</v>
      </c>
      <c r="L702" s="304">
        <f t="shared" ca="1" si="290"/>
        <v>621.06354620313232</v>
      </c>
      <c r="M702" s="306">
        <f t="shared" ca="1" si="306"/>
        <v>-1.5034123716755152</v>
      </c>
      <c r="N702" s="304">
        <f t="shared" ca="1" si="307"/>
        <v>-86.139183764760489</v>
      </c>
      <c r="P702" s="310">
        <f t="shared" ca="1" si="308"/>
        <v>23</v>
      </c>
      <c r="Q702" s="304">
        <f t="shared" ca="1" si="309"/>
        <v>0</v>
      </c>
      <c r="R702" s="306">
        <f t="shared" ca="1" si="310"/>
        <v>0</v>
      </c>
      <c r="S702" s="307">
        <f t="shared" ca="1" si="311"/>
        <v>2.8949999999999996</v>
      </c>
      <c r="T702" s="304">
        <f t="shared" ca="1" si="291"/>
        <v>28.399949999999997</v>
      </c>
      <c r="U702" s="311">
        <f t="shared" ca="1" si="292"/>
        <v>0</v>
      </c>
      <c r="V702" s="306">
        <f t="shared" ca="1" si="293"/>
        <v>1.2254019216052625</v>
      </c>
      <c r="W702" s="304">
        <f t="shared" ca="1" si="294"/>
        <v>25.688326658713791</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0.91441881888266963</v>
      </c>
      <c r="AH702" s="304">
        <f t="shared" ca="1" si="318"/>
        <v>-8.8733175455381605</v>
      </c>
    </row>
    <row r="703" spans="1:34" x14ac:dyDescent="0.2">
      <c r="A703" s="347">
        <f t="shared" ca="1" si="296"/>
        <v>1E-4</v>
      </c>
      <c r="B703" s="304">
        <f t="shared" ca="1" si="297"/>
        <v>32.831300000001214</v>
      </c>
      <c r="D703" s="306">
        <f t="shared" ca="1" si="298"/>
        <v>-0.59746853195720306</v>
      </c>
      <c r="E703" s="307">
        <f t="shared" ca="1" si="299"/>
        <v>-0.95679497477429187</v>
      </c>
      <c r="F703" s="304">
        <f t="shared" ca="1" si="300"/>
        <v>1.1280182934830594</v>
      </c>
      <c r="G703" s="306">
        <f t="shared" ca="1" si="301"/>
        <v>6.8126515257536902</v>
      </c>
      <c r="H703" s="307">
        <f t="shared" ca="1" si="302"/>
        <v>-100.94989713008735</v>
      </c>
      <c r="I703" s="304">
        <f t="shared" ca="1" si="303"/>
        <v>101.17951349649084</v>
      </c>
      <c r="J703" s="306">
        <f t="shared" ca="1" si="304"/>
        <v>621.05488247048675</v>
      </c>
      <c r="K703" s="307">
        <f t="shared" ca="1" si="305"/>
        <v>-3.2905495235796165</v>
      </c>
      <c r="L703" s="304">
        <f t="shared" ca="1" si="290"/>
        <v>621.06359960683358</v>
      </c>
      <c r="M703" s="306">
        <f t="shared" ca="1" si="306"/>
        <v>-1.5034130245116875</v>
      </c>
      <c r="N703" s="304">
        <f t="shared" ca="1" si="307"/>
        <v>-86.139221169517867</v>
      </c>
      <c r="P703" s="310">
        <f t="shared" ca="1" si="308"/>
        <v>23</v>
      </c>
      <c r="Q703" s="304">
        <f t="shared" ca="1" si="309"/>
        <v>0</v>
      </c>
      <c r="R703" s="306">
        <f t="shared" ca="1" si="310"/>
        <v>0</v>
      </c>
      <c r="S703" s="307">
        <f t="shared" ca="1" si="311"/>
        <v>2.8949999999999996</v>
      </c>
      <c r="T703" s="304">
        <f t="shared" ca="1" si="291"/>
        <v>28.399949999999997</v>
      </c>
      <c r="U703" s="311">
        <f t="shared" ca="1" si="292"/>
        <v>0</v>
      </c>
      <c r="V703" s="306">
        <f t="shared" ca="1" si="293"/>
        <v>1.2254031586473133</v>
      </c>
      <c r="W703" s="304">
        <f t="shared" ca="1" si="294"/>
        <v>25.688399022033725</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0.91439425377952332</v>
      </c>
      <c r="AH703" s="304">
        <f t="shared" ca="1" si="318"/>
        <v>-8.8733425418700502</v>
      </c>
    </row>
    <row r="704" spans="1:34" x14ac:dyDescent="0.2">
      <c r="A704" s="347">
        <f t="shared" ca="1" si="296"/>
        <v>1E-4</v>
      </c>
      <c r="B704" s="304">
        <f t="shared" ca="1" si="297"/>
        <v>32.831400000001217</v>
      </c>
      <c r="D704" s="306">
        <f t="shared" ca="1" si="298"/>
        <v>-0.59746443530097437</v>
      </c>
      <c r="E704" s="307">
        <f t="shared" ca="1" si="299"/>
        <v>-0.95676964548741417</v>
      </c>
      <c r="F704" s="304">
        <f t="shared" ca="1" si="300"/>
        <v>1.1279946391608537</v>
      </c>
      <c r="G704" s="306">
        <f t="shared" ca="1" si="301"/>
        <v>6.8125917793101598</v>
      </c>
      <c r="H704" s="307">
        <f t="shared" ca="1" si="302"/>
        <v>-100.9499928070519</v>
      </c>
      <c r="I704" s="304">
        <f t="shared" ca="1" si="303"/>
        <v>101.1796049334813</v>
      </c>
      <c r="J704" s="306">
        <f t="shared" ca="1" si="304"/>
        <v>621.05488247048675</v>
      </c>
      <c r="K704" s="307">
        <f t="shared" ca="1" si="305"/>
        <v>-3.3006445180764734</v>
      </c>
      <c r="L704" s="304">
        <f t="shared" ca="1" si="290"/>
        <v>621.0636531746685</v>
      </c>
      <c r="M704" s="306">
        <f t="shared" ca="1" si="306"/>
        <v>-1.5034136773409545</v>
      </c>
      <c r="N704" s="304">
        <f t="shared" ca="1" si="307"/>
        <v>-86.139258573879616</v>
      </c>
      <c r="P704" s="310">
        <f t="shared" ca="1" si="308"/>
        <v>23</v>
      </c>
      <c r="Q704" s="304">
        <f t="shared" ca="1" si="309"/>
        <v>0</v>
      </c>
      <c r="R704" s="306">
        <f t="shared" ca="1" si="310"/>
        <v>0</v>
      </c>
      <c r="S704" s="307">
        <f t="shared" ca="1" si="311"/>
        <v>2.8949999999999996</v>
      </c>
      <c r="T704" s="304">
        <f t="shared" ca="1" si="291"/>
        <v>28.399949999999997</v>
      </c>
      <c r="U704" s="311">
        <f t="shared" ca="1" si="292"/>
        <v>0</v>
      </c>
      <c r="V704" s="306">
        <f t="shared" ca="1" si="293"/>
        <v>1.2254043956917857</v>
      </c>
      <c r="W704" s="304">
        <f t="shared" ca="1" si="294"/>
        <v>25.688471384292772</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0.91436968903409976</v>
      </c>
      <c r="AH704" s="304">
        <f t="shared" ca="1" si="318"/>
        <v>-8.8733675378354846</v>
      </c>
    </row>
    <row r="705" spans="1:34" x14ac:dyDescent="0.2">
      <c r="A705" s="347">
        <f t="shared" ca="1" si="296"/>
        <v>1E-4</v>
      </c>
      <c r="B705" s="304">
        <f t="shared" ca="1" si="297"/>
        <v>32.83150000000122</v>
      </c>
      <c r="D705" s="306">
        <f t="shared" ca="1" si="298"/>
        <v>-0.59746033864838766</v>
      </c>
      <c r="E705" s="307">
        <f t="shared" ca="1" si="299"/>
        <v>-0.95674431657186076</v>
      </c>
      <c r="F705" s="304">
        <f t="shared" ca="1" si="300"/>
        <v>1.1279709852431501</v>
      </c>
      <c r="G705" s="306">
        <f t="shared" ca="1" si="301"/>
        <v>6.8125320332762946</v>
      </c>
      <c r="H705" s="307">
        <f t="shared" ca="1" si="302"/>
        <v>-100.95008848148356</v>
      </c>
      <c r="I705" s="304">
        <f t="shared" ca="1" si="303"/>
        <v>101.17969636801534</v>
      </c>
      <c r="J705" s="306">
        <f t="shared" ca="1" si="304"/>
        <v>621.05488247048675</v>
      </c>
      <c r="K705" s="307">
        <f t="shared" ca="1" si="305"/>
        <v>-3.3107395221409002</v>
      </c>
      <c r="L705" s="304">
        <f t="shared" ca="1" si="290"/>
        <v>621.06370690663732</v>
      </c>
      <c r="M705" s="306">
        <f t="shared" ca="1" si="306"/>
        <v>-1.5034143301633165</v>
      </c>
      <c r="N705" s="304">
        <f t="shared" ca="1" si="307"/>
        <v>-86.139295977845734</v>
      </c>
      <c r="P705" s="310">
        <f t="shared" ca="1" si="308"/>
        <v>23</v>
      </c>
      <c r="Q705" s="304">
        <f t="shared" ca="1" si="309"/>
        <v>0</v>
      </c>
      <c r="R705" s="306">
        <f t="shared" ca="1" si="310"/>
        <v>0</v>
      </c>
      <c r="S705" s="307">
        <f t="shared" ca="1" si="311"/>
        <v>2.8949999999999996</v>
      </c>
      <c r="T705" s="304">
        <f t="shared" ca="1" si="291"/>
        <v>28.399949999999997</v>
      </c>
      <c r="U705" s="311">
        <f t="shared" ca="1" si="292"/>
        <v>0</v>
      </c>
      <c r="V705" s="306">
        <f t="shared" ca="1" si="293"/>
        <v>1.2254056327386793</v>
      </c>
      <c r="W705" s="304">
        <f t="shared" ca="1" si="294"/>
        <v>25.688543745490954</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0.91434512464639717</v>
      </c>
      <c r="AH705" s="304">
        <f t="shared" ca="1" si="318"/>
        <v>-8.8733925334344654</v>
      </c>
    </row>
    <row r="706" spans="1:34" x14ac:dyDescent="0.2">
      <c r="A706" s="347">
        <f t="shared" ca="1" si="296"/>
        <v>1E-4</v>
      </c>
      <c r="B706" s="304">
        <f t="shared" ca="1" si="297"/>
        <v>32.831600000001224</v>
      </c>
      <c r="D706" s="306">
        <f t="shared" ca="1" si="298"/>
        <v>-0.59745624199944447</v>
      </c>
      <c r="E706" s="307">
        <f t="shared" ca="1" si="299"/>
        <v>-0.95671898802762456</v>
      </c>
      <c r="F706" s="304">
        <f t="shared" ca="1" si="300"/>
        <v>1.1279473317299442</v>
      </c>
      <c r="G706" s="306">
        <f t="shared" ca="1" si="301"/>
        <v>6.8124722876520947</v>
      </c>
      <c r="H706" s="307">
        <f t="shared" ca="1" si="302"/>
        <v>-100.95018415338237</v>
      </c>
      <c r="I706" s="304">
        <f t="shared" ca="1" si="303"/>
        <v>101.17978780009295</v>
      </c>
      <c r="J706" s="306">
        <f t="shared" ca="1" si="304"/>
        <v>621.05488247048675</v>
      </c>
      <c r="K706" s="307">
        <f t="shared" ca="1" si="305"/>
        <v>-3.3208345357726436</v>
      </c>
      <c r="L706" s="304">
        <f t="shared" ca="1" si="290"/>
        <v>621.06376080274083</v>
      </c>
      <c r="M706" s="306">
        <f t="shared" ca="1" si="306"/>
        <v>-1.5034149829787733</v>
      </c>
      <c r="N706" s="304">
        <f t="shared" ca="1" si="307"/>
        <v>-86.139333381416208</v>
      </c>
      <c r="P706" s="310">
        <f t="shared" ca="1" si="308"/>
        <v>23</v>
      </c>
      <c r="Q706" s="304">
        <f t="shared" ca="1" si="309"/>
        <v>0</v>
      </c>
      <c r="R706" s="306">
        <f t="shared" ca="1" si="310"/>
        <v>0</v>
      </c>
      <c r="S706" s="307">
        <f t="shared" ca="1" si="311"/>
        <v>2.8949999999999996</v>
      </c>
      <c r="T706" s="304">
        <f t="shared" ca="1" si="291"/>
        <v>28.399949999999997</v>
      </c>
      <c r="U706" s="311">
        <f t="shared" ca="1" si="292"/>
        <v>0</v>
      </c>
      <c r="V706" s="306">
        <f t="shared" ca="1" si="293"/>
        <v>1.2254068697879945</v>
      </c>
      <c r="W706" s="304">
        <f t="shared" ca="1" si="294"/>
        <v>25.688616105628274</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0.91432056061640843</v>
      </c>
      <c r="AH706" s="304">
        <f t="shared" ca="1" si="318"/>
        <v>-8.8734175286669981</v>
      </c>
    </row>
    <row r="707" spans="1:34" x14ac:dyDescent="0.2">
      <c r="A707" s="347">
        <f t="shared" ca="1" si="296"/>
        <v>1E-4</v>
      </c>
      <c r="B707" s="304">
        <f t="shared" ca="1" si="297"/>
        <v>32.831700000001227</v>
      </c>
      <c r="D707" s="306">
        <f t="shared" ca="1" si="298"/>
        <v>-0.59745214535414626</v>
      </c>
      <c r="E707" s="307">
        <f t="shared" ca="1" si="299"/>
        <v>-0.95669365985470378</v>
      </c>
      <c r="F707" s="304">
        <f t="shared" ca="1" si="300"/>
        <v>1.1279236786212352</v>
      </c>
      <c r="G707" s="306">
        <f t="shared" ca="1" si="301"/>
        <v>6.812412542437559</v>
      </c>
      <c r="H707" s="307">
        <f t="shared" ca="1" si="302"/>
        <v>-100.95027982274836</v>
      </c>
      <c r="I707" s="304">
        <f t="shared" ca="1" si="303"/>
        <v>101.17987922971422</v>
      </c>
      <c r="J707" s="306">
        <f t="shared" ca="1" si="304"/>
        <v>621.05488247048675</v>
      </c>
      <c r="K707" s="307">
        <f t="shared" ca="1" si="305"/>
        <v>-3.3309295589714503</v>
      </c>
      <c r="L707" s="304">
        <f t="shared" ca="1" si="290"/>
        <v>621.06381486297926</v>
      </c>
      <c r="M707" s="306">
        <f t="shared" ca="1" si="306"/>
        <v>-1.5034156357873252</v>
      </c>
      <c r="N707" s="304">
        <f t="shared" ca="1" si="307"/>
        <v>-86.139370784591065</v>
      </c>
      <c r="P707" s="310">
        <f t="shared" ca="1" si="308"/>
        <v>23</v>
      </c>
      <c r="Q707" s="304">
        <f t="shared" ca="1" si="309"/>
        <v>0</v>
      </c>
      <c r="R707" s="306">
        <f t="shared" ca="1" si="310"/>
        <v>0</v>
      </c>
      <c r="S707" s="307">
        <f t="shared" ca="1" si="311"/>
        <v>2.8949999999999996</v>
      </c>
      <c r="T707" s="304">
        <f t="shared" ca="1" si="291"/>
        <v>28.399949999999997</v>
      </c>
      <c r="U707" s="311">
        <f t="shared" ca="1" si="292"/>
        <v>0</v>
      </c>
      <c r="V707" s="306">
        <f t="shared" ca="1" si="293"/>
        <v>1.2254081068397309</v>
      </c>
      <c r="W707" s="304">
        <f t="shared" ca="1" si="294"/>
        <v>25.688688464704747</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0.91429599694413533</v>
      </c>
      <c r="AH707" s="304">
        <f t="shared" ca="1" si="318"/>
        <v>-8.8734425235330843</v>
      </c>
    </row>
    <row r="708" spans="1:34" x14ac:dyDescent="0.2">
      <c r="A708" s="347">
        <f t="shared" ca="1" si="296"/>
        <v>1E-4</v>
      </c>
      <c r="B708" s="304">
        <f t="shared" ca="1" si="297"/>
        <v>32.83180000000123</v>
      </c>
      <c r="D708" s="306">
        <f t="shared" ca="1" si="298"/>
        <v>-0.59744804871249246</v>
      </c>
      <c r="E708" s="307">
        <f t="shared" ca="1" si="299"/>
        <v>-0.9566683320530931</v>
      </c>
      <c r="F708" s="304">
        <f t="shared" ca="1" si="300"/>
        <v>1.1279000259170189</v>
      </c>
      <c r="G708" s="306">
        <f t="shared" ca="1" si="301"/>
        <v>6.8123527976326876</v>
      </c>
      <c r="H708" s="307">
        <f t="shared" ca="1" si="302"/>
        <v>-100.95037548958156</v>
      </c>
      <c r="I708" s="304">
        <f t="shared" ca="1" si="303"/>
        <v>101.17997065687914</v>
      </c>
      <c r="J708" s="306">
        <f t="shared" ca="1" si="304"/>
        <v>621.05488247048675</v>
      </c>
      <c r="K708" s="307">
        <f t="shared" ca="1" si="305"/>
        <v>-3.3410245917370669</v>
      </c>
      <c r="L708" s="304">
        <f t="shared" ref="L708:L771" ca="1" si="319">SQRT(pos_x^2+pos_z^2)</f>
        <v>621.06386908735294</v>
      </c>
      <c r="M708" s="306">
        <f t="shared" ca="1" si="306"/>
        <v>-1.5034162885889721</v>
      </c>
      <c r="N708" s="304">
        <f t="shared" ca="1" si="307"/>
        <v>-86.139408187370293</v>
      </c>
      <c r="P708" s="310">
        <f t="shared" ca="1" si="308"/>
        <v>23</v>
      </c>
      <c r="Q708" s="304">
        <f t="shared" ca="1" si="309"/>
        <v>0</v>
      </c>
      <c r="R708" s="306">
        <f t="shared" ca="1" si="310"/>
        <v>0</v>
      </c>
      <c r="S708" s="307">
        <f t="shared" ca="1" si="311"/>
        <v>2.8949999999999996</v>
      </c>
      <c r="T708" s="304">
        <f t="shared" ref="T708:T771" ca="1" si="320">m*g</f>
        <v>28.399949999999997</v>
      </c>
      <c r="U708" s="311">
        <f t="shared" ref="U708:U771" ca="1" si="321">IF(pos_xz&lt;L_rampe,Poids*COS(Beta),0)</f>
        <v>0</v>
      </c>
      <c r="V708" s="306">
        <f t="shared" ref="V708:V771" ca="1" si="322">Rho_moyen*(20000-Alt_rampe-pos_z)/(20000+Alt_rampe+pos_z)</f>
        <v>1.2254093438938887</v>
      </c>
      <c r="W708" s="304">
        <f t="shared" ref="W708:W771" ca="1" si="323">1/2*Rho*Sref*Cx*vit_xz^2</f>
        <v>25.688760822720372</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0.91427143362957253</v>
      </c>
      <c r="AH708" s="304">
        <f t="shared" ca="1" si="318"/>
        <v>-8.8734675180327294</v>
      </c>
    </row>
    <row r="709" spans="1:34" x14ac:dyDescent="0.2">
      <c r="A709" s="347">
        <f t="shared" ref="A709:A772" ca="1" si="325">IF(B708+0.01&lt;=T_ini+ROUNDUP(Temps_fin_propu,0), 0.01, IF(K708&gt;0, 0.1, 0.0001))</f>
        <v>1E-4</v>
      </c>
      <c r="B709" s="304">
        <f t="shared" ref="B709:B772" ca="1" si="326">B708+pas</f>
        <v>32.831900000001234</v>
      </c>
      <c r="D709" s="306">
        <f t="shared" ref="D709:D772" ca="1" si="327">IF(AND(L708&lt;L_rampe,Poussee&lt;Poids*SIN(M708)),0,(-W708+Poussee)/m*COS(M708)-U708/m*SIN(M708))</f>
        <v>-0.59744395207448464</v>
      </c>
      <c r="E709" s="307">
        <f t="shared" ref="E709:E772" ca="1" si="328">IF(AND(L708&lt;L_rampe,Poussee&lt;Poids*SIN(M708)),0,(-W708+Poussee)/m*SIN(M708)+U708/m*COS(M708)-Poids/m)</f>
        <v>-0.95664300462279428</v>
      </c>
      <c r="F709" s="304">
        <f t="shared" ref="F709:F772" ca="1" si="329">SQRT(acc_x^2+acc_z^2)</f>
        <v>1.1278763736172979</v>
      </c>
      <c r="G709" s="306">
        <f t="shared" ref="G709:G772" ca="1" si="330">G708+acc_x*pas</f>
        <v>6.8122930532374806</v>
      </c>
      <c r="H709" s="307">
        <f t="shared" ref="H709:H772" ca="1" si="331">H708+acc_z*pas</f>
        <v>-100.95047115388202</v>
      </c>
      <c r="I709" s="304">
        <f t="shared" ref="I709:I772" ca="1" si="332">SQRT(vit_x^2+vit_z^2)</f>
        <v>101.18006208158776</v>
      </c>
      <c r="J709" s="306">
        <f t="shared" ref="J709:J772" ca="1" si="333">J708+0.5*(vit_x+G708)*pas*(K708&gt;=0)</f>
        <v>621.05488247048675</v>
      </c>
      <c r="K709" s="307">
        <f t="shared" ref="K709:K772" ca="1" si="334">K708+0.5*(vit_z+H708)*pas</f>
        <v>-3.35111963406924</v>
      </c>
      <c r="L709" s="304">
        <f t="shared" ca="1" si="319"/>
        <v>621.06392347586245</v>
      </c>
      <c r="M709" s="306">
        <f t="shared" ref="M709:M772" ca="1" si="335">IF(AND(L708&gt;L_rampe,G709&gt;0),ATAN2(G709,H709),$M$4)</f>
        <v>-1.5034169413837142</v>
      </c>
      <c r="N709" s="304">
        <f t="shared" ref="N709:N772" ca="1" si="336">DEGREES(Beta)</f>
        <v>-86.139445589753905</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2.8949999999999996</v>
      </c>
      <c r="T709" s="304">
        <f t="shared" ca="1" si="320"/>
        <v>28.399949999999997</v>
      </c>
      <c r="U709" s="311">
        <f t="shared" ca="1" si="321"/>
        <v>0</v>
      </c>
      <c r="V709" s="306">
        <f t="shared" ca="1" si="322"/>
        <v>1.2254105809504678</v>
      </c>
      <c r="W709" s="304">
        <f t="shared" ca="1" si="323"/>
        <v>25.688833179675189</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0.91424687067271826</v>
      </c>
      <c r="AH709" s="304">
        <f t="shared" ref="AH709:AH772" ca="1" si="347">IF(AND(L708&lt;L_rampe,Poussee&lt;Poids*SIN(M708)), g*SIN(M708), (-W708+Poussee)/m)</f>
        <v>-8.8734925121659334</v>
      </c>
    </row>
    <row r="710" spans="1:34" x14ac:dyDescent="0.2">
      <c r="A710" s="347">
        <f t="shared" ca="1" si="325"/>
        <v>1E-4</v>
      </c>
      <c r="B710" s="304">
        <f t="shared" ca="1" si="326"/>
        <v>32.832000000001237</v>
      </c>
      <c r="D710" s="306">
        <f t="shared" ca="1" si="327"/>
        <v>-0.59743985544012457</v>
      </c>
      <c r="E710" s="307">
        <f t="shared" ca="1" si="328"/>
        <v>-0.9566176775637949</v>
      </c>
      <c r="F710" s="304">
        <f t="shared" ca="1" si="329"/>
        <v>1.1278527217220631</v>
      </c>
      <c r="G710" s="306">
        <f t="shared" ca="1" si="330"/>
        <v>6.8122333092519369</v>
      </c>
      <c r="H710" s="307">
        <f t="shared" ca="1" si="331"/>
        <v>-100.95056681564978</v>
      </c>
      <c r="I710" s="304">
        <f t="shared" ca="1" si="332"/>
        <v>101.18015350384013</v>
      </c>
      <c r="J710" s="306">
        <f t="shared" ca="1" si="333"/>
        <v>621.05488247048675</v>
      </c>
      <c r="K710" s="307">
        <f t="shared" ca="1" si="334"/>
        <v>-3.3612146859677163</v>
      </c>
      <c r="L710" s="304">
        <f t="shared" ca="1" si="319"/>
        <v>621.06397802850813</v>
      </c>
      <c r="M710" s="306">
        <f t="shared" ca="1" si="335"/>
        <v>-1.5034175941715517</v>
      </c>
      <c r="N710" s="304">
        <f t="shared" ca="1" si="336"/>
        <v>-86.139482991741914</v>
      </c>
      <c r="P710" s="310">
        <f t="shared" ca="1" si="337"/>
        <v>23</v>
      </c>
      <c r="Q710" s="304">
        <f t="shared" ca="1" si="338"/>
        <v>0</v>
      </c>
      <c r="R710" s="306">
        <f t="shared" ca="1" si="339"/>
        <v>0</v>
      </c>
      <c r="S710" s="307">
        <f t="shared" ca="1" si="340"/>
        <v>2.8949999999999996</v>
      </c>
      <c r="T710" s="304">
        <f t="shared" ca="1" si="320"/>
        <v>28.399949999999997</v>
      </c>
      <c r="U710" s="311">
        <f t="shared" ca="1" si="321"/>
        <v>0</v>
      </c>
      <c r="V710" s="306">
        <f t="shared" ca="1" si="322"/>
        <v>1.2254118180094682</v>
      </c>
      <c r="W710" s="304">
        <f t="shared" ca="1" si="323"/>
        <v>25.68890553556917</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0.91422230807356009</v>
      </c>
      <c r="AH710" s="304">
        <f t="shared" ca="1" si="347"/>
        <v>-8.8735175059327087</v>
      </c>
    </row>
    <row r="711" spans="1:34" x14ac:dyDescent="0.2">
      <c r="A711" s="347">
        <f t="shared" ca="1" si="325"/>
        <v>1E-4</v>
      </c>
      <c r="B711" s="304">
        <f t="shared" ca="1" si="326"/>
        <v>32.83210000000124</v>
      </c>
      <c r="D711" s="306">
        <f t="shared" ca="1" si="327"/>
        <v>-0.59743575880940925</v>
      </c>
      <c r="E711" s="307">
        <f t="shared" ca="1" si="328"/>
        <v>-0.95659235087609851</v>
      </c>
      <c r="F711" s="304">
        <f t="shared" ca="1" si="329"/>
        <v>1.1278290702313163</v>
      </c>
      <c r="G711" s="306">
        <f t="shared" ca="1" si="330"/>
        <v>6.8121735656760558</v>
      </c>
      <c r="H711" s="307">
        <f t="shared" ca="1" si="331"/>
        <v>-100.95066247488487</v>
      </c>
      <c r="I711" s="304">
        <f t="shared" ca="1" si="332"/>
        <v>101.18024492363627</v>
      </c>
      <c r="J711" s="306">
        <f t="shared" ca="1" si="333"/>
        <v>621.05488247048675</v>
      </c>
      <c r="K711" s="307">
        <f t="shared" ca="1" si="334"/>
        <v>-3.3713097474322429</v>
      </c>
      <c r="L711" s="304">
        <f t="shared" ca="1" si="319"/>
        <v>621.06403274529043</v>
      </c>
      <c r="M711" s="306">
        <f t="shared" ca="1" si="335"/>
        <v>-1.5034182469524846</v>
      </c>
      <c r="N711" s="304">
        <f t="shared" ca="1" si="336"/>
        <v>-86.139520393334308</v>
      </c>
      <c r="P711" s="310">
        <f t="shared" ca="1" si="337"/>
        <v>23</v>
      </c>
      <c r="Q711" s="304">
        <f t="shared" ca="1" si="338"/>
        <v>0</v>
      </c>
      <c r="R711" s="306">
        <f t="shared" ca="1" si="339"/>
        <v>0</v>
      </c>
      <c r="S711" s="307">
        <f t="shared" ca="1" si="340"/>
        <v>2.8949999999999996</v>
      </c>
      <c r="T711" s="304">
        <f t="shared" ca="1" si="320"/>
        <v>28.399949999999997</v>
      </c>
      <c r="U711" s="311">
        <f t="shared" ca="1" si="321"/>
        <v>0</v>
      </c>
      <c r="V711" s="306">
        <f t="shared" ca="1" si="322"/>
        <v>1.2254130550708897</v>
      </c>
      <c r="W711" s="304">
        <f t="shared" ca="1" si="323"/>
        <v>25.688977890402349</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0.91419774583210867</v>
      </c>
      <c r="AH711" s="304">
        <f t="shared" ca="1" si="347"/>
        <v>-8.8735424993330483</v>
      </c>
    </row>
    <row r="712" spans="1:34" x14ac:dyDescent="0.2">
      <c r="A712" s="347">
        <f t="shared" ca="1" si="325"/>
        <v>1E-4</v>
      </c>
      <c r="B712" s="304">
        <f t="shared" ca="1" si="326"/>
        <v>32.832200000001244</v>
      </c>
      <c r="D712" s="306">
        <f t="shared" ca="1" si="327"/>
        <v>-0.59743166218234245</v>
      </c>
      <c r="E712" s="307">
        <f t="shared" ca="1" si="328"/>
        <v>-0.956567024559698</v>
      </c>
      <c r="F712" s="304">
        <f t="shared" ca="1" si="329"/>
        <v>1.1278054191450537</v>
      </c>
      <c r="G712" s="306">
        <f t="shared" ca="1" si="330"/>
        <v>6.8121138225098372</v>
      </c>
      <c r="H712" s="307">
        <f t="shared" ca="1" si="331"/>
        <v>-100.95075813158732</v>
      </c>
      <c r="I712" s="304">
        <f t="shared" ca="1" si="332"/>
        <v>101.18033634097623</v>
      </c>
      <c r="J712" s="306">
        <f t="shared" ca="1" si="333"/>
        <v>621.05488247048675</v>
      </c>
      <c r="K712" s="307">
        <f t="shared" ca="1" si="334"/>
        <v>-3.3814048184625665</v>
      </c>
      <c r="L712" s="304">
        <f t="shared" ca="1" si="319"/>
        <v>621.06408762620981</v>
      </c>
      <c r="M712" s="306">
        <f t="shared" ca="1" si="335"/>
        <v>-1.503418899726513</v>
      </c>
      <c r="N712" s="304">
        <f t="shared" ca="1" si="336"/>
        <v>-86.139557794531115</v>
      </c>
      <c r="P712" s="310">
        <f t="shared" ca="1" si="337"/>
        <v>23</v>
      </c>
      <c r="Q712" s="304">
        <f t="shared" ca="1" si="338"/>
        <v>0</v>
      </c>
      <c r="R712" s="306">
        <f t="shared" ca="1" si="339"/>
        <v>0</v>
      </c>
      <c r="S712" s="307">
        <f t="shared" ca="1" si="340"/>
        <v>2.8949999999999996</v>
      </c>
      <c r="T712" s="304">
        <f t="shared" ca="1" si="320"/>
        <v>28.399949999999997</v>
      </c>
      <c r="U712" s="311">
        <f t="shared" ca="1" si="321"/>
        <v>0</v>
      </c>
      <c r="V712" s="306">
        <f t="shared" ca="1" si="322"/>
        <v>1.2254142921347326</v>
      </c>
      <c r="W712" s="304">
        <f t="shared" ca="1" si="323"/>
        <v>25.689050244174737</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0.91417318394835156</v>
      </c>
      <c r="AH712" s="304">
        <f t="shared" ca="1" si="347"/>
        <v>-8.873567492366961</v>
      </c>
    </row>
    <row r="713" spans="1:34" x14ac:dyDescent="0.2">
      <c r="A713" s="347">
        <f t="shared" ca="1" si="325"/>
        <v>1E-4</v>
      </c>
      <c r="B713" s="304">
        <f t="shared" ca="1" si="326"/>
        <v>32.832300000001247</v>
      </c>
      <c r="D713" s="306">
        <f t="shared" ca="1" si="327"/>
        <v>-0.59742756555892373</v>
      </c>
      <c r="E713" s="307">
        <f t="shared" ca="1" si="328"/>
        <v>-0.95654169861458982</v>
      </c>
      <c r="F713" s="304">
        <f t="shared" ca="1" si="329"/>
        <v>1.1277817684632727</v>
      </c>
      <c r="G713" s="306">
        <f t="shared" ca="1" si="330"/>
        <v>6.8120540797532811</v>
      </c>
      <c r="H713" s="307">
        <f t="shared" ca="1" si="331"/>
        <v>-100.95085378575719</v>
      </c>
      <c r="I713" s="304">
        <f t="shared" ca="1" si="332"/>
        <v>101.18042775586002</v>
      </c>
      <c r="J713" s="306">
        <f t="shared" ca="1" si="333"/>
        <v>621.05488247048675</v>
      </c>
      <c r="K713" s="307">
        <f t="shared" ca="1" si="334"/>
        <v>-3.3914998990584335</v>
      </c>
      <c r="L713" s="304">
        <f t="shared" ca="1" si="319"/>
        <v>621.06414267126661</v>
      </c>
      <c r="M713" s="306">
        <f t="shared" ca="1" si="335"/>
        <v>-1.5034195524936369</v>
      </c>
      <c r="N713" s="304">
        <f t="shared" ca="1" si="336"/>
        <v>-86.139595195332319</v>
      </c>
      <c r="P713" s="310">
        <f t="shared" ca="1" si="337"/>
        <v>23</v>
      </c>
      <c r="Q713" s="304">
        <f t="shared" ca="1" si="338"/>
        <v>0</v>
      </c>
      <c r="R713" s="306">
        <f t="shared" ca="1" si="339"/>
        <v>0</v>
      </c>
      <c r="S713" s="307">
        <f t="shared" ca="1" si="340"/>
        <v>2.8949999999999996</v>
      </c>
      <c r="T713" s="304">
        <f t="shared" ca="1" si="320"/>
        <v>28.399949999999997</v>
      </c>
      <c r="U713" s="311">
        <f t="shared" ca="1" si="321"/>
        <v>0</v>
      </c>
      <c r="V713" s="306">
        <f t="shared" ca="1" si="322"/>
        <v>1.2254155292009969</v>
      </c>
      <c r="W713" s="304">
        <f t="shared" ca="1" si="323"/>
        <v>25.689122596886349</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0.91414862242228523</v>
      </c>
      <c r="AH713" s="304">
        <f t="shared" ca="1" si="347"/>
        <v>-8.8735924850344521</v>
      </c>
    </row>
    <row r="714" spans="1:34" x14ac:dyDescent="0.2">
      <c r="A714" s="347">
        <f t="shared" ca="1" si="325"/>
        <v>1E-4</v>
      </c>
      <c r="B714" s="304">
        <f t="shared" ca="1" si="326"/>
        <v>32.83240000000125</v>
      </c>
      <c r="D714" s="306">
        <f t="shared" ca="1" si="327"/>
        <v>-0.59742346893915488</v>
      </c>
      <c r="E714" s="307">
        <f t="shared" ca="1" si="328"/>
        <v>-0.95651637304076509</v>
      </c>
      <c r="F714" s="304">
        <f t="shared" ca="1" si="329"/>
        <v>1.1277581181859671</v>
      </c>
      <c r="G714" s="306">
        <f t="shared" ca="1" si="330"/>
        <v>6.8119943374063876</v>
      </c>
      <c r="H714" s="307">
        <f t="shared" ca="1" si="331"/>
        <v>-100.9509494373945</v>
      </c>
      <c r="I714" s="304">
        <f t="shared" ca="1" si="332"/>
        <v>101.18051916828772</v>
      </c>
      <c r="J714" s="306">
        <f t="shared" ca="1" si="333"/>
        <v>621.05488247048675</v>
      </c>
      <c r="K714" s="307">
        <f t="shared" ca="1" si="334"/>
        <v>-3.4015949892195909</v>
      </c>
      <c r="L714" s="304">
        <f t="shared" ca="1" si="319"/>
        <v>621.06419788046128</v>
      </c>
      <c r="M714" s="306">
        <f t="shared" ca="1" si="335"/>
        <v>-1.5034202052538566</v>
      </c>
      <c r="N714" s="304">
        <f t="shared" ca="1" si="336"/>
        <v>-86.139632595737936</v>
      </c>
      <c r="P714" s="310">
        <f t="shared" ca="1" si="337"/>
        <v>23</v>
      </c>
      <c r="Q714" s="304">
        <f t="shared" ca="1" si="338"/>
        <v>0</v>
      </c>
      <c r="R714" s="306">
        <f t="shared" ca="1" si="339"/>
        <v>0</v>
      </c>
      <c r="S714" s="307">
        <f t="shared" ca="1" si="340"/>
        <v>2.8949999999999996</v>
      </c>
      <c r="T714" s="304">
        <f t="shared" ca="1" si="320"/>
        <v>28.399949999999997</v>
      </c>
      <c r="U714" s="311">
        <f t="shared" ca="1" si="321"/>
        <v>0</v>
      </c>
      <c r="V714" s="306">
        <f t="shared" ca="1" si="322"/>
        <v>1.2254167662696822</v>
      </c>
      <c r="W714" s="304">
        <f t="shared" ca="1" si="323"/>
        <v>25.689194948537192</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0.91412406125390255</v>
      </c>
      <c r="AH714" s="304">
        <f t="shared" ca="1" si="347"/>
        <v>-8.8736174773355287</v>
      </c>
    </row>
    <row r="715" spans="1:34" x14ac:dyDescent="0.2">
      <c r="A715" s="347">
        <f t="shared" ca="1" si="325"/>
        <v>1E-4</v>
      </c>
      <c r="B715" s="304">
        <f t="shared" ca="1" si="326"/>
        <v>32.832500000001254</v>
      </c>
      <c r="D715" s="306">
        <f t="shared" ca="1" si="327"/>
        <v>-0.59741937232303521</v>
      </c>
      <c r="E715" s="307">
        <f t="shared" ca="1" si="328"/>
        <v>-0.95649104783822558</v>
      </c>
      <c r="F715" s="304">
        <f t="shared" ca="1" si="329"/>
        <v>1.1277344683131381</v>
      </c>
      <c r="G715" s="306">
        <f t="shared" ca="1" si="330"/>
        <v>6.8119345954691557</v>
      </c>
      <c r="H715" s="307">
        <f t="shared" ca="1" si="331"/>
        <v>-100.95104508649928</v>
      </c>
      <c r="I715" s="304">
        <f t="shared" ca="1" si="332"/>
        <v>101.18061057825931</v>
      </c>
      <c r="J715" s="306">
        <f t="shared" ca="1" si="333"/>
        <v>621.05488247048675</v>
      </c>
      <c r="K715" s="307">
        <f t="shared" ca="1" si="334"/>
        <v>-3.4116900889457855</v>
      </c>
      <c r="L715" s="304">
        <f t="shared" ca="1" si="319"/>
        <v>621.06425325379428</v>
      </c>
      <c r="M715" s="306">
        <f t="shared" ca="1" si="335"/>
        <v>-1.5034208580071717</v>
      </c>
      <c r="N715" s="304">
        <f t="shared" ca="1" si="336"/>
        <v>-86.139669995747951</v>
      </c>
      <c r="P715" s="310">
        <f t="shared" ca="1" si="337"/>
        <v>23</v>
      </c>
      <c r="Q715" s="304">
        <f t="shared" ca="1" si="338"/>
        <v>0</v>
      </c>
      <c r="R715" s="306">
        <f t="shared" ca="1" si="339"/>
        <v>0</v>
      </c>
      <c r="S715" s="307">
        <f t="shared" ca="1" si="340"/>
        <v>2.8949999999999996</v>
      </c>
      <c r="T715" s="304">
        <f t="shared" ca="1" si="320"/>
        <v>28.399949999999997</v>
      </c>
      <c r="U715" s="311">
        <f t="shared" ca="1" si="321"/>
        <v>0</v>
      </c>
      <c r="V715" s="306">
        <f t="shared" ca="1" si="322"/>
        <v>1.2254180033407887</v>
      </c>
      <c r="W715" s="304">
        <f t="shared" ca="1" si="323"/>
        <v>25.689267299127252</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0.91409950044320354</v>
      </c>
      <c r="AH715" s="304">
        <f t="shared" ca="1" si="347"/>
        <v>-8.8736424692701892</v>
      </c>
    </row>
    <row r="716" spans="1:34" x14ac:dyDescent="0.2">
      <c r="A716" s="347">
        <f t="shared" ca="1" si="325"/>
        <v>1E-4</v>
      </c>
      <c r="B716" s="304">
        <f t="shared" ca="1" si="326"/>
        <v>32.832600000001257</v>
      </c>
      <c r="D716" s="306">
        <f t="shared" ca="1" si="327"/>
        <v>-0.5974152757105673</v>
      </c>
      <c r="E716" s="307">
        <f t="shared" ca="1" si="328"/>
        <v>-0.95646572300697486</v>
      </c>
      <c r="F716" s="304">
        <f t="shared" ca="1" si="329"/>
        <v>1.1277108188447906</v>
      </c>
      <c r="G716" s="306">
        <f t="shared" ca="1" si="330"/>
        <v>6.8118748539415845</v>
      </c>
      <c r="H716" s="307">
        <f t="shared" ca="1" si="331"/>
        <v>-100.95114073307158</v>
      </c>
      <c r="I716" s="304">
        <f t="shared" ca="1" si="332"/>
        <v>101.18070198577487</v>
      </c>
      <c r="J716" s="306">
        <f t="shared" ca="1" si="333"/>
        <v>621.05488247048675</v>
      </c>
      <c r="K716" s="307">
        <f t="shared" ca="1" si="334"/>
        <v>-3.4217851982367642</v>
      </c>
      <c r="L716" s="304">
        <f t="shared" ca="1" si="319"/>
        <v>621.06430879126606</v>
      </c>
      <c r="M716" s="306">
        <f t="shared" ca="1" si="335"/>
        <v>-1.5034215107535831</v>
      </c>
      <c r="N716" s="304">
        <f t="shared" ca="1" si="336"/>
        <v>-86.139707395362421</v>
      </c>
      <c r="P716" s="310">
        <f t="shared" ca="1" si="337"/>
        <v>23</v>
      </c>
      <c r="Q716" s="304">
        <f t="shared" ca="1" si="338"/>
        <v>0</v>
      </c>
      <c r="R716" s="306">
        <f t="shared" ca="1" si="339"/>
        <v>0</v>
      </c>
      <c r="S716" s="307">
        <f t="shared" ca="1" si="340"/>
        <v>2.8949999999999996</v>
      </c>
      <c r="T716" s="304">
        <f t="shared" ca="1" si="320"/>
        <v>28.399949999999997</v>
      </c>
      <c r="U716" s="311">
        <f t="shared" ca="1" si="321"/>
        <v>0</v>
      </c>
      <c r="V716" s="306">
        <f t="shared" ca="1" si="322"/>
        <v>1.2254192404143163</v>
      </c>
      <c r="W716" s="304">
        <f t="shared" ca="1" si="323"/>
        <v>25.689339648656585</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0.91407493999019351</v>
      </c>
      <c r="AH716" s="304">
        <f t="shared" ca="1" si="347"/>
        <v>-8.8736674608384298</v>
      </c>
    </row>
    <row r="717" spans="1:34" x14ac:dyDescent="0.2">
      <c r="A717" s="347">
        <f t="shared" ca="1" si="325"/>
        <v>1E-4</v>
      </c>
      <c r="B717" s="304">
        <f t="shared" ca="1" si="326"/>
        <v>32.83270000000126</v>
      </c>
      <c r="D717" s="306">
        <f t="shared" ca="1" si="327"/>
        <v>-0.59741117910174824</v>
      </c>
      <c r="E717" s="307">
        <f t="shared" ca="1" si="328"/>
        <v>-0.95644039854699159</v>
      </c>
      <c r="F717" s="304">
        <f t="shared" ca="1" si="329"/>
        <v>1.1276871697809057</v>
      </c>
      <c r="G717" s="306">
        <f t="shared" ca="1" si="330"/>
        <v>6.8118151128236741</v>
      </c>
      <c r="H717" s="307">
        <f t="shared" ca="1" si="331"/>
        <v>-100.95123637711144</v>
      </c>
      <c r="I717" s="304">
        <f t="shared" ca="1" si="332"/>
        <v>101.18079339083442</v>
      </c>
      <c r="J717" s="306">
        <f t="shared" ca="1" si="333"/>
        <v>621.05488247048675</v>
      </c>
      <c r="K717" s="307">
        <f t="shared" ca="1" si="334"/>
        <v>-3.4318803170922734</v>
      </c>
      <c r="L717" s="304">
        <f t="shared" ca="1" si="319"/>
        <v>621.06436449287685</v>
      </c>
      <c r="M717" s="306">
        <f t="shared" ca="1" si="335"/>
        <v>-1.5034221634930904</v>
      </c>
      <c r="N717" s="304">
        <f t="shared" ca="1" si="336"/>
        <v>-86.139744794581318</v>
      </c>
      <c r="P717" s="310">
        <f t="shared" ca="1" si="337"/>
        <v>23</v>
      </c>
      <c r="Q717" s="304">
        <f t="shared" ca="1" si="338"/>
        <v>0</v>
      </c>
      <c r="R717" s="306">
        <f t="shared" ca="1" si="339"/>
        <v>0</v>
      </c>
      <c r="S717" s="307">
        <f t="shared" ca="1" si="340"/>
        <v>2.8949999999999996</v>
      </c>
      <c r="T717" s="304">
        <f t="shared" ca="1" si="320"/>
        <v>28.399949999999997</v>
      </c>
      <c r="U717" s="311">
        <f t="shared" ca="1" si="321"/>
        <v>0</v>
      </c>
      <c r="V717" s="306">
        <f t="shared" ca="1" si="322"/>
        <v>1.2254204774902653</v>
      </c>
      <c r="W717" s="304">
        <f t="shared" ca="1" si="323"/>
        <v>25.68941199712517</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0.91405037989485471</v>
      </c>
      <c r="AH717" s="304">
        <f t="shared" ca="1" si="347"/>
        <v>-8.873692452040272</v>
      </c>
    </row>
    <row r="718" spans="1:34" x14ac:dyDescent="0.2">
      <c r="A718" s="347">
        <f t="shared" ca="1" si="325"/>
        <v>1E-4</v>
      </c>
      <c r="B718" s="304">
        <f t="shared" ca="1" si="326"/>
        <v>32.832800000001264</v>
      </c>
      <c r="D718" s="306">
        <f t="shared" ca="1" si="327"/>
        <v>-0.59740708249658059</v>
      </c>
      <c r="E718" s="307">
        <f t="shared" ca="1" si="328"/>
        <v>-0.95641507445828644</v>
      </c>
      <c r="F718" s="304">
        <f t="shared" ca="1" si="329"/>
        <v>1.1276635211214938</v>
      </c>
      <c r="G718" s="306">
        <f t="shared" ca="1" si="330"/>
        <v>6.8117553721154245</v>
      </c>
      <c r="H718" s="307">
        <f t="shared" ca="1" si="331"/>
        <v>-100.95133201861888</v>
      </c>
      <c r="I718" s="304">
        <f t="shared" ca="1" si="332"/>
        <v>101.18088479343798</v>
      </c>
      <c r="J718" s="306">
        <f t="shared" ca="1" si="333"/>
        <v>621.05488247048675</v>
      </c>
      <c r="K718" s="307">
        <f t="shared" ca="1" si="334"/>
        <v>-3.4419754455120599</v>
      </c>
      <c r="L718" s="304">
        <f t="shared" ca="1" si="319"/>
        <v>621.06442035862722</v>
      </c>
      <c r="M718" s="306">
        <f t="shared" ca="1" si="335"/>
        <v>-1.5034228162256935</v>
      </c>
      <c r="N718" s="304">
        <f t="shared" ca="1" si="336"/>
        <v>-86.139782193404614</v>
      </c>
      <c r="P718" s="310">
        <f t="shared" ca="1" si="337"/>
        <v>23</v>
      </c>
      <c r="Q718" s="304">
        <f t="shared" ca="1" si="338"/>
        <v>0</v>
      </c>
      <c r="R718" s="306">
        <f t="shared" ca="1" si="339"/>
        <v>0</v>
      </c>
      <c r="S718" s="307">
        <f t="shared" ca="1" si="340"/>
        <v>2.8949999999999996</v>
      </c>
      <c r="T718" s="304">
        <f t="shared" ca="1" si="320"/>
        <v>28.399949999999997</v>
      </c>
      <c r="U718" s="311">
        <f t="shared" ca="1" si="321"/>
        <v>0</v>
      </c>
      <c r="V718" s="306">
        <f t="shared" ca="1" si="322"/>
        <v>1.2254217145686348</v>
      </c>
      <c r="W718" s="304">
        <f t="shared" ca="1" si="323"/>
        <v>25.689484344533014</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0.91402582015719247</v>
      </c>
      <c r="AH718" s="304">
        <f t="shared" ca="1" si="347"/>
        <v>-8.8737174428757069</v>
      </c>
    </row>
    <row r="719" spans="1:34" x14ac:dyDescent="0.2">
      <c r="A719" s="347">
        <f t="shared" ca="1" si="325"/>
        <v>1E-4</v>
      </c>
      <c r="B719" s="304">
        <f t="shared" ca="1" si="326"/>
        <v>32.832900000001267</v>
      </c>
      <c r="D719" s="306">
        <f t="shared" ca="1" si="327"/>
        <v>-0.59740298589506768</v>
      </c>
      <c r="E719" s="307">
        <f t="shared" ca="1" si="328"/>
        <v>-0.95638975074085231</v>
      </c>
      <c r="F719" s="304">
        <f t="shared" ca="1" si="329"/>
        <v>1.1276398728665513</v>
      </c>
      <c r="G719" s="306">
        <f t="shared" ca="1" si="330"/>
        <v>6.8116956318168347</v>
      </c>
      <c r="H719" s="307">
        <f t="shared" ca="1" si="331"/>
        <v>-100.95142765759395</v>
      </c>
      <c r="I719" s="304">
        <f t="shared" ca="1" si="332"/>
        <v>101.18097619358562</v>
      </c>
      <c r="J719" s="306">
        <f t="shared" ca="1" si="333"/>
        <v>621.05488247048675</v>
      </c>
      <c r="K719" s="307">
        <f t="shared" ca="1" si="334"/>
        <v>-3.4520705834958707</v>
      </c>
      <c r="L719" s="304">
        <f t="shared" ca="1" si="319"/>
        <v>621.06447638851762</v>
      </c>
      <c r="M719" s="306">
        <f t="shared" ca="1" si="335"/>
        <v>-1.503423468951393</v>
      </c>
      <c r="N719" s="304">
        <f t="shared" ca="1" si="336"/>
        <v>-86.139819591832378</v>
      </c>
      <c r="P719" s="310">
        <f t="shared" ca="1" si="337"/>
        <v>23</v>
      </c>
      <c r="Q719" s="304">
        <f t="shared" ca="1" si="338"/>
        <v>0</v>
      </c>
      <c r="R719" s="306">
        <f t="shared" ca="1" si="339"/>
        <v>0</v>
      </c>
      <c r="S719" s="307">
        <f t="shared" ca="1" si="340"/>
        <v>2.8949999999999996</v>
      </c>
      <c r="T719" s="304">
        <f t="shared" ca="1" si="320"/>
        <v>28.399949999999997</v>
      </c>
      <c r="U719" s="311">
        <f t="shared" ca="1" si="321"/>
        <v>0</v>
      </c>
      <c r="V719" s="306">
        <f t="shared" ca="1" si="322"/>
        <v>1.2254229516494257</v>
      </c>
      <c r="W719" s="304">
        <f t="shared" ca="1" si="323"/>
        <v>25.689556690880153</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0.91400126077720323</v>
      </c>
      <c r="AH719" s="304">
        <f t="shared" ca="1" si="347"/>
        <v>-8.8737424333447379</v>
      </c>
    </row>
    <row r="720" spans="1:34" x14ac:dyDescent="0.2">
      <c r="A720" s="347">
        <f t="shared" ca="1" si="325"/>
        <v>1E-4</v>
      </c>
      <c r="B720" s="304">
        <f t="shared" ca="1" si="326"/>
        <v>32.83300000000127</v>
      </c>
      <c r="D720" s="306">
        <f t="shared" ca="1" si="327"/>
        <v>-0.59739888929720575</v>
      </c>
      <c r="E720" s="307">
        <f t="shared" ca="1" si="328"/>
        <v>-0.95636442739467853</v>
      </c>
      <c r="F720" s="304">
        <f t="shared" ca="1" si="329"/>
        <v>1.1276162250160675</v>
      </c>
      <c r="G720" s="306">
        <f t="shared" ca="1" si="330"/>
        <v>6.8116358919279048</v>
      </c>
      <c r="H720" s="307">
        <f t="shared" ca="1" si="331"/>
        <v>-100.95152329403669</v>
      </c>
      <c r="I720" s="304">
        <f t="shared" ca="1" si="332"/>
        <v>101.18106759127734</v>
      </c>
      <c r="J720" s="306">
        <f t="shared" ca="1" si="333"/>
        <v>621.05488247048675</v>
      </c>
      <c r="K720" s="307">
        <f t="shared" ca="1" si="334"/>
        <v>-3.4621657310434522</v>
      </c>
      <c r="L720" s="304">
        <f t="shared" ca="1" si="319"/>
        <v>621.0645325825484</v>
      </c>
      <c r="M720" s="306">
        <f t="shared" ca="1" si="335"/>
        <v>-1.5034241216701887</v>
      </c>
      <c r="N720" s="304">
        <f t="shared" ca="1" si="336"/>
        <v>-86.139856989864583</v>
      </c>
      <c r="P720" s="310">
        <f t="shared" ca="1" si="337"/>
        <v>23</v>
      </c>
      <c r="Q720" s="304">
        <f t="shared" ca="1" si="338"/>
        <v>0</v>
      </c>
      <c r="R720" s="306">
        <f t="shared" ca="1" si="339"/>
        <v>0</v>
      </c>
      <c r="S720" s="307">
        <f t="shared" ca="1" si="340"/>
        <v>2.8949999999999996</v>
      </c>
      <c r="T720" s="304">
        <f t="shared" ca="1" si="320"/>
        <v>28.399949999999997</v>
      </c>
      <c r="U720" s="311">
        <f t="shared" ca="1" si="321"/>
        <v>0</v>
      </c>
      <c r="V720" s="306">
        <f t="shared" ca="1" si="322"/>
        <v>1.2254241887326374</v>
      </c>
      <c r="W720" s="304">
        <f t="shared" ca="1" si="323"/>
        <v>25.689629036166568</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0.91397670175487633</v>
      </c>
      <c r="AH720" s="304">
        <f t="shared" ca="1" si="347"/>
        <v>-8.8737674234473776</v>
      </c>
    </row>
    <row r="721" spans="1:34" x14ac:dyDescent="0.2">
      <c r="A721" s="347">
        <f t="shared" ca="1" si="325"/>
        <v>1E-4</v>
      </c>
      <c r="B721" s="304">
        <f t="shared" ca="1" si="326"/>
        <v>32.833100000001274</v>
      </c>
      <c r="D721" s="306">
        <f t="shared" ca="1" si="327"/>
        <v>-0.59739479270299756</v>
      </c>
      <c r="E721" s="307">
        <f t="shared" ca="1" si="328"/>
        <v>-0.95633910441977399</v>
      </c>
      <c r="F721" s="304">
        <f t="shared" ca="1" si="329"/>
        <v>1.1275925775700517</v>
      </c>
      <c r="G721" s="306">
        <f t="shared" ca="1" si="330"/>
        <v>6.8115761524486347</v>
      </c>
      <c r="H721" s="307">
        <f t="shared" ca="1" si="331"/>
        <v>-100.95161892794714</v>
      </c>
      <c r="I721" s="304">
        <f t="shared" ca="1" si="332"/>
        <v>101.1811589865132</v>
      </c>
      <c r="J721" s="306">
        <f t="shared" ca="1" si="333"/>
        <v>621.05488247048675</v>
      </c>
      <c r="K721" s="307">
        <f t="shared" ca="1" si="334"/>
        <v>-3.4722608881545511</v>
      </c>
      <c r="L721" s="304">
        <f t="shared" ca="1" si="319"/>
        <v>621.06458894072</v>
      </c>
      <c r="M721" s="306">
        <f t="shared" ca="1" si="335"/>
        <v>-1.5034247743820808</v>
      </c>
      <c r="N721" s="304">
        <f t="shared" ca="1" si="336"/>
        <v>-86.139894387501244</v>
      </c>
      <c r="P721" s="310">
        <f t="shared" ca="1" si="337"/>
        <v>23</v>
      </c>
      <c r="Q721" s="304">
        <f t="shared" ca="1" si="338"/>
        <v>0</v>
      </c>
      <c r="R721" s="306">
        <f t="shared" ca="1" si="339"/>
        <v>0</v>
      </c>
      <c r="S721" s="307">
        <f t="shared" ca="1" si="340"/>
        <v>2.8949999999999996</v>
      </c>
      <c r="T721" s="304">
        <f t="shared" ca="1" si="320"/>
        <v>28.399949999999997</v>
      </c>
      <c r="U721" s="311">
        <f t="shared" ca="1" si="321"/>
        <v>0</v>
      </c>
      <c r="V721" s="306">
        <f t="shared" ca="1" si="322"/>
        <v>1.2254254258182704</v>
      </c>
      <c r="W721" s="304">
        <f t="shared" ca="1" si="323"/>
        <v>25.689701380392297</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0.91395214309022066</v>
      </c>
      <c r="AH721" s="304">
        <f t="shared" ca="1" si="347"/>
        <v>-8.873792413183617</v>
      </c>
    </row>
    <row r="722" spans="1:34" x14ac:dyDescent="0.2">
      <c r="A722" s="347">
        <f t="shared" ca="1" si="325"/>
        <v>1E-4</v>
      </c>
      <c r="B722" s="304">
        <f t="shared" ca="1" si="326"/>
        <v>32.833200000001277</v>
      </c>
      <c r="D722" s="306">
        <f t="shared" ca="1" si="327"/>
        <v>-0.59739069611244322</v>
      </c>
      <c r="E722" s="307">
        <f t="shared" ca="1" si="328"/>
        <v>-0.9563137818161227</v>
      </c>
      <c r="F722" s="304">
        <f t="shared" ca="1" si="329"/>
        <v>1.1275689305284906</v>
      </c>
      <c r="G722" s="306">
        <f t="shared" ca="1" si="330"/>
        <v>6.8115164133790236</v>
      </c>
      <c r="H722" s="307">
        <f t="shared" ca="1" si="331"/>
        <v>-100.95171455932532</v>
      </c>
      <c r="I722" s="304">
        <f t="shared" ca="1" si="332"/>
        <v>101.18125037929323</v>
      </c>
      <c r="J722" s="306">
        <f t="shared" ca="1" si="333"/>
        <v>621.05488247048675</v>
      </c>
      <c r="K722" s="307">
        <f t="shared" ca="1" si="334"/>
        <v>-3.482356054828915</v>
      </c>
      <c r="L722" s="304">
        <f t="shared" ca="1" si="319"/>
        <v>621.06464546303289</v>
      </c>
      <c r="M722" s="306">
        <f t="shared" ca="1" si="335"/>
        <v>-1.5034254270870693</v>
      </c>
      <c r="N722" s="304">
        <f t="shared" ca="1" si="336"/>
        <v>-86.139931784742345</v>
      </c>
      <c r="P722" s="310">
        <f t="shared" ca="1" si="337"/>
        <v>23</v>
      </c>
      <c r="Q722" s="304">
        <f t="shared" ca="1" si="338"/>
        <v>0</v>
      </c>
      <c r="R722" s="306">
        <f t="shared" ca="1" si="339"/>
        <v>0</v>
      </c>
      <c r="S722" s="307">
        <f t="shared" ca="1" si="340"/>
        <v>2.8949999999999996</v>
      </c>
      <c r="T722" s="304">
        <f t="shared" ca="1" si="320"/>
        <v>28.399949999999997</v>
      </c>
      <c r="U722" s="311">
        <f t="shared" ca="1" si="321"/>
        <v>0</v>
      </c>
      <c r="V722" s="306">
        <f t="shared" ca="1" si="322"/>
        <v>1.2254266629063244</v>
      </c>
      <c r="W722" s="304">
        <f t="shared" ca="1" si="323"/>
        <v>25.689773723557341</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0.91392758478322023</v>
      </c>
      <c r="AH722" s="304">
        <f t="shared" ca="1" si="347"/>
        <v>-8.8738174025534722</v>
      </c>
    </row>
    <row r="723" spans="1:34" x14ac:dyDescent="0.2">
      <c r="A723" s="347">
        <f t="shared" ca="1" si="325"/>
        <v>1E-4</v>
      </c>
      <c r="B723" s="304">
        <f t="shared" ca="1" si="326"/>
        <v>32.83330000000128</v>
      </c>
      <c r="D723" s="306">
        <f t="shared" ca="1" si="327"/>
        <v>-0.59738659952554396</v>
      </c>
      <c r="E723" s="307">
        <f t="shared" ca="1" si="328"/>
        <v>-0.95628845958372644</v>
      </c>
      <c r="F723" s="304">
        <f t="shared" ca="1" si="329"/>
        <v>1.1275452838913871</v>
      </c>
      <c r="G723" s="306">
        <f t="shared" ca="1" si="330"/>
        <v>6.8114566747190715</v>
      </c>
      <c r="H723" s="307">
        <f t="shared" ca="1" si="331"/>
        <v>-100.95181018817128</v>
      </c>
      <c r="I723" s="304">
        <f t="shared" ca="1" si="332"/>
        <v>101.18134176961748</v>
      </c>
      <c r="J723" s="306">
        <f t="shared" ca="1" si="333"/>
        <v>621.05488247048675</v>
      </c>
      <c r="K723" s="307">
        <f t="shared" ca="1" si="334"/>
        <v>-3.4924512310662896</v>
      </c>
      <c r="L723" s="304">
        <f t="shared" ca="1" si="319"/>
        <v>621.0647021494874</v>
      </c>
      <c r="M723" s="306">
        <f t="shared" ca="1" si="335"/>
        <v>-1.5034260797851542</v>
      </c>
      <c r="N723" s="304">
        <f t="shared" ca="1" si="336"/>
        <v>-86.139969181587901</v>
      </c>
      <c r="P723" s="310">
        <f t="shared" ca="1" si="337"/>
        <v>23</v>
      </c>
      <c r="Q723" s="304">
        <f t="shared" ca="1" si="338"/>
        <v>0</v>
      </c>
      <c r="R723" s="306">
        <f t="shared" ca="1" si="339"/>
        <v>0</v>
      </c>
      <c r="S723" s="307">
        <f t="shared" ca="1" si="340"/>
        <v>2.8949999999999996</v>
      </c>
      <c r="T723" s="304">
        <f t="shared" ca="1" si="320"/>
        <v>28.399949999999997</v>
      </c>
      <c r="U723" s="311">
        <f t="shared" ca="1" si="321"/>
        <v>0</v>
      </c>
      <c r="V723" s="306">
        <f t="shared" ca="1" si="322"/>
        <v>1.2254278999967991</v>
      </c>
      <c r="W723" s="304">
        <f t="shared" ca="1" si="323"/>
        <v>25.689846065661715</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0.91390302683387503</v>
      </c>
      <c r="AH723" s="304">
        <f t="shared" ca="1" si="347"/>
        <v>-8.8738423915569413</v>
      </c>
    </row>
    <row r="724" spans="1:34" x14ac:dyDescent="0.2">
      <c r="A724" s="347">
        <f t="shared" ca="1" si="325"/>
        <v>1E-4</v>
      </c>
      <c r="B724" s="304">
        <f t="shared" ca="1" si="326"/>
        <v>32.833400000001284</v>
      </c>
      <c r="D724" s="306">
        <f t="shared" ca="1" si="327"/>
        <v>-0.59738250294230144</v>
      </c>
      <c r="E724" s="307">
        <f t="shared" ca="1" si="328"/>
        <v>-0.95626313772257809</v>
      </c>
      <c r="F724" s="304">
        <f t="shared" ca="1" si="329"/>
        <v>1.1275216376587365</v>
      </c>
      <c r="G724" s="306">
        <f t="shared" ca="1" si="330"/>
        <v>6.8113969364687774</v>
      </c>
      <c r="H724" s="307">
        <f t="shared" ca="1" si="331"/>
        <v>-100.95190581448504</v>
      </c>
      <c r="I724" s="304">
        <f t="shared" ca="1" si="332"/>
        <v>101.18143315748594</v>
      </c>
      <c r="J724" s="306">
        <f t="shared" ca="1" si="333"/>
        <v>621.05488247048675</v>
      </c>
      <c r="K724" s="307">
        <f t="shared" ca="1" si="334"/>
        <v>-3.5025464168664224</v>
      </c>
      <c r="L724" s="304">
        <f t="shared" ca="1" si="319"/>
        <v>621.064759000084</v>
      </c>
      <c r="M724" s="306">
        <f t="shared" ca="1" si="335"/>
        <v>-1.503426732476336</v>
      </c>
      <c r="N724" s="304">
        <f t="shared" ca="1" si="336"/>
        <v>-86.140006578037955</v>
      </c>
      <c r="P724" s="310">
        <f t="shared" ca="1" si="337"/>
        <v>23</v>
      </c>
      <c r="Q724" s="304">
        <f t="shared" ca="1" si="338"/>
        <v>0</v>
      </c>
      <c r="R724" s="306">
        <f t="shared" ca="1" si="339"/>
        <v>0</v>
      </c>
      <c r="S724" s="307">
        <f t="shared" ca="1" si="340"/>
        <v>2.8949999999999996</v>
      </c>
      <c r="T724" s="304">
        <f t="shared" ca="1" si="320"/>
        <v>28.399949999999997</v>
      </c>
      <c r="U724" s="311">
        <f t="shared" ca="1" si="321"/>
        <v>0</v>
      </c>
      <c r="V724" s="306">
        <f t="shared" ca="1" si="322"/>
        <v>1.2254291370896948</v>
      </c>
      <c r="W724" s="304">
        <f t="shared" ca="1" si="323"/>
        <v>25.689918406705416</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0.91387846924218152</v>
      </c>
      <c r="AH724" s="304">
        <f t="shared" ca="1" si="347"/>
        <v>-8.8738673801940315</v>
      </c>
    </row>
    <row r="725" spans="1:34" x14ac:dyDescent="0.2">
      <c r="A725" s="347">
        <f t="shared" ca="1" si="325"/>
        <v>1E-4</v>
      </c>
      <c r="B725" s="304">
        <f t="shared" ca="1" si="326"/>
        <v>32.833500000001287</v>
      </c>
      <c r="D725" s="306">
        <f t="shared" ca="1" si="327"/>
        <v>-0.59737840636271289</v>
      </c>
      <c r="E725" s="307">
        <f t="shared" ca="1" si="328"/>
        <v>-0.95623781623267945</v>
      </c>
      <c r="F725" s="304">
        <f t="shared" ca="1" si="329"/>
        <v>1.127497991830539</v>
      </c>
      <c r="G725" s="306">
        <f t="shared" ca="1" si="330"/>
        <v>6.8113371986281415</v>
      </c>
      <c r="H725" s="307">
        <f t="shared" ca="1" si="331"/>
        <v>-100.95200143826666</v>
      </c>
      <c r="I725" s="304">
        <f t="shared" ca="1" si="332"/>
        <v>101.18152454289869</v>
      </c>
      <c r="J725" s="306">
        <f t="shared" ca="1" si="333"/>
        <v>621.05488247048675</v>
      </c>
      <c r="K725" s="307">
        <f t="shared" ca="1" si="334"/>
        <v>-3.5126416122290598</v>
      </c>
      <c r="L725" s="304">
        <f t="shared" ca="1" si="319"/>
        <v>621.06481601482312</v>
      </c>
      <c r="M725" s="306">
        <f t="shared" ca="1" si="335"/>
        <v>-1.5034273851606141</v>
      </c>
      <c r="N725" s="304">
        <f t="shared" ca="1" si="336"/>
        <v>-86.140043974092436</v>
      </c>
      <c r="P725" s="310">
        <f t="shared" ca="1" si="337"/>
        <v>23</v>
      </c>
      <c r="Q725" s="304">
        <f t="shared" ca="1" si="338"/>
        <v>0</v>
      </c>
      <c r="R725" s="306">
        <f t="shared" ca="1" si="339"/>
        <v>0</v>
      </c>
      <c r="S725" s="307">
        <f t="shared" ca="1" si="340"/>
        <v>2.8949999999999996</v>
      </c>
      <c r="T725" s="304">
        <f t="shared" ca="1" si="320"/>
        <v>28.399949999999997</v>
      </c>
      <c r="U725" s="311">
        <f t="shared" ca="1" si="321"/>
        <v>0</v>
      </c>
      <c r="V725" s="306">
        <f t="shared" ca="1" si="322"/>
        <v>1.2254303741850119</v>
      </c>
      <c r="W725" s="304">
        <f t="shared" ca="1" si="323"/>
        <v>25.689990746688469</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0.9138539120081397</v>
      </c>
      <c r="AH725" s="304">
        <f t="shared" ca="1" si="347"/>
        <v>-8.8738923684647393</v>
      </c>
    </row>
    <row r="726" spans="1:34" x14ac:dyDescent="0.2">
      <c r="A726" s="347">
        <f t="shared" ca="1" si="325"/>
        <v>1E-4</v>
      </c>
      <c r="B726" s="304">
        <f t="shared" ca="1" si="326"/>
        <v>32.83360000000129</v>
      </c>
      <c r="D726" s="306">
        <f t="shared" ca="1" si="327"/>
        <v>-0.59737430978678396</v>
      </c>
      <c r="E726" s="307">
        <f t="shared" ca="1" si="328"/>
        <v>-0.95621249511402162</v>
      </c>
      <c r="F726" s="304">
        <f t="shared" ca="1" si="329"/>
        <v>1.1274743464067905</v>
      </c>
      <c r="G726" s="306">
        <f t="shared" ca="1" si="330"/>
        <v>6.8112774611971627</v>
      </c>
      <c r="H726" s="307">
        <f t="shared" ca="1" si="331"/>
        <v>-100.95209705951618</v>
      </c>
      <c r="I726" s="304">
        <f t="shared" ca="1" si="332"/>
        <v>101.18161592585575</v>
      </c>
      <c r="J726" s="306">
        <f t="shared" ca="1" si="333"/>
        <v>621.05488247048675</v>
      </c>
      <c r="K726" s="307">
        <f t="shared" ca="1" si="334"/>
        <v>-3.522736817153949</v>
      </c>
      <c r="L726" s="304">
        <f t="shared" ca="1" si="319"/>
        <v>621.06487319370513</v>
      </c>
      <c r="M726" s="306">
        <f t="shared" ca="1" si="335"/>
        <v>-1.5034280378379894</v>
      </c>
      <c r="N726" s="304">
        <f t="shared" ca="1" si="336"/>
        <v>-86.140081369751428</v>
      </c>
      <c r="P726" s="310">
        <f t="shared" ca="1" si="337"/>
        <v>23</v>
      </c>
      <c r="Q726" s="304">
        <f t="shared" ca="1" si="338"/>
        <v>0</v>
      </c>
      <c r="R726" s="306">
        <f t="shared" ca="1" si="339"/>
        <v>0</v>
      </c>
      <c r="S726" s="307">
        <f t="shared" ca="1" si="340"/>
        <v>2.8949999999999996</v>
      </c>
      <c r="T726" s="304">
        <f t="shared" ca="1" si="320"/>
        <v>28.399949999999997</v>
      </c>
      <c r="U726" s="311">
        <f t="shared" ca="1" si="321"/>
        <v>0</v>
      </c>
      <c r="V726" s="306">
        <f t="shared" ca="1" si="322"/>
        <v>1.2254316112827495</v>
      </c>
      <c r="W726" s="304">
        <f t="shared" ca="1" si="323"/>
        <v>25.690063085610877</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0.91382935513174424</v>
      </c>
      <c r="AH726" s="304">
        <f t="shared" ca="1" si="347"/>
        <v>-8.8739173563690752</v>
      </c>
    </row>
    <row r="727" spans="1:34" x14ac:dyDescent="0.2">
      <c r="A727" s="347">
        <f t="shared" ca="1" si="325"/>
        <v>1E-4</v>
      </c>
      <c r="B727" s="304">
        <f t="shared" ca="1" si="326"/>
        <v>32.833700000001294</v>
      </c>
      <c r="D727" s="306">
        <f t="shared" ca="1" si="327"/>
        <v>-0.59737021321451023</v>
      </c>
      <c r="E727" s="307">
        <f t="shared" ca="1" si="328"/>
        <v>-0.95618717436660461</v>
      </c>
      <c r="F727" s="304">
        <f t="shared" ca="1" si="329"/>
        <v>1.127450701387489</v>
      </c>
      <c r="G727" s="306">
        <f t="shared" ca="1" si="330"/>
        <v>6.8112177241758411</v>
      </c>
      <c r="H727" s="307">
        <f t="shared" ca="1" si="331"/>
        <v>-100.95219267823362</v>
      </c>
      <c r="I727" s="304">
        <f t="shared" ca="1" si="332"/>
        <v>101.18170730635717</v>
      </c>
      <c r="J727" s="306">
        <f t="shared" ca="1" si="333"/>
        <v>621.05488247048675</v>
      </c>
      <c r="K727" s="307">
        <f t="shared" ca="1" si="334"/>
        <v>-3.5328320316408366</v>
      </c>
      <c r="L727" s="304">
        <f t="shared" ca="1" si="319"/>
        <v>621.06493053673057</v>
      </c>
      <c r="M727" s="306">
        <f t="shared" ca="1" si="335"/>
        <v>-1.5034286905084615</v>
      </c>
      <c r="N727" s="304">
        <f t="shared" ca="1" si="336"/>
        <v>-86.14011876501489</v>
      </c>
      <c r="P727" s="310">
        <f t="shared" ca="1" si="337"/>
        <v>23</v>
      </c>
      <c r="Q727" s="304">
        <f t="shared" ca="1" si="338"/>
        <v>0</v>
      </c>
      <c r="R727" s="306">
        <f t="shared" ca="1" si="339"/>
        <v>0</v>
      </c>
      <c r="S727" s="307">
        <f t="shared" ca="1" si="340"/>
        <v>2.8949999999999996</v>
      </c>
      <c r="T727" s="304">
        <f t="shared" ca="1" si="320"/>
        <v>28.399949999999997</v>
      </c>
      <c r="U727" s="311">
        <f t="shared" ca="1" si="321"/>
        <v>0</v>
      </c>
      <c r="V727" s="306">
        <f t="shared" ca="1" si="322"/>
        <v>1.2254328483829076</v>
      </c>
      <c r="W727" s="304">
        <f t="shared" ca="1" si="323"/>
        <v>25.690135423472658</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0.9138047986129898</v>
      </c>
      <c r="AH727" s="304">
        <f t="shared" ca="1" si="347"/>
        <v>-8.8739423439070393</v>
      </c>
    </row>
    <row r="728" spans="1:34" x14ac:dyDescent="0.2">
      <c r="A728" s="347">
        <f t="shared" ca="1" si="325"/>
        <v>1E-4</v>
      </c>
      <c r="B728" s="304">
        <f t="shared" ca="1" si="326"/>
        <v>32.833800000001297</v>
      </c>
      <c r="D728" s="306">
        <f t="shared" ca="1" si="327"/>
        <v>-0.59736611664589534</v>
      </c>
      <c r="E728" s="307">
        <f t="shared" ca="1" si="328"/>
        <v>-0.95616185399042131</v>
      </c>
      <c r="F728" s="304">
        <f t="shared" ca="1" si="329"/>
        <v>1.127427056772631</v>
      </c>
      <c r="G728" s="306">
        <f t="shared" ca="1" si="330"/>
        <v>6.8111579875641768</v>
      </c>
      <c r="H728" s="307">
        <f t="shared" ca="1" si="331"/>
        <v>-100.95228829441902</v>
      </c>
      <c r="I728" s="304">
        <f t="shared" ca="1" si="332"/>
        <v>101.18179868440298</v>
      </c>
      <c r="J728" s="306">
        <f t="shared" ca="1" si="333"/>
        <v>621.05488247048675</v>
      </c>
      <c r="K728" s="307">
        <f t="shared" ca="1" si="334"/>
        <v>-3.5429272556894693</v>
      </c>
      <c r="L728" s="304">
        <f t="shared" ca="1" si="319"/>
        <v>621.06498804389969</v>
      </c>
      <c r="M728" s="306">
        <f t="shared" ca="1" si="335"/>
        <v>-1.5034293431720307</v>
      </c>
      <c r="N728" s="304">
        <f t="shared" ca="1" si="336"/>
        <v>-86.140156159882849</v>
      </c>
      <c r="P728" s="310">
        <f t="shared" ca="1" si="337"/>
        <v>23</v>
      </c>
      <c r="Q728" s="304">
        <f t="shared" ca="1" si="338"/>
        <v>0</v>
      </c>
      <c r="R728" s="306">
        <f t="shared" ca="1" si="339"/>
        <v>0</v>
      </c>
      <c r="S728" s="307">
        <f t="shared" ca="1" si="340"/>
        <v>2.8949999999999996</v>
      </c>
      <c r="T728" s="304">
        <f t="shared" ca="1" si="320"/>
        <v>28.399949999999997</v>
      </c>
      <c r="U728" s="311">
        <f t="shared" ca="1" si="321"/>
        <v>0</v>
      </c>
      <c r="V728" s="306">
        <f t="shared" ca="1" si="322"/>
        <v>1.225434085485487</v>
      </c>
      <c r="W728" s="304">
        <f t="shared" ca="1" si="323"/>
        <v>25.690207760273825</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0.91378024245187284</v>
      </c>
      <c r="AH728" s="304">
        <f t="shared" ca="1" si="347"/>
        <v>-8.8739673310786387</v>
      </c>
    </row>
    <row r="729" spans="1:34" x14ac:dyDescent="0.2">
      <c r="A729" s="347">
        <f t="shared" ca="1" si="325"/>
        <v>1E-4</v>
      </c>
      <c r="B729" s="304">
        <f t="shared" ca="1" si="326"/>
        <v>32.8339000000013</v>
      </c>
      <c r="D729" s="306">
        <f t="shared" ca="1" si="327"/>
        <v>-0.59736202008093875</v>
      </c>
      <c r="E729" s="307">
        <f t="shared" ca="1" si="328"/>
        <v>-0.95613653398546639</v>
      </c>
      <c r="F729" s="304">
        <f t="shared" ca="1" si="329"/>
        <v>1.1274034125622119</v>
      </c>
      <c r="G729" s="306">
        <f t="shared" ca="1" si="330"/>
        <v>6.8110982513621687</v>
      </c>
      <c r="H729" s="307">
        <f t="shared" ca="1" si="331"/>
        <v>-100.95238390807242</v>
      </c>
      <c r="I729" s="304">
        <f t="shared" ca="1" si="332"/>
        <v>101.18189005999318</v>
      </c>
      <c r="J729" s="306">
        <f t="shared" ca="1" si="333"/>
        <v>621.05488247048675</v>
      </c>
      <c r="K729" s="307">
        <f t="shared" ca="1" si="334"/>
        <v>-3.5530224892995941</v>
      </c>
      <c r="L729" s="304">
        <f t="shared" ca="1" si="319"/>
        <v>621.06504571521305</v>
      </c>
      <c r="M729" s="306">
        <f t="shared" ca="1" si="335"/>
        <v>-1.5034299958286967</v>
      </c>
      <c r="N729" s="304">
        <f t="shared" ca="1" si="336"/>
        <v>-86.140193554355278</v>
      </c>
      <c r="P729" s="310">
        <f t="shared" ca="1" si="337"/>
        <v>23</v>
      </c>
      <c r="Q729" s="304">
        <f t="shared" ca="1" si="338"/>
        <v>0</v>
      </c>
      <c r="R729" s="306">
        <f t="shared" ca="1" si="339"/>
        <v>0</v>
      </c>
      <c r="S729" s="307">
        <f t="shared" ca="1" si="340"/>
        <v>2.8949999999999996</v>
      </c>
      <c r="T729" s="304">
        <f t="shared" ca="1" si="320"/>
        <v>28.399949999999997</v>
      </c>
      <c r="U729" s="311">
        <f t="shared" ca="1" si="321"/>
        <v>0</v>
      </c>
      <c r="V729" s="306">
        <f t="shared" ca="1" si="322"/>
        <v>1.2254353225904873</v>
      </c>
      <c r="W729" s="304">
        <f t="shared" ca="1" si="323"/>
        <v>25.690280096014366</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0.91375568664838624</v>
      </c>
      <c r="AH729" s="304">
        <f t="shared" ca="1" si="347"/>
        <v>-8.8739923178838787</v>
      </c>
    </row>
    <row r="730" spans="1:34" x14ac:dyDescent="0.2">
      <c r="A730" s="347">
        <f t="shared" ca="1" si="325"/>
        <v>1E-4</v>
      </c>
      <c r="B730" s="304">
        <f t="shared" ca="1" si="326"/>
        <v>32.834000000001303</v>
      </c>
      <c r="D730" s="306">
        <f t="shared" ca="1" si="327"/>
        <v>-0.59735792351964334</v>
      </c>
      <c r="E730" s="307">
        <f t="shared" ca="1" si="328"/>
        <v>-0.95611121435174518</v>
      </c>
      <c r="F730" s="304">
        <f t="shared" ca="1" si="329"/>
        <v>1.1273797687562381</v>
      </c>
      <c r="G730" s="306">
        <f t="shared" ca="1" si="330"/>
        <v>6.811038515569817</v>
      </c>
      <c r="H730" s="307">
        <f t="shared" ca="1" si="331"/>
        <v>-100.95247951919386</v>
      </c>
      <c r="I730" s="304">
        <f t="shared" ca="1" si="332"/>
        <v>101.18198143312786</v>
      </c>
      <c r="J730" s="306">
        <f t="shared" ca="1" si="333"/>
        <v>621.05488247048675</v>
      </c>
      <c r="K730" s="307">
        <f t="shared" ca="1" si="334"/>
        <v>-3.5631177324709573</v>
      </c>
      <c r="L730" s="304">
        <f t="shared" ca="1" si="319"/>
        <v>621.06510355067087</v>
      </c>
      <c r="M730" s="306">
        <f t="shared" ca="1" si="335"/>
        <v>-1.5034306484784601</v>
      </c>
      <c r="N730" s="304">
        <f t="shared" ca="1" si="336"/>
        <v>-86.140230948432219</v>
      </c>
      <c r="P730" s="310">
        <f t="shared" ca="1" si="337"/>
        <v>23</v>
      </c>
      <c r="Q730" s="304">
        <f t="shared" ca="1" si="338"/>
        <v>0</v>
      </c>
      <c r="R730" s="306">
        <f t="shared" ca="1" si="339"/>
        <v>0</v>
      </c>
      <c r="S730" s="307">
        <f t="shared" ca="1" si="340"/>
        <v>2.8949999999999996</v>
      </c>
      <c r="T730" s="304">
        <f t="shared" ca="1" si="320"/>
        <v>28.399949999999997</v>
      </c>
      <c r="U730" s="311">
        <f t="shared" ca="1" si="321"/>
        <v>0</v>
      </c>
      <c r="V730" s="306">
        <f t="shared" ca="1" si="322"/>
        <v>1.225436559697908</v>
      </c>
      <c r="W730" s="304">
        <f t="shared" ca="1" si="323"/>
        <v>25.690352430694322</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0.91373113120254068</v>
      </c>
      <c r="AH730" s="304">
        <f t="shared" ca="1" si="347"/>
        <v>-8.8740173043227522</v>
      </c>
    </row>
    <row r="731" spans="1:34" x14ac:dyDescent="0.2">
      <c r="A731" s="347">
        <f t="shared" ca="1" si="325"/>
        <v>1E-4</v>
      </c>
      <c r="B731" s="304">
        <f t="shared" ca="1" si="326"/>
        <v>32.834100000001307</v>
      </c>
      <c r="D731" s="306">
        <f t="shared" ca="1" si="327"/>
        <v>-0.59735382696200756</v>
      </c>
      <c r="E731" s="307">
        <f t="shared" ca="1" si="328"/>
        <v>-0.95608589508924169</v>
      </c>
      <c r="F731" s="304">
        <f t="shared" ca="1" si="329"/>
        <v>1.1273561253546958</v>
      </c>
      <c r="G731" s="306">
        <f t="shared" ca="1" si="330"/>
        <v>6.8109787801871207</v>
      </c>
      <c r="H731" s="307">
        <f t="shared" ca="1" si="331"/>
        <v>-100.95257512778336</v>
      </c>
      <c r="I731" s="304">
        <f t="shared" ca="1" si="332"/>
        <v>101.18207280380702</v>
      </c>
      <c r="J731" s="306">
        <f t="shared" ca="1" si="333"/>
        <v>621.05488247048675</v>
      </c>
      <c r="K731" s="307">
        <f t="shared" ca="1" si="334"/>
        <v>-3.5732129852033063</v>
      </c>
      <c r="L731" s="304">
        <f t="shared" ca="1" si="319"/>
        <v>621.06516155027384</v>
      </c>
      <c r="M731" s="306">
        <f t="shared" ca="1" si="335"/>
        <v>-1.503431301121321</v>
      </c>
      <c r="N731" s="304">
        <f t="shared" ca="1" si="336"/>
        <v>-86.140268342113686</v>
      </c>
      <c r="P731" s="310">
        <f t="shared" ca="1" si="337"/>
        <v>23</v>
      </c>
      <c r="Q731" s="304">
        <f t="shared" ca="1" si="338"/>
        <v>0</v>
      </c>
      <c r="R731" s="306">
        <f t="shared" ca="1" si="339"/>
        <v>0</v>
      </c>
      <c r="S731" s="307">
        <f t="shared" ca="1" si="340"/>
        <v>2.8949999999999996</v>
      </c>
      <c r="T731" s="304">
        <f t="shared" ca="1" si="320"/>
        <v>28.399949999999997</v>
      </c>
      <c r="U731" s="311">
        <f t="shared" ca="1" si="321"/>
        <v>0</v>
      </c>
      <c r="V731" s="306">
        <f t="shared" ca="1" si="322"/>
        <v>1.2254377968077494</v>
      </c>
      <c r="W731" s="304">
        <f t="shared" ca="1" si="323"/>
        <v>25.690424764313679</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0.91370657611431483</v>
      </c>
      <c r="AH731" s="304">
        <f t="shared" ca="1" si="347"/>
        <v>-8.8740422903952769</v>
      </c>
    </row>
    <row r="732" spans="1:34" x14ac:dyDescent="0.2">
      <c r="A732" s="347">
        <f t="shared" ca="1" si="325"/>
        <v>1E-4</v>
      </c>
      <c r="B732" s="304">
        <f t="shared" ca="1" si="326"/>
        <v>32.83420000000131</v>
      </c>
      <c r="D732" s="306">
        <f t="shared" ca="1" si="327"/>
        <v>-0.59734973040803019</v>
      </c>
      <c r="E732" s="307">
        <f t="shared" ca="1" si="328"/>
        <v>-0.95606057619796303</v>
      </c>
      <c r="F732" s="304">
        <f t="shared" ca="1" si="329"/>
        <v>1.1273324823575908</v>
      </c>
      <c r="G732" s="306">
        <f t="shared" ca="1" si="330"/>
        <v>6.8109190452140798</v>
      </c>
      <c r="H732" s="307">
        <f t="shared" ca="1" si="331"/>
        <v>-100.95267073384098</v>
      </c>
      <c r="I732" s="304">
        <f t="shared" ca="1" si="332"/>
        <v>101.1821641720307</v>
      </c>
      <c r="J732" s="306">
        <f t="shared" ca="1" si="333"/>
        <v>621.05488247048675</v>
      </c>
      <c r="K732" s="307">
        <f t="shared" ca="1" si="334"/>
        <v>-3.5833082474963875</v>
      </c>
      <c r="L732" s="304">
        <f t="shared" ca="1" si="319"/>
        <v>621.06521971402219</v>
      </c>
      <c r="M732" s="306">
        <f t="shared" ca="1" si="335"/>
        <v>-1.5034319537572789</v>
      </c>
      <c r="N732" s="304">
        <f t="shared" ca="1" si="336"/>
        <v>-86.140305735399636</v>
      </c>
      <c r="P732" s="310">
        <f t="shared" ca="1" si="337"/>
        <v>23</v>
      </c>
      <c r="Q732" s="304">
        <f t="shared" ca="1" si="338"/>
        <v>0</v>
      </c>
      <c r="R732" s="306">
        <f t="shared" ca="1" si="339"/>
        <v>0</v>
      </c>
      <c r="S732" s="307">
        <f t="shared" ca="1" si="340"/>
        <v>2.8949999999999996</v>
      </c>
      <c r="T732" s="304">
        <f t="shared" ca="1" si="320"/>
        <v>28.399949999999997</v>
      </c>
      <c r="U732" s="311">
        <f t="shared" ca="1" si="321"/>
        <v>0</v>
      </c>
      <c r="V732" s="306">
        <f t="shared" ca="1" si="322"/>
        <v>1.2254390339200116</v>
      </c>
      <c r="W732" s="304">
        <f t="shared" ca="1" si="323"/>
        <v>25.690497096872466</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0.91368202138371934</v>
      </c>
      <c r="AH732" s="304">
        <f t="shared" ca="1" si="347"/>
        <v>-8.8740672761014441</v>
      </c>
    </row>
    <row r="733" spans="1:34" x14ac:dyDescent="0.2">
      <c r="A733" s="347">
        <f t="shared" ca="1" si="325"/>
        <v>1E-4</v>
      </c>
      <c r="B733" s="304">
        <f t="shared" ca="1" si="326"/>
        <v>32.834300000001313</v>
      </c>
      <c r="D733" s="306">
        <f t="shared" ca="1" si="327"/>
        <v>-0.59734563385771711</v>
      </c>
      <c r="E733" s="307">
        <f t="shared" ca="1" si="328"/>
        <v>-0.95603525767789677</v>
      </c>
      <c r="F733" s="304">
        <f t="shared" ca="1" si="329"/>
        <v>1.1273088397649158</v>
      </c>
      <c r="G733" s="306">
        <f t="shared" ca="1" si="330"/>
        <v>6.8108593106506943</v>
      </c>
      <c r="H733" s="307">
        <f t="shared" ca="1" si="331"/>
        <v>-100.95276633736674</v>
      </c>
      <c r="I733" s="304">
        <f t="shared" ca="1" si="332"/>
        <v>101.18225553779894</v>
      </c>
      <c r="J733" s="306">
        <f t="shared" ca="1" si="333"/>
        <v>621.05488247048675</v>
      </c>
      <c r="K733" s="307">
        <f t="shared" ca="1" si="334"/>
        <v>-3.5934035193499478</v>
      </c>
      <c r="L733" s="304">
        <f t="shared" ca="1" si="319"/>
        <v>621.06527804191649</v>
      </c>
      <c r="M733" s="306">
        <f t="shared" ca="1" si="335"/>
        <v>-1.5034326063863346</v>
      </c>
      <c r="N733" s="304">
        <f t="shared" ca="1" si="336"/>
        <v>-86.140343128290112</v>
      </c>
      <c r="P733" s="310">
        <f t="shared" ca="1" si="337"/>
        <v>23</v>
      </c>
      <c r="Q733" s="304">
        <f t="shared" ca="1" si="338"/>
        <v>0</v>
      </c>
      <c r="R733" s="306">
        <f t="shared" ca="1" si="339"/>
        <v>0</v>
      </c>
      <c r="S733" s="307">
        <f t="shared" ca="1" si="340"/>
        <v>2.8949999999999996</v>
      </c>
      <c r="T733" s="304">
        <f t="shared" ca="1" si="320"/>
        <v>28.399949999999997</v>
      </c>
      <c r="U733" s="311">
        <f t="shared" ca="1" si="321"/>
        <v>0</v>
      </c>
      <c r="V733" s="306">
        <f t="shared" ca="1" si="322"/>
        <v>1.2254402710346946</v>
      </c>
      <c r="W733" s="304">
        <f t="shared" ca="1" si="323"/>
        <v>25.690569428370679</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0.91365746701074002</v>
      </c>
      <c r="AH733" s="304">
        <f t="shared" ca="1" si="347"/>
        <v>-8.8740922614412678</v>
      </c>
    </row>
    <row r="734" spans="1:34" x14ac:dyDescent="0.2">
      <c r="A734" s="347">
        <f t="shared" ca="1" si="325"/>
        <v>1E-4</v>
      </c>
      <c r="B734" s="304">
        <f t="shared" ca="1" si="326"/>
        <v>32.834400000001317</v>
      </c>
      <c r="D734" s="306">
        <f t="shared" ca="1" si="327"/>
        <v>-0.59734153731106365</v>
      </c>
      <c r="E734" s="307">
        <f t="shared" ca="1" si="328"/>
        <v>-0.95600993952904822</v>
      </c>
      <c r="F734" s="304">
        <f t="shared" ca="1" si="329"/>
        <v>1.1272851975766733</v>
      </c>
      <c r="G734" s="306">
        <f t="shared" ca="1" si="330"/>
        <v>6.8107995764969633</v>
      </c>
      <c r="H734" s="307">
        <f t="shared" ca="1" si="331"/>
        <v>-100.9528619383607</v>
      </c>
      <c r="I734" s="304">
        <f t="shared" ca="1" si="332"/>
        <v>101.1823469011118</v>
      </c>
      <c r="J734" s="306">
        <f t="shared" ca="1" si="333"/>
        <v>621.05488247048675</v>
      </c>
      <c r="K734" s="307">
        <f t="shared" ca="1" si="334"/>
        <v>-3.6034988007637341</v>
      </c>
      <c r="L734" s="304">
        <f t="shared" ca="1" si="319"/>
        <v>621.06533653395695</v>
      </c>
      <c r="M734" s="306">
        <f t="shared" ca="1" si="335"/>
        <v>-1.5034332590084876</v>
      </c>
      <c r="N734" s="304">
        <f t="shared" ca="1" si="336"/>
        <v>-86.140380520785087</v>
      </c>
      <c r="P734" s="310">
        <f t="shared" ca="1" si="337"/>
        <v>23</v>
      </c>
      <c r="Q734" s="304">
        <f t="shared" ca="1" si="338"/>
        <v>0</v>
      </c>
      <c r="R734" s="306">
        <f t="shared" ca="1" si="339"/>
        <v>0</v>
      </c>
      <c r="S734" s="307">
        <f t="shared" ca="1" si="340"/>
        <v>2.8949999999999996</v>
      </c>
      <c r="T734" s="304">
        <f t="shared" ca="1" si="320"/>
        <v>28.399949999999997</v>
      </c>
      <c r="U734" s="311">
        <f t="shared" ca="1" si="321"/>
        <v>0</v>
      </c>
      <c r="V734" s="306">
        <f t="shared" ca="1" si="322"/>
        <v>1.2254415081517984</v>
      </c>
      <c r="W734" s="304">
        <f t="shared" ca="1" si="323"/>
        <v>25.690641758808351</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0.91363291299538396</v>
      </c>
      <c r="AH734" s="304">
        <f t="shared" ca="1" si="347"/>
        <v>-8.8741172464147429</v>
      </c>
    </row>
    <row r="735" spans="1:34" x14ac:dyDescent="0.2">
      <c r="A735" s="347">
        <f t="shared" ca="1" si="325"/>
        <v>1E-4</v>
      </c>
      <c r="B735" s="304">
        <f t="shared" ca="1" si="326"/>
        <v>32.83450000000132</v>
      </c>
      <c r="D735" s="306">
        <f t="shared" ca="1" si="327"/>
        <v>-0.5973374407680756</v>
      </c>
      <c r="E735" s="307">
        <f t="shared" ca="1" si="328"/>
        <v>-0.95598462175140142</v>
      </c>
      <c r="F735" s="304">
        <f t="shared" ca="1" si="329"/>
        <v>1.1272615557928534</v>
      </c>
      <c r="G735" s="306">
        <f t="shared" ca="1" si="330"/>
        <v>6.8107398427528869</v>
      </c>
      <c r="H735" s="307">
        <f t="shared" ca="1" si="331"/>
        <v>-100.95295753682288</v>
      </c>
      <c r="I735" s="304">
        <f t="shared" ca="1" si="332"/>
        <v>101.18243826196927</v>
      </c>
      <c r="J735" s="306">
        <f t="shared" ca="1" si="333"/>
        <v>621.05488247048675</v>
      </c>
      <c r="K735" s="307">
        <f t="shared" ca="1" si="334"/>
        <v>-3.6135940917374931</v>
      </c>
      <c r="L735" s="304">
        <f t="shared" ca="1" si="319"/>
        <v>621.06539519014416</v>
      </c>
      <c r="M735" s="306">
        <f t="shared" ca="1" si="335"/>
        <v>-1.5034339116237385</v>
      </c>
      <c r="N735" s="304">
        <f t="shared" ca="1" si="336"/>
        <v>-86.140417912884615</v>
      </c>
      <c r="P735" s="310">
        <f t="shared" ca="1" si="337"/>
        <v>23</v>
      </c>
      <c r="Q735" s="304">
        <f t="shared" ca="1" si="338"/>
        <v>0</v>
      </c>
      <c r="R735" s="306">
        <f t="shared" ca="1" si="339"/>
        <v>0</v>
      </c>
      <c r="S735" s="307">
        <f t="shared" ca="1" si="340"/>
        <v>2.8949999999999996</v>
      </c>
      <c r="T735" s="304">
        <f t="shared" ca="1" si="320"/>
        <v>28.399949999999997</v>
      </c>
      <c r="U735" s="311">
        <f t="shared" ca="1" si="321"/>
        <v>0</v>
      </c>
      <c r="V735" s="306">
        <f t="shared" ca="1" si="322"/>
        <v>1.2254427452713228</v>
      </c>
      <c r="W735" s="304">
        <f t="shared" ca="1" si="323"/>
        <v>25.690714088185466</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0.91360835933763518</v>
      </c>
      <c r="AH735" s="304">
        <f t="shared" ca="1" si="347"/>
        <v>-8.8741422310218834</v>
      </c>
    </row>
    <row r="736" spans="1:34" x14ac:dyDescent="0.2">
      <c r="A736" s="347">
        <f t="shared" ca="1" si="325"/>
        <v>1E-4</v>
      </c>
      <c r="B736" s="304">
        <f t="shared" ca="1" si="326"/>
        <v>32.834600000001323</v>
      </c>
      <c r="D736" s="306">
        <f t="shared" ca="1" si="327"/>
        <v>-0.59733334422874818</v>
      </c>
      <c r="E736" s="307">
        <f t="shared" ca="1" si="328"/>
        <v>-0.95595930434496168</v>
      </c>
      <c r="F736" s="304">
        <f t="shared" ca="1" si="329"/>
        <v>1.1272379144134583</v>
      </c>
      <c r="G736" s="306">
        <f t="shared" ca="1" si="330"/>
        <v>6.8106801094184641</v>
      </c>
      <c r="H736" s="307">
        <f t="shared" ca="1" si="331"/>
        <v>-100.95305313275331</v>
      </c>
      <c r="I736" s="304">
        <f t="shared" ca="1" si="332"/>
        <v>101.18252962037143</v>
      </c>
      <c r="J736" s="306">
        <f t="shared" ca="1" si="333"/>
        <v>621.05488247048675</v>
      </c>
      <c r="K736" s="307">
        <f t="shared" ca="1" si="334"/>
        <v>-3.6236893922709719</v>
      </c>
      <c r="L736" s="304">
        <f t="shared" ca="1" si="319"/>
        <v>621.06545401047845</v>
      </c>
      <c r="M736" s="306">
        <f t="shared" ca="1" si="335"/>
        <v>-1.503434564232087</v>
      </c>
      <c r="N736" s="304">
        <f t="shared" ca="1" si="336"/>
        <v>-86.140455304588656</v>
      </c>
      <c r="P736" s="310">
        <f t="shared" ca="1" si="337"/>
        <v>23</v>
      </c>
      <c r="Q736" s="304">
        <f t="shared" ca="1" si="338"/>
        <v>0</v>
      </c>
      <c r="R736" s="306">
        <f t="shared" ca="1" si="339"/>
        <v>0</v>
      </c>
      <c r="S736" s="307">
        <f t="shared" ca="1" si="340"/>
        <v>2.8949999999999996</v>
      </c>
      <c r="T736" s="304">
        <f t="shared" ca="1" si="320"/>
        <v>28.399949999999997</v>
      </c>
      <c r="U736" s="311">
        <f t="shared" ca="1" si="321"/>
        <v>0</v>
      </c>
      <c r="V736" s="306">
        <f t="shared" ca="1" si="322"/>
        <v>1.2254439823932679</v>
      </c>
      <c r="W736" s="304">
        <f t="shared" ca="1" si="323"/>
        <v>25.690786416502057</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0.913583806037499</v>
      </c>
      <c r="AH736" s="304">
        <f t="shared" ca="1" si="347"/>
        <v>-8.874167215262684</v>
      </c>
    </row>
    <row r="737" spans="1:34" x14ac:dyDescent="0.2">
      <c r="A737" s="347">
        <f t="shared" ca="1" si="325"/>
        <v>1E-4</v>
      </c>
      <c r="B737" s="304">
        <f t="shared" ca="1" si="326"/>
        <v>32.834700000001327</v>
      </c>
      <c r="D737" s="306">
        <f t="shared" ca="1" si="327"/>
        <v>-0.59732924769308704</v>
      </c>
      <c r="E737" s="307">
        <f t="shared" ca="1" si="328"/>
        <v>-0.9559339873097219</v>
      </c>
      <c r="F737" s="304">
        <f t="shared" ca="1" si="329"/>
        <v>1.1272142734384856</v>
      </c>
      <c r="G737" s="306">
        <f t="shared" ca="1" si="330"/>
        <v>6.810620376493695</v>
      </c>
      <c r="H737" s="307">
        <f t="shared" ca="1" si="331"/>
        <v>-100.95314872615204</v>
      </c>
      <c r="I737" s="304">
        <f t="shared" ca="1" si="332"/>
        <v>101.18262097631828</v>
      </c>
      <c r="J737" s="306">
        <f t="shared" ca="1" si="333"/>
        <v>621.05488247048675</v>
      </c>
      <c r="K737" s="307">
        <f t="shared" ca="1" si="334"/>
        <v>-3.6337847023639172</v>
      </c>
      <c r="L737" s="304">
        <f t="shared" ca="1" si="319"/>
        <v>621.06551299496039</v>
      </c>
      <c r="M737" s="306">
        <f t="shared" ca="1" si="335"/>
        <v>-1.5034352168335334</v>
      </c>
      <c r="N737" s="304">
        <f t="shared" ca="1" si="336"/>
        <v>-86.140492695897251</v>
      </c>
      <c r="P737" s="310">
        <f t="shared" ca="1" si="337"/>
        <v>23</v>
      </c>
      <c r="Q737" s="304">
        <f t="shared" ca="1" si="338"/>
        <v>0</v>
      </c>
      <c r="R737" s="306">
        <f t="shared" ca="1" si="339"/>
        <v>0</v>
      </c>
      <c r="S737" s="307">
        <f t="shared" ca="1" si="340"/>
        <v>2.8949999999999996</v>
      </c>
      <c r="T737" s="304">
        <f t="shared" ca="1" si="320"/>
        <v>28.399949999999997</v>
      </c>
      <c r="U737" s="311">
        <f t="shared" ca="1" si="321"/>
        <v>0</v>
      </c>
      <c r="V737" s="306">
        <f t="shared" ca="1" si="322"/>
        <v>1.2254452195176333</v>
      </c>
      <c r="W737" s="304">
        <f t="shared" ca="1" si="323"/>
        <v>25.690858743758117</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0.91355925309496655</v>
      </c>
      <c r="AH737" s="304">
        <f t="shared" ca="1" si="347"/>
        <v>-8.8741921991371537</v>
      </c>
    </row>
    <row r="738" spans="1:34" x14ac:dyDescent="0.2">
      <c r="A738" s="347">
        <f t="shared" ca="1" si="325"/>
        <v>1E-4</v>
      </c>
      <c r="B738" s="304">
        <f t="shared" ca="1" si="326"/>
        <v>32.83480000000133</v>
      </c>
      <c r="D738" s="306">
        <f t="shared" ca="1" si="327"/>
        <v>-0.59732515116108964</v>
      </c>
      <c r="E738" s="307">
        <f t="shared" ca="1" si="328"/>
        <v>-0.9559086706456803</v>
      </c>
      <c r="F738" s="304">
        <f t="shared" ca="1" si="329"/>
        <v>1.1271906328679324</v>
      </c>
      <c r="G738" s="306">
        <f t="shared" ca="1" si="330"/>
        <v>6.8105606439785786</v>
      </c>
      <c r="H738" s="307">
        <f t="shared" ca="1" si="331"/>
        <v>-100.9532443170191</v>
      </c>
      <c r="I738" s="304">
        <f t="shared" ca="1" si="332"/>
        <v>101.18271232980987</v>
      </c>
      <c r="J738" s="306">
        <f t="shared" ca="1" si="333"/>
        <v>621.05488247048675</v>
      </c>
      <c r="K738" s="307">
        <f t="shared" ca="1" si="334"/>
        <v>-3.6438800220160759</v>
      </c>
      <c r="L738" s="304">
        <f t="shared" ca="1" si="319"/>
        <v>621.06557214359009</v>
      </c>
      <c r="M738" s="306">
        <f t="shared" ca="1" si="335"/>
        <v>-1.5034358694280778</v>
      </c>
      <c r="N738" s="304">
        <f t="shared" ca="1" si="336"/>
        <v>-86.140530086810372</v>
      </c>
      <c r="P738" s="310">
        <f t="shared" ca="1" si="337"/>
        <v>23</v>
      </c>
      <c r="Q738" s="304">
        <f t="shared" ca="1" si="338"/>
        <v>0</v>
      </c>
      <c r="R738" s="306">
        <f t="shared" ca="1" si="339"/>
        <v>0</v>
      </c>
      <c r="S738" s="307">
        <f t="shared" ca="1" si="340"/>
        <v>2.8949999999999996</v>
      </c>
      <c r="T738" s="304">
        <f t="shared" ca="1" si="320"/>
        <v>28.399949999999997</v>
      </c>
      <c r="U738" s="311">
        <f t="shared" ca="1" si="321"/>
        <v>0</v>
      </c>
      <c r="V738" s="306">
        <f t="shared" ca="1" si="322"/>
        <v>1.2254464566444194</v>
      </c>
      <c r="W738" s="304">
        <f t="shared" ca="1" si="323"/>
        <v>25.690931069953674</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0.9135347005100396</v>
      </c>
      <c r="AH738" s="304">
        <f t="shared" ca="1" si="347"/>
        <v>-8.8742171826452925</v>
      </c>
    </row>
    <row r="739" spans="1:34" x14ac:dyDescent="0.2">
      <c r="A739" s="347">
        <f t="shared" ca="1" si="325"/>
        <v>1E-4</v>
      </c>
      <c r="B739" s="304">
        <f t="shared" ca="1" si="326"/>
        <v>32.834900000001333</v>
      </c>
      <c r="D739" s="306">
        <f t="shared" ca="1" si="327"/>
        <v>-0.59732105463275742</v>
      </c>
      <c r="E739" s="307">
        <f t="shared" ca="1" si="328"/>
        <v>-0.95588335435283334</v>
      </c>
      <c r="F739" s="304">
        <f t="shared" ca="1" si="329"/>
        <v>1.1271669927017975</v>
      </c>
      <c r="G739" s="306">
        <f t="shared" ca="1" si="330"/>
        <v>6.810500911873115</v>
      </c>
      <c r="H739" s="307">
        <f t="shared" ca="1" si="331"/>
        <v>-100.95333990535454</v>
      </c>
      <c r="I739" s="304">
        <f t="shared" ca="1" si="332"/>
        <v>101.18280368084625</v>
      </c>
      <c r="J739" s="306">
        <f t="shared" ca="1" si="333"/>
        <v>621.05488247048675</v>
      </c>
      <c r="K739" s="307">
        <f t="shared" ca="1" si="334"/>
        <v>-3.6539753512271944</v>
      </c>
      <c r="L739" s="304">
        <f t="shared" ca="1" si="319"/>
        <v>621.06563145636835</v>
      </c>
      <c r="M739" s="306">
        <f t="shared" ca="1" si="335"/>
        <v>-1.5034365220157204</v>
      </c>
      <c r="N739" s="304">
        <f t="shared" ca="1" si="336"/>
        <v>-86.140567477328048</v>
      </c>
      <c r="P739" s="310">
        <f t="shared" ca="1" si="337"/>
        <v>23</v>
      </c>
      <c r="Q739" s="304">
        <f t="shared" ca="1" si="338"/>
        <v>0</v>
      </c>
      <c r="R739" s="306">
        <f t="shared" ca="1" si="339"/>
        <v>0</v>
      </c>
      <c r="S739" s="307">
        <f t="shared" ca="1" si="340"/>
        <v>2.8949999999999996</v>
      </c>
      <c r="T739" s="304">
        <f t="shared" ca="1" si="320"/>
        <v>28.399949999999997</v>
      </c>
      <c r="U739" s="311">
        <f t="shared" ca="1" si="321"/>
        <v>0</v>
      </c>
      <c r="V739" s="306">
        <f t="shared" ca="1" si="322"/>
        <v>1.2254476937736261</v>
      </c>
      <c r="W739" s="304">
        <f t="shared" ca="1" si="323"/>
        <v>25.691003395088721</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0.91351014828271104</v>
      </c>
      <c r="AH739" s="304">
        <f t="shared" ca="1" si="347"/>
        <v>-8.8742421657871073</v>
      </c>
    </row>
    <row r="740" spans="1:34" x14ac:dyDescent="0.2">
      <c r="A740" s="347">
        <f t="shared" ca="1" si="325"/>
        <v>1E-4</v>
      </c>
      <c r="B740" s="304">
        <f t="shared" ca="1" si="326"/>
        <v>32.835000000001337</v>
      </c>
      <c r="D740" s="306">
        <f t="shared" ca="1" si="327"/>
        <v>-0.59731695810809005</v>
      </c>
      <c r="E740" s="307">
        <f t="shared" ca="1" si="328"/>
        <v>-0.95585803843117212</v>
      </c>
      <c r="F740" s="304">
        <f t="shared" ca="1" si="329"/>
        <v>1.127143352940073</v>
      </c>
      <c r="G740" s="306">
        <f t="shared" ca="1" si="330"/>
        <v>6.8104411801773042</v>
      </c>
      <c r="H740" s="307">
        <f t="shared" ca="1" si="331"/>
        <v>-100.95343549115839</v>
      </c>
      <c r="I740" s="304">
        <f t="shared" ca="1" si="332"/>
        <v>101.18289502942744</v>
      </c>
      <c r="J740" s="306">
        <f t="shared" ca="1" si="333"/>
        <v>621.05488247048675</v>
      </c>
      <c r="K740" s="307">
        <f t="shared" ca="1" si="334"/>
        <v>-3.6640706899970201</v>
      </c>
      <c r="L740" s="304">
        <f t="shared" ca="1" si="319"/>
        <v>621.06569093329529</v>
      </c>
      <c r="M740" s="306">
        <f t="shared" ca="1" si="335"/>
        <v>-1.503437174596461</v>
      </c>
      <c r="N740" s="304">
        <f t="shared" ca="1" si="336"/>
        <v>-86.140604867450278</v>
      </c>
      <c r="P740" s="310">
        <f t="shared" ca="1" si="337"/>
        <v>23</v>
      </c>
      <c r="Q740" s="304">
        <f t="shared" ca="1" si="338"/>
        <v>0</v>
      </c>
      <c r="R740" s="306">
        <f t="shared" ca="1" si="339"/>
        <v>0</v>
      </c>
      <c r="S740" s="307">
        <f t="shared" ca="1" si="340"/>
        <v>2.8949999999999996</v>
      </c>
      <c r="T740" s="304">
        <f t="shared" ca="1" si="320"/>
        <v>28.399949999999997</v>
      </c>
      <c r="U740" s="311">
        <f t="shared" ca="1" si="321"/>
        <v>0</v>
      </c>
      <c r="V740" s="306">
        <f t="shared" ca="1" si="322"/>
        <v>1.2254489309052532</v>
      </c>
      <c r="W740" s="304">
        <f t="shared" ca="1" si="323"/>
        <v>25.69107571916329</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0.91348559641298088</v>
      </c>
      <c r="AH740" s="304">
        <f t="shared" ca="1" si="347"/>
        <v>-8.8742671485626001</v>
      </c>
    </row>
    <row r="741" spans="1:34" x14ac:dyDescent="0.2">
      <c r="A741" s="347">
        <f t="shared" ca="1" si="325"/>
        <v>1E-4</v>
      </c>
      <c r="B741" s="304">
        <f t="shared" ca="1" si="326"/>
        <v>32.83510000000134</v>
      </c>
      <c r="D741" s="306">
        <f t="shared" ca="1" si="327"/>
        <v>-0.59731286158709096</v>
      </c>
      <c r="E741" s="307">
        <f t="shared" ca="1" si="328"/>
        <v>-0.95583272288069843</v>
      </c>
      <c r="F741" s="304">
        <f t="shared" ca="1" si="329"/>
        <v>1.1271197135827629</v>
      </c>
      <c r="G741" s="306">
        <f t="shared" ca="1" si="330"/>
        <v>6.8103814488911452</v>
      </c>
      <c r="H741" s="307">
        <f t="shared" ca="1" si="331"/>
        <v>-100.95353107443067</v>
      </c>
      <c r="I741" s="304">
        <f t="shared" ca="1" si="332"/>
        <v>101.18298637555348</v>
      </c>
      <c r="J741" s="306">
        <f t="shared" ca="1" si="333"/>
        <v>621.05488247048675</v>
      </c>
      <c r="K741" s="307">
        <f t="shared" ca="1" si="334"/>
        <v>-3.6741660383252994</v>
      </c>
      <c r="L741" s="304">
        <f t="shared" ca="1" si="319"/>
        <v>621.06575057437135</v>
      </c>
      <c r="M741" s="306">
        <f t="shared" ca="1" si="335"/>
        <v>-1.5034378271702997</v>
      </c>
      <c r="N741" s="304">
        <f t="shared" ca="1" si="336"/>
        <v>-86.140642257177063</v>
      </c>
      <c r="P741" s="310">
        <f t="shared" ca="1" si="337"/>
        <v>23</v>
      </c>
      <c r="Q741" s="304">
        <f t="shared" ca="1" si="338"/>
        <v>0</v>
      </c>
      <c r="R741" s="306">
        <f t="shared" ca="1" si="339"/>
        <v>0</v>
      </c>
      <c r="S741" s="307">
        <f t="shared" ca="1" si="340"/>
        <v>2.8949999999999996</v>
      </c>
      <c r="T741" s="304">
        <f t="shared" ca="1" si="320"/>
        <v>28.399949999999997</v>
      </c>
      <c r="U741" s="311">
        <f t="shared" ca="1" si="321"/>
        <v>0</v>
      </c>
      <c r="V741" s="306">
        <f t="shared" ca="1" si="322"/>
        <v>1.2254501680393013</v>
      </c>
      <c r="W741" s="304">
        <f t="shared" ca="1" si="323"/>
        <v>25.691148042177382</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0.91346104490083846</v>
      </c>
      <c r="AH741" s="304">
        <f t="shared" ca="1" si="347"/>
        <v>-8.8742921309717762</v>
      </c>
    </row>
    <row r="742" spans="1:34" x14ac:dyDescent="0.2">
      <c r="A742" s="347">
        <f t="shared" ca="1" si="325"/>
        <v>1E-4</v>
      </c>
      <c r="B742" s="304">
        <f t="shared" ca="1" si="326"/>
        <v>32.835200000001343</v>
      </c>
      <c r="D742" s="306">
        <f t="shared" ca="1" si="327"/>
        <v>-0.59730876506975972</v>
      </c>
      <c r="E742" s="307">
        <f t="shared" ca="1" si="328"/>
        <v>-0.95580740770140338</v>
      </c>
      <c r="F742" s="304">
        <f t="shared" ca="1" si="329"/>
        <v>1.1270960746298597</v>
      </c>
      <c r="G742" s="306">
        <f t="shared" ca="1" si="330"/>
        <v>6.810321718014638</v>
      </c>
      <c r="H742" s="307">
        <f t="shared" ca="1" si="331"/>
        <v>-100.95362665517145</v>
      </c>
      <c r="I742" s="304">
        <f t="shared" ca="1" si="332"/>
        <v>101.1830777192244</v>
      </c>
      <c r="J742" s="306">
        <f t="shared" ca="1" si="333"/>
        <v>621.05488247048675</v>
      </c>
      <c r="K742" s="307">
        <f t="shared" ca="1" si="334"/>
        <v>-3.6842613962117796</v>
      </c>
      <c r="L742" s="304">
        <f t="shared" ca="1" si="319"/>
        <v>621.06581037959711</v>
      </c>
      <c r="M742" s="306">
        <f t="shared" ca="1" si="335"/>
        <v>-1.5034384797372369</v>
      </c>
      <c r="N742" s="304">
        <f t="shared" ca="1" si="336"/>
        <v>-86.140679646508403</v>
      </c>
      <c r="P742" s="310">
        <f t="shared" ca="1" si="337"/>
        <v>23</v>
      </c>
      <c r="Q742" s="304">
        <f t="shared" ca="1" si="338"/>
        <v>0</v>
      </c>
      <c r="R742" s="306">
        <f t="shared" ca="1" si="339"/>
        <v>0</v>
      </c>
      <c r="S742" s="307">
        <f t="shared" ca="1" si="340"/>
        <v>2.8949999999999996</v>
      </c>
      <c r="T742" s="304">
        <f t="shared" ca="1" si="320"/>
        <v>28.399949999999997</v>
      </c>
      <c r="U742" s="311">
        <f t="shared" ca="1" si="321"/>
        <v>0</v>
      </c>
      <c r="V742" s="306">
        <f t="shared" ca="1" si="322"/>
        <v>1.225451405175769</v>
      </c>
      <c r="W742" s="304">
        <f t="shared" ca="1" si="323"/>
        <v>25.691220364130988</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0.913436493746282</v>
      </c>
      <c r="AH742" s="304">
        <f t="shared" ca="1" si="347"/>
        <v>-8.8743171130146408</v>
      </c>
    </row>
    <row r="743" spans="1:34" x14ac:dyDescent="0.2">
      <c r="A743" s="347">
        <f t="shared" ca="1" si="325"/>
        <v>1E-4</v>
      </c>
      <c r="B743" s="304">
        <f t="shared" ca="1" si="326"/>
        <v>32.835300000001347</v>
      </c>
      <c r="D743" s="306">
        <f t="shared" ca="1" si="327"/>
        <v>-0.59730466855609543</v>
      </c>
      <c r="E743" s="307">
        <f t="shared" ca="1" si="328"/>
        <v>-0.95578209289329408</v>
      </c>
      <c r="F743" s="304">
        <f t="shared" ca="1" si="329"/>
        <v>1.1270724360813693</v>
      </c>
      <c r="G743" s="306">
        <f t="shared" ca="1" si="330"/>
        <v>6.8102619875477828</v>
      </c>
      <c r="H743" s="307">
        <f t="shared" ca="1" si="331"/>
        <v>-100.95372223338073</v>
      </c>
      <c r="I743" s="304">
        <f t="shared" ca="1" si="332"/>
        <v>101.18316906044024</v>
      </c>
      <c r="J743" s="306">
        <f t="shared" ca="1" si="333"/>
        <v>621.05488247048675</v>
      </c>
      <c r="K743" s="307">
        <f t="shared" ca="1" si="334"/>
        <v>-3.6943567636562071</v>
      </c>
      <c r="L743" s="304">
        <f t="shared" ca="1" si="319"/>
        <v>621.06587034897291</v>
      </c>
      <c r="M743" s="306">
        <f t="shared" ca="1" si="335"/>
        <v>-1.5034391322972724</v>
      </c>
      <c r="N743" s="304">
        <f t="shared" ca="1" si="336"/>
        <v>-86.140717035444325</v>
      </c>
      <c r="P743" s="310">
        <f t="shared" ca="1" si="337"/>
        <v>23</v>
      </c>
      <c r="Q743" s="304">
        <f t="shared" ca="1" si="338"/>
        <v>0</v>
      </c>
      <c r="R743" s="306">
        <f t="shared" ca="1" si="339"/>
        <v>0</v>
      </c>
      <c r="S743" s="307">
        <f t="shared" ca="1" si="340"/>
        <v>2.8949999999999996</v>
      </c>
      <c r="T743" s="304">
        <f t="shared" ca="1" si="320"/>
        <v>28.399949999999997</v>
      </c>
      <c r="U743" s="311">
        <f t="shared" ca="1" si="321"/>
        <v>0</v>
      </c>
      <c r="V743" s="306">
        <f t="shared" ca="1" si="322"/>
        <v>1.2254526423146579</v>
      </c>
      <c r="W743" s="304">
        <f t="shared" ca="1" si="323"/>
        <v>25.691292685024145</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0.91341194294932038</v>
      </c>
      <c r="AH743" s="304">
        <f t="shared" ca="1" si="347"/>
        <v>-8.8743420946911886</v>
      </c>
    </row>
    <row r="744" spans="1:34" x14ac:dyDescent="0.2">
      <c r="A744" s="347">
        <f t="shared" ca="1" si="325"/>
        <v>1E-4</v>
      </c>
      <c r="B744" s="304">
        <f t="shared" ca="1" si="326"/>
        <v>32.83540000000135</v>
      </c>
      <c r="D744" s="306">
        <f t="shared" ca="1" si="327"/>
        <v>-0.5973005720461001</v>
      </c>
      <c r="E744" s="307">
        <f t="shared" ca="1" si="328"/>
        <v>-0.95575677845635454</v>
      </c>
      <c r="F744" s="304">
        <f t="shared" ca="1" si="329"/>
        <v>1.1270487979372799</v>
      </c>
      <c r="G744" s="306">
        <f t="shared" ca="1" si="330"/>
        <v>6.8102022574905785</v>
      </c>
      <c r="H744" s="307">
        <f t="shared" ca="1" si="331"/>
        <v>-100.95381780905858</v>
      </c>
      <c r="I744" s="304">
        <f t="shared" ca="1" si="332"/>
        <v>101.18326039920103</v>
      </c>
      <c r="J744" s="306">
        <f t="shared" ca="1" si="333"/>
        <v>621.05488247048675</v>
      </c>
      <c r="K744" s="307">
        <f t="shared" ca="1" si="334"/>
        <v>-3.7044521406583293</v>
      </c>
      <c r="L744" s="304">
        <f t="shared" ca="1" si="319"/>
        <v>621.0659304824992</v>
      </c>
      <c r="M744" s="306">
        <f t="shared" ca="1" si="335"/>
        <v>-1.5034397848504066</v>
      </c>
      <c r="N744" s="304">
        <f t="shared" ca="1" si="336"/>
        <v>-86.140754423984831</v>
      </c>
      <c r="P744" s="310">
        <f t="shared" ca="1" si="337"/>
        <v>23</v>
      </c>
      <c r="Q744" s="304">
        <f t="shared" ca="1" si="338"/>
        <v>0</v>
      </c>
      <c r="R744" s="306">
        <f t="shared" ca="1" si="339"/>
        <v>0</v>
      </c>
      <c r="S744" s="307">
        <f t="shared" ca="1" si="340"/>
        <v>2.8949999999999996</v>
      </c>
      <c r="T744" s="304">
        <f t="shared" ca="1" si="320"/>
        <v>28.399949999999997</v>
      </c>
      <c r="U744" s="311">
        <f t="shared" ca="1" si="321"/>
        <v>0</v>
      </c>
      <c r="V744" s="306">
        <f t="shared" ca="1" si="322"/>
        <v>1.2254538794559666</v>
      </c>
      <c r="W744" s="304">
        <f t="shared" ca="1" si="323"/>
        <v>25.691365004856856</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0.91338739250993406</v>
      </c>
      <c r="AH744" s="304">
        <f t="shared" ca="1" si="347"/>
        <v>-8.8743670760014322</v>
      </c>
    </row>
    <row r="745" spans="1:34" x14ac:dyDescent="0.2">
      <c r="A745" s="347">
        <f t="shared" ca="1" si="325"/>
        <v>1E-4</v>
      </c>
      <c r="B745" s="304">
        <f t="shared" ca="1" si="326"/>
        <v>32.835500000001353</v>
      </c>
      <c r="D745" s="306">
        <f t="shared" ca="1" si="327"/>
        <v>-0.59729647553977305</v>
      </c>
      <c r="E745" s="307">
        <f t="shared" ca="1" si="328"/>
        <v>-0.95573146439058299</v>
      </c>
      <c r="F745" s="304">
        <f t="shared" ca="1" si="329"/>
        <v>1.1270251601975898</v>
      </c>
      <c r="G745" s="306">
        <f t="shared" ca="1" si="330"/>
        <v>6.8101425278430243</v>
      </c>
      <c r="H745" s="307">
        <f t="shared" ca="1" si="331"/>
        <v>-100.95391338220502</v>
      </c>
      <c r="I745" s="304">
        <f t="shared" ca="1" si="332"/>
        <v>101.18335173550682</v>
      </c>
      <c r="J745" s="306">
        <f t="shared" ca="1" si="333"/>
        <v>621.05488247048675</v>
      </c>
      <c r="K745" s="307">
        <f t="shared" ca="1" si="334"/>
        <v>-3.7145475272178925</v>
      </c>
      <c r="L745" s="304">
        <f t="shared" ca="1" si="319"/>
        <v>621.06599078017632</v>
      </c>
      <c r="M745" s="306">
        <f t="shared" ca="1" si="335"/>
        <v>-1.5034404373966395</v>
      </c>
      <c r="N745" s="304">
        <f t="shared" ca="1" si="336"/>
        <v>-86.140791812129905</v>
      </c>
      <c r="P745" s="310">
        <f t="shared" ca="1" si="337"/>
        <v>23</v>
      </c>
      <c r="Q745" s="304">
        <f t="shared" ca="1" si="338"/>
        <v>0</v>
      </c>
      <c r="R745" s="306">
        <f t="shared" ca="1" si="339"/>
        <v>0</v>
      </c>
      <c r="S745" s="307">
        <f t="shared" ca="1" si="340"/>
        <v>2.8949999999999996</v>
      </c>
      <c r="T745" s="304">
        <f t="shared" ca="1" si="320"/>
        <v>28.399949999999997</v>
      </c>
      <c r="U745" s="311">
        <f t="shared" ca="1" si="321"/>
        <v>0</v>
      </c>
      <c r="V745" s="306">
        <f t="shared" ca="1" si="322"/>
        <v>1.2254551165996965</v>
      </c>
      <c r="W745" s="304">
        <f t="shared" ca="1" si="323"/>
        <v>25.691437323629135</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0.9133628424281266</v>
      </c>
      <c r="AH745" s="304">
        <f t="shared" ca="1" si="347"/>
        <v>-8.8743920569453749</v>
      </c>
    </row>
    <row r="746" spans="1:34" x14ac:dyDescent="0.2">
      <c r="A746" s="347">
        <f t="shared" ca="1" si="325"/>
        <v>1E-4</v>
      </c>
      <c r="B746" s="304">
        <f t="shared" ca="1" si="326"/>
        <v>32.835600000001357</v>
      </c>
      <c r="D746" s="306">
        <f t="shared" ca="1" si="327"/>
        <v>-0.59729237903711596</v>
      </c>
      <c r="E746" s="307">
        <f t="shared" ca="1" si="328"/>
        <v>-0.95570615069597942</v>
      </c>
      <c r="F746" s="304">
        <f t="shared" ca="1" si="329"/>
        <v>1.1270015228623003</v>
      </c>
      <c r="G746" s="306">
        <f t="shared" ca="1" si="330"/>
        <v>6.8100827986051202</v>
      </c>
      <c r="H746" s="307">
        <f t="shared" ca="1" si="331"/>
        <v>-100.95400895282009</v>
      </c>
      <c r="I746" s="304">
        <f t="shared" ca="1" si="332"/>
        <v>101.18344306935762</v>
      </c>
      <c r="J746" s="306">
        <f t="shared" ca="1" si="333"/>
        <v>621.05488247048675</v>
      </c>
      <c r="K746" s="307">
        <f t="shared" ca="1" si="334"/>
        <v>-3.7246429233346436</v>
      </c>
      <c r="L746" s="304">
        <f t="shared" ca="1" si="319"/>
        <v>621.06605124200473</v>
      </c>
      <c r="M746" s="306">
        <f t="shared" ca="1" si="335"/>
        <v>-1.5034410899359709</v>
      </c>
      <c r="N746" s="304">
        <f t="shared" ca="1" si="336"/>
        <v>-86.140829199879562</v>
      </c>
      <c r="P746" s="310">
        <f t="shared" ca="1" si="337"/>
        <v>23</v>
      </c>
      <c r="Q746" s="304">
        <f t="shared" ca="1" si="338"/>
        <v>0</v>
      </c>
      <c r="R746" s="306">
        <f t="shared" ca="1" si="339"/>
        <v>0</v>
      </c>
      <c r="S746" s="307">
        <f t="shared" ca="1" si="340"/>
        <v>2.8949999999999996</v>
      </c>
      <c r="T746" s="304">
        <f t="shared" ca="1" si="320"/>
        <v>28.399949999999997</v>
      </c>
      <c r="U746" s="311">
        <f t="shared" ca="1" si="321"/>
        <v>0</v>
      </c>
      <c r="V746" s="306">
        <f t="shared" ca="1" si="322"/>
        <v>1.225456353745846</v>
      </c>
      <c r="W746" s="304">
        <f t="shared" ca="1" si="323"/>
        <v>25.691509641340975</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0.91333829270389444</v>
      </c>
      <c r="AH746" s="304">
        <f t="shared" ca="1" si="347"/>
        <v>-8.8744170375230187</v>
      </c>
    </row>
    <row r="747" spans="1:34" x14ac:dyDescent="0.2">
      <c r="A747" s="347">
        <f t="shared" ca="1" si="325"/>
        <v>1E-4</v>
      </c>
      <c r="B747" s="304">
        <f t="shared" ca="1" si="326"/>
        <v>32.83570000000136</v>
      </c>
      <c r="D747" s="306">
        <f t="shared" ca="1" si="327"/>
        <v>-0.59728828253812971</v>
      </c>
      <c r="E747" s="307">
        <f t="shared" ca="1" si="328"/>
        <v>-0.95568083737254383</v>
      </c>
      <c r="F747" s="304">
        <f t="shared" ca="1" si="329"/>
        <v>1.1269778859314121</v>
      </c>
      <c r="G747" s="306">
        <f t="shared" ca="1" si="330"/>
        <v>6.8100230697768662</v>
      </c>
      <c r="H747" s="307">
        <f t="shared" ca="1" si="331"/>
        <v>-100.95410452090383</v>
      </c>
      <c r="I747" s="304">
        <f t="shared" ca="1" si="332"/>
        <v>101.1835344007535</v>
      </c>
      <c r="J747" s="306">
        <f t="shared" ca="1" si="333"/>
        <v>621.05488247048675</v>
      </c>
      <c r="K747" s="307">
        <f t="shared" ca="1" si="334"/>
        <v>-3.73473832900833</v>
      </c>
      <c r="L747" s="304">
        <f t="shared" ca="1" si="319"/>
        <v>621.06611186798489</v>
      </c>
      <c r="M747" s="306">
        <f t="shared" ca="1" si="335"/>
        <v>-1.5034417424684012</v>
      </c>
      <c r="N747" s="304">
        <f t="shared" ca="1" si="336"/>
        <v>-86.140866587233816</v>
      </c>
      <c r="P747" s="310">
        <f t="shared" ca="1" si="337"/>
        <v>23</v>
      </c>
      <c r="Q747" s="304">
        <f t="shared" ca="1" si="338"/>
        <v>0</v>
      </c>
      <c r="R747" s="306">
        <f t="shared" ca="1" si="339"/>
        <v>0</v>
      </c>
      <c r="S747" s="307">
        <f t="shared" ca="1" si="340"/>
        <v>2.8949999999999996</v>
      </c>
      <c r="T747" s="304">
        <f t="shared" ca="1" si="320"/>
        <v>28.399949999999997</v>
      </c>
      <c r="U747" s="311">
        <f t="shared" ca="1" si="321"/>
        <v>0</v>
      </c>
      <c r="V747" s="306">
        <f t="shared" ca="1" si="322"/>
        <v>1.2254575908944161</v>
      </c>
      <c r="W747" s="304">
        <f t="shared" ca="1" si="323"/>
        <v>25.691581957992412</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0.91331374333723581</v>
      </c>
      <c r="AH747" s="304">
        <f t="shared" ca="1" si="347"/>
        <v>-8.8744420177343617</v>
      </c>
    </row>
    <row r="748" spans="1:34" x14ac:dyDescent="0.2">
      <c r="A748" s="347">
        <f t="shared" ca="1" si="325"/>
        <v>1E-4</v>
      </c>
      <c r="B748" s="304">
        <f t="shared" ca="1" si="326"/>
        <v>32.835800000001363</v>
      </c>
      <c r="D748" s="306">
        <f t="shared" ca="1" si="327"/>
        <v>-0.59728418604281452</v>
      </c>
      <c r="E748" s="307">
        <f t="shared" ca="1" si="328"/>
        <v>-0.95565552442026203</v>
      </c>
      <c r="F748" s="304">
        <f t="shared" ca="1" si="329"/>
        <v>1.1269542494049141</v>
      </c>
      <c r="G748" s="306">
        <f t="shared" ca="1" si="330"/>
        <v>6.8099633413582623</v>
      </c>
      <c r="H748" s="307">
        <f t="shared" ca="1" si="331"/>
        <v>-100.95420008645627</v>
      </c>
      <c r="I748" s="304">
        <f t="shared" ca="1" si="332"/>
        <v>101.18362572969447</v>
      </c>
      <c r="J748" s="306">
        <f t="shared" ca="1" si="333"/>
        <v>621.05488247048675</v>
      </c>
      <c r="K748" s="307">
        <f t="shared" ca="1" si="334"/>
        <v>-3.7448337442386981</v>
      </c>
      <c r="L748" s="304">
        <f t="shared" ca="1" si="319"/>
        <v>621.06617265811713</v>
      </c>
      <c r="M748" s="306">
        <f t="shared" ca="1" si="335"/>
        <v>-1.5034423949939304</v>
      </c>
      <c r="N748" s="304">
        <f t="shared" ca="1" si="336"/>
        <v>-86.140903974192653</v>
      </c>
      <c r="P748" s="310">
        <f t="shared" ca="1" si="337"/>
        <v>23</v>
      </c>
      <c r="Q748" s="304">
        <f t="shared" ca="1" si="338"/>
        <v>0</v>
      </c>
      <c r="R748" s="306">
        <f t="shared" ca="1" si="339"/>
        <v>0</v>
      </c>
      <c r="S748" s="307">
        <f t="shared" ca="1" si="340"/>
        <v>2.8949999999999996</v>
      </c>
      <c r="T748" s="304">
        <f t="shared" ca="1" si="320"/>
        <v>28.399949999999997</v>
      </c>
      <c r="U748" s="311">
        <f t="shared" ca="1" si="321"/>
        <v>0</v>
      </c>
      <c r="V748" s="306">
        <f t="shared" ca="1" si="322"/>
        <v>1.2254588280454068</v>
      </c>
      <c r="W748" s="304">
        <f t="shared" ca="1" si="323"/>
        <v>25.691654273583445</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0.91328919432814182</v>
      </c>
      <c r="AH748" s="304">
        <f t="shared" ca="1" si="347"/>
        <v>-8.8744669975794181</v>
      </c>
    </row>
    <row r="749" spans="1:34" x14ac:dyDescent="0.2">
      <c r="A749" s="347">
        <f t="shared" ca="1" si="325"/>
        <v>1E-4</v>
      </c>
      <c r="B749" s="304">
        <f t="shared" ca="1" si="326"/>
        <v>32.835900000001367</v>
      </c>
      <c r="D749" s="306">
        <f t="shared" ca="1" si="327"/>
        <v>-0.59728008955117173</v>
      </c>
      <c r="E749" s="307">
        <f t="shared" ca="1" si="328"/>
        <v>-0.95563021183913577</v>
      </c>
      <c r="F749" s="304">
        <f t="shared" ca="1" si="329"/>
        <v>1.1269306132828087</v>
      </c>
      <c r="G749" s="306">
        <f t="shared" ca="1" si="330"/>
        <v>6.8099036133493076</v>
      </c>
      <c r="H749" s="307">
        <f t="shared" ca="1" si="331"/>
        <v>-100.95429564947746</v>
      </c>
      <c r="I749" s="304">
        <f t="shared" ca="1" si="332"/>
        <v>101.1837170561806</v>
      </c>
      <c r="J749" s="306">
        <f t="shared" ca="1" si="333"/>
        <v>621.05488247048675</v>
      </c>
      <c r="K749" s="307">
        <f t="shared" ca="1" si="334"/>
        <v>-3.7549291690254947</v>
      </c>
      <c r="L749" s="304">
        <f t="shared" ca="1" si="319"/>
        <v>621.0662336124019</v>
      </c>
      <c r="M749" s="306">
        <f t="shared" ca="1" si="335"/>
        <v>-1.5034430475125584</v>
      </c>
      <c r="N749" s="304">
        <f t="shared" ca="1" si="336"/>
        <v>-86.140941360756102</v>
      </c>
      <c r="P749" s="310">
        <f t="shared" ca="1" si="337"/>
        <v>23</v>
      </c>
      <c r="Q749" s="304">
        <f t="shared" ca="1" si="338"/>
        <v>0</v>
      </c>
      <c r="R749" s="306">
        <f t="shared" ca="1" si="339"/>
        <v>0</v>
      </c>
      <c r="S749" s="307">
        <f t="shared" ca="1" si="340"/>
        <v>2.8949999999999996</v>
      </c>
      <c r="T749" s="304">
        <f t="shared" ca="1" si="320"/>
        <v>28.399949999999997</v>
      </c>
      <c r="U749" s="311">
        <f t="shared" ca="1" si="321"/>
        <v>0</v>
      </c>
      <c r="V749" s="306">
        <f t="shared" ca="1" si="322"/>
        <v>1.2254600651988174</v>
      </c>
      <c r="W749" s="304">
        <f t="shared" ca="1" si="323"/>
        <v>25.691726588114097</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0.9132646456766107</v>
      </c>
      <c r="AH749" s="304">
        <f t="shared" ca="1" si="347"/>
        <v>-8.8744919770581863</v>
      </c>
    </row>
    <row r="750" spans="1:34" x14ac:dyDescent="0.2">
      <c r="A750" s="347">
        <f t="shared" ca="1" si="325"/>
        <v>1E-4</v>
      </c>
      <c r="B750" s="304">
        <f t="shared" ca="1" si="326"/>
        <v>32.83600000000137</v>
      </c>
      <c r="D750" s="306">
        <f t="shared" ca="1" si="327"/>
        <v>-0.597275993063203</v>
      </c>
      <c r="E750" s="307">
        <f t="shared" ca="1" si="328"/>
        <v>-0.95560489962915973</v>
      </c>
      <c r="F750" s="304">
        <f t="shared" ca="1" si="329"/>
        <v>1.1269069775650924</v>
      </c>
      <c r="G750" s="306">
        <f t="shared" ca="1" si="330"/>
        <v>6.8098438857500012</v>
      </c>
      <c r="H750" s="307">
        <f t="shared" ca="1" si="331"/>
        <v>-100.95439120996743</v>
      </c>
      <c r="I750" s="304">
        <f t="shared" ca="1" si="332"/>
        <v>101.18380838021187</v>
      </c>
      <c r="J750" s="306">
        <f t="shared" ca="1" si="333"/>
        <v>621.05488247048675</v>
      </c>
      <c r="K750" s="307">
        <f t="shared" ca="1" si="334"/>
        <v>-3.7650246033684671</v>
      </c>
      <c r="L750" s="304">
        <f t="shared" ca="1" si="319"/>
        <v>621.06629473083956</v>
      </c>
      <c r="M750" s="306">
        <f t="shared" ca="1" si="335"/>
        <v>-1.5034437000242857</v>
      </c>
      <c r="N750" s="304">
        <f t="shared" ca="1" si="336"/>
        <v>-86.140978746924162</v>
      </c>
      <c r="P750" s="310">
        <f t="shared" ca="1" si="337"/>
        <v>23</v>
      </c>
      <c r="Q750" s="304">
        <f t="shared" ca="1" si="338"/>
        <v>0</v>
      </c>
      <c r="R750" s="306">
        <f t="shared" ca="1" si="339"/>
        <v>0</v>
      </c>
      <c r="S750" s="307">
        <f t="shared" ca="1" si="340"/>
        <v>2.8949999999999996</v>
      </c>
      <c r="T750" s="304">
        <f t="shared" ca="1" si="320"/>
        <v>28.399949999999997</v>
      </c>
      <c r="U750" s="311">
        <f t="shared" ca="1" si="321"/>
        <v>0</v>
      </c>
      <c r="V750" s="306">
        <f t="shared" ca="1" si="322"/>
        <v>1.2254613023546486</v>
      </c>
      <c r="W750" s="304">
        <f t="shared" ca="1" si="323"/>
        <v>25.691798901584356</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0.91324009738263534</v>
      </c>
      <c r="AH750" s="304">
        <f t="shared" ca="1" si="347"/>
        <v>-8.8745169561706732</v>
      </c>
    </row>
    <row r="751" spans="1:34" x14ac:dyDescent="0.2">
      <c r="A751" s="347">
        <f t="shared" ca="1" si="325"/>
        <v>1E-4</v>
      </c>
      <c r="B751" s="304">
        <f t="shared" ca="1" si="326"/>
        <v>32.836100000001373</v>
      </c>
      <c r="D751" s="306">
        <f t="shared" ca="1" si="327"/>
        <v>-0.59727189657890523</v>
      </c>
      <c r="E751" s="307">
        <f t="shared" ca="1" si="328"/>
        <v>-0.95557958779033214</v>
      </c>
      <c r="F751" s="304">
        <f t="shared" ca="1" si="329"/>
        <v>1.1268833422517628</v>
      </c>
      <c r="G751" s="306">
        <f t="shared" ca="1" si="330"/>
        <v>6.8097841585603431</v>
      </c>
      <c r="H751" s="307">
        <f t="shared" ca="1" si="331"/>
        <v>-100.9544867679262</v>
      </c>
      <c r="I751" s="304">
        <f t="shared" ca="1" si="332"/>
        <v>101.18389970178835</v>
      </c>
      <c r="J751" s="306">
        <f t="shared" ca="1" si="333"/>
        <v>621.05488247048675</v>
      </c>
      <c r="K751" s="307">
        <f t="shared" ca="1" si="334"/>
        <v>-3.7751200472673618</v>
      </c>
      <c r="L751" s="304">
        <f t="shared" ca="1" si="319"/>
        <v>621.06635601343066</v>
      </c>
      <c r="M751" s="306">
        <f t="shared" ca="1" si="335"/>
        <v>-1.5034443525291121</v>
      </c>
      <c r="N751" s="304">
        <f t="shared" ca="1" si="336"/>
        <v>-86.141016132696819</v>
      </c>
      <c r="P751" s="310">
        <f t="shared" ca="1" si="337"/>
        <v>23</v>
      </c>
      <c r="Q751" s="304">
        <f t="shared" ca="1" si="338"/>
        <v>0</v>
      </c>
      <c r="R751" s="306">
        <f t="shared" ca="1" si="339"/>
        <v>0</v>
      </c>
      <c r="S751" s="307">
        <f t="shared" ca="1" si="340"/>
        <v>2.8949999999999996</v>
      </c>
      <c r="T751" s="304">
        <f t="shared" ca="1" si="320"/>
        <v>28.399949999999997</v>
      </c>
      <c r="U751" s="311">
        <f t="shared" ca="1" si="321"/>
        <v>0</v>
      </c>
      <c r="V751" s="306">
        <f t="shared" ca="1" si="322"/>
        <v>1.2254625395128997</v>
      </c>
      <c r="W751" s="304">
        <f t="shared" ca="1" si="323"/>
        <v>25.691871213994244</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0.91321554944622108</v>
      </c>
      <c r="AH751" s="304">
        <f t="shared" ca="1" si="347"/>
        <v>-8.874541934916877</v>
      </c>
    </row>
    <row r="752" spans="1:34" x14ac:dyDescent="0.2">
      <c r="A752" s="347">
        <f t="shared" ca="1" si="325"/>
        <v>1E-4</v>
      </c>
      <c r="B752" s="304">
        <f t="shared" ca="1" si="326"/>
        <v>32.836200000001377</v>
      </c>
      <c r="D752" s="306">
        <f t="shared" ca="1" si="327"/>
        <v>-0.5972678000982824</v>
      </c>
      <c r="E752" s="307">
        <f t="shared" ca="1" si="328"/>
        <v>-0.95555427632264944</v>
      </c>
      <c r="F752" s="304">
        <f t="shared" ca="1" si="329"/>
        <v>1.126859707342819</v>
      </c>
      <c r="G752" s="306">
        <f t="shared" ca="1" si="330"/>
        <v>6.8097244317803334</v>
      </c>
      <c r="H752" s="307">
        <f t="shared" ca="1" si="331"/>
        <v>-100.95458232335383</v>
      </c>
      <c r="I752" s="304">
        <f t="shared" ca="1" si="332"/>
        <v>101.18399102091009</v>
      </c>
      <c r="J752" s="306">
        <f t="shared" ca="1" si="333"/>
        <v>621.05488247048675</v>
      </c>
      <c r="K752" s="307">
        <f t="shared" ca="1" si="334"/>
        <v>-3.7852155007219257</v>
      </c>
      <c r="L752" s="304">
        <f t="shared" ca="1" si="319"/>
        <v>621.06641746017556</v>
      </c>
      <c r="M752" s="306">
        <f t="shared" ca="1" si="335"/>
        <v>-1.5034450050270378</v>
      </c>
      <c r="N752" s="304">
        <f t="shared" ca="1" si="336"/>
        <v>-86.141053518074102</v>
      </c>
      <c r="P752" s="310">
        <f t="shared" ca="1" si="337"/>
        <v>23</v>
      </c>
      <c r="Q752" s="304">
        <f t="shared" ca="1" si="338"/>
        <v>0</v>
      </c>
      <c r="R752" s="306">
        <f t="shared" ca="1" si="339"/>
        <v>0</v>
      </c>
      <c r="S752" s="307">
        <f t="shared" ca="1" si="340"/>
        <v>2.8949999999999996</v>
      </c>
      <c r="T752" s="304">
        <f t="shared" ca="1" si="320"/>
        <v>28.399949999999997</v>
      </c>
      <c r="U752" s="311">
        <f t="shared" ca="1" si="321"/>
        <v>0</v>
      </c>
      <c r="V752" s="306">
        <f t="shared" ca="1" si="322"/>
        <v>1.225463776673571</v>
      </c>
      <c r="W752" s="304">
        <f t="shared" ca="1" si="323"/>
        <v>25.69194352534377</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0.91319100186736435</v>
      </c>
      <c r="AH752" s="304">
        <f t="shared" ca="1" si="347"/>
        <v>-8.8745669132968032</v>
      </c>
    </row>
    <row r="753" spans="1:34" x14ac:dyDescent="0.2">
      <c r="A753" s="347">
        <f t="shared" ca="1" si="325"/>
        <v>1E-4</v>
      </c>
      <c r="B753" s="304">
        <f t="shared" ca="1" si="326"/>
        <v>32.83630000000138</v>
      </c>
      <c r="D753" s="306">
        <f t="shared" ca="1" si="327"/>
        <v>-0.59726370362133385</v>
      </c>
      <c r="E753" s="307">
        <f t="shared" ca="1" si="328"/>
        <v>-0.95552896522610808</v>
      </c>
      <c r="F753" s="304">
        <f t="shared" ca="1" si="329"/>
        <v>1.1268360728382587</v>
      </c>
      <c r="G753" s="306">
        <f t="shared" ca="1" si="330"/>
        <v>6.809664705409971</v>
      </c>
      <c r="H753" s="307">
        <f t="shared" ca="1" si="331"/>
        <v>-100.95467787625036</v>
      </c>
      <c r="I753" s="304">
        <f t="shared" ca="1" si="332"/>
        <v>101.1840823375771</v>
      </c>
      <c r="J753" s="306">
        <f t="shared" ca="1" si="333"/>
        <v>621.05488247048675</v>
      </c>
      <c r="K753" s="307">
        <f t="shared" ca="1" si="334"/>
        <v>-3.795310963731906</v>
      </c>
      <c r="L753" s="304">
        <f t="shared" ca="1" si="319"/>
        <v>621.06647907107458</v>
      </c>
      <c r="M753" s="306">
        <f t="shared" ca="1" si="335"/>
        <v>-1.503445657518063</v>
      </c>
      <c r="N753" s="304">
        <f t="shared" ca="1" si="336"/>
        <v>-86.141090903056025</v>
      </c>
      <c r="P753" s="310">
        <f t="shared" ca="1" si="337"/>
        <v>23</v>
      </c>
      <c r="Q753" s="304">
        <f t="shared" ca="1" si="338"/>
        <v>0</v>
      </c>
      <c r="R753" s="306">
        <f t="shared" ca="1" si="339"/>
        <v>0</v>
      </c>
      <c r="S753" s="307">
        <f t="shared" ca="1" si="340"/>
        <v>2.8949999999999996</v>
      </c>
      <c r="T753" s="304">
        <f t="shared" ca="1" si="320"/>
        <v>28.399949999999997</v>
      </c>
      <c r="U753" s="311">
        <f t="shared" ca="1" si="321"/>
        <v>0</v>
      </c>
      <c r="V753" s="306">
        <f t="shared" ca="1" si="322"/>
        <v>1.2254650138366627</v>
      </c>
      <c r="W753" s="304">
        <f t="shared" ca="1" si="323"/>
        <v>25.692015835632958</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0.91316645464605273</v>
      </c>
      <c r="AH753" s="304">
        <f t="shared" ca="1" si="347"/>
        <v>-8.8745918913104571</v>
      </c>
    </row>
    <row r="754" spans="1:34" x14ac:dyDescent="0.2">
      <c r="A754" s="347">
        <f t="shared" ca="1" si="325"/>
        <v>1E-4</v>
      </c>
      <c r="B754" s="304">
        <f t="shared" ca="1" si="326"/>
        <v>32.836400000001383</v>
      </c>
      <c r="D754" s="306">
        <f t="shared" ca="1" si="327"/>
        <v>-0.59725960714805948</v>
      </c>
      <c r="E754" s="307">
        <f t="shared" ca="1" si="328"/>
        <v>-0.95550365450069741</v>
      </c>
      <c r="F754" s="304">
        <f t="shared" ca="1" si="329"/>
        <v>1.1268124387380725</v>
      </c>
      <c r="G754" s="306">
        <f t="shared" ca="1" si="330"/>
        <v>6.8096049794492561</v>
      </c>
      <c r="H754" s="307">
        <f t="shared" ca="1" si="331"/>
        <v>-100.9547734266158</v>
      </c>
      <c r="I754" s="304">
        <f t="shared" ca="1" si="332"/>
        <v>101.18417365178939</v>
      </c>
      <c r="J754" s="306">
        <f t="shared" ca="1" si="333"/>
        <v>621.05488247048675</v>
      </c>
      <c r="K754" s="307">
        <f t="shared" ca="1" si="334"/>
        <v>-3.8054064362970492</v>
      </c>
      <c r="L754" s="304">
        <f t="shared" ca="1" si="319"/>
        <v>621.06654084612831</v>
      </c>
      <c r="M754" s="306">
        <f t="shared" ca="1" si="335"/>
        <v>-1.5034463100021875</v>
      </c>
      <c r="N754" s="304">
        <f t="shared" ca="1" si="336"/>
        <v>-86.141128287642545</v>
      </c>
      <c r="P754" s="310">
        <f t="shared" ca="1" si="337"/>
        <v>23</v>
      </c>
      <c r="Q754" s="304">
        <f t="shared" ca="1" si="338"/>
        <v>0</v>
      </c>
      <c r="R754" s="306">
        <f t="shared" ca="1" si="339"/>
        <v>0</v>
      </c>
      <c r="S754" s="307">
        <f t="shared" ca="1" si="340"/>
        <v>2.8949999999999996</v>
      </c>
      <c r="T754" s="304">
        <f t="shared" ca="1" si="320"/>
        <v>28.399949999999997</v>
      </c>
      <c r="U754" s="311">
        <f t="shared" ca="1" si="321"/>
        <v>0</v>
      </c>
      <c r="V754" s="306">
        <f t="shared" ca="1" si="322"/>
        <v>1.225466251002175</v>
      </c>
      <c r="W754" s="304">
        <f t="shared" ca="1" si="323"/>
        <v>25.692088144861806</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0.91314190778228266</v>
      </c>
      <c r="AH754" s="304">
        <f t="shared" ca="1" si="347"/>
        <v>-8.8746168689578457</v>
      </c>
    </row>
    <row r="755" spans="1:34" x14ac:dyDescent="0.2">
      <c r="A755" s="347">
        <f t="shared" ca="1" si="325"/>
        <v>1E-4</v>
      </c>
      <c r="B755" s="304">
        <f t="shared" ca="1" si="326"/>
        <v>32.836500000001386</v>
      </c>
      <c r="D755" s="306">
        <f t="shared" ca="1" si="327"/>
        <v>-0.59725551067846228</v>
      </c>
      <c r="E755" s="307">
        <f t="shared" ca="1" si="328"/>
        <v>-0.95547834414642274</v>
      </c>
      <c r="F755" s="304">
        <f t="shared" ca="1" si="329"/>
        <v>1.1267888050422672</v>
      </c>
      <c r="G755" s="306">
        <f t="shared" ca="1" si="330"/>
        <v>6.8095452538981887</v>
      </c>
      <c r="H755" s="307">
        <f t="shared" ca="1" si="331"/>
        <v>-100.95486897445022</v>
      </c>
      <c r="I755" s="304">
        <f t="shared" ca="1" si="332"/>
        <v>101.18426496354707</v>
      </c>
      <c r="J755" s="306">
        <f t="shared" ca="1" si="333"/>
        <v>621.05488247048675</v>
      </c>
      <c r="K755" s="307">
        <f t="shared" ca="1" si="334"/>
        <v>-3.8155019184171026</v>
      </c>
      <c r="L755" s="304">
        <f t="shared" ca="1" si="319"/>
        <v>621.06660278533695</v>
      </c>
      <c r="M755" s="306">
        <f t="shared" ca="1" si="335"/>
        <v>-1.5034469624794118</v>
      </c>
      <c r="N755" s="304">
        <f t="shared" ca="1" si="336"/>
        <v>-86.141165671833733</v>
      </c>
      <c r="P755" s="310">
        <f t="shared" ca="1" si="337"/>
        <v>23</v>
      </c>
      <c r="Q755" s="304">
        <f t="shared" ca="1" si="338"/>
        <v>0</v>
      </c>
      <c r="R755" s="306">
        <f t="shared" ca="1" si="339"/>
        <v>0</v>
      </c>
      <c r="S755" s="307">
        <f t="shared" ca="1" si="340"/>
        <v>2.8949999999999996</v>
      </c>
      <c r="T755" s="304">
        <f t="shared" ca="1" si="320"/>
        <v>28.399949999999997</v>
      </c>
      <c r="U755" s="311">
        <f t="shared" ca="1" si="321"/>
        <v>0</v>
      </c>
      <c r="V755" s="306">
        <f t="shared" ca="1" si="322"/>
        <v>1.2254674881701064</v>
      </c>
      <c r="W755" s="304">
        <f t="shared" ca="1" si="323"/>
        <v>25.692160453030311</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0.91311736127605947</v>
      </c>
      <c r="AH755" s="304">
        <f t="shared" ca="1" si="347"/>
        <v>-8.8746418462389673</v>
      </c>
    </row>
    <row r="756" spans="1:34" x14ac:dyDescent="0.2">
      <c r="A756" s="347">
        <f t="shared" ca="1" si="325"/>
        <v>1E-4</v>
      </c>
      <c r="B756" s="304">
        <f t="shared" ca="1" si="326"/>
        <v>32.83660000000139</v>
      </c>
      <c r="D756" s="306">
        <f t="shared" ca="1" si="327"/>
        <v>-0.59725141421253958</v>
      </c>
      <c r="E756" s="307">
        <f t="shared" ca="1" si="328"/>
        <v>-0.95545303416328053</v>
      </c>
      <c r="F756" s="304">
        <f t="shared" ca="1" si="329"/>
        <v>1.1267651717508389</v>
      </c>
      <c r="G756" s="306">
        <f t="shared" ca="1" si="330"/>
        <v>6.8094855287567677</v>
      </c>
      <c r="H756" s="307">
        <f t="shared" ca="1" si="331"/>
        <v>-100.95496451975363</v>
      </c>
      <c r="I756" s="304">
        <f t="shared" ca="1" si="332"/>
        <v>101.18435627285011</v>
      </c>
      <c r="J756" s="306">
        <f t="shared" ca="1" si="333"/>
        <v>621.05488247048675</v>
      </c>
      <c r="K756" s="307">
        <f t="shared" ca="1" si="334"/>
        <v>-3.8255974100918126</v>
      </c>
      <c r="L756" s="304">
        <f t="shared" ca="1" si="319"/>
        <v>621.06666488870121</v>
      </c>
      <c r="M756" s="306">
        <f t="shared" ca="1" si="335"/>
        <v>-1.5034476149497356</v>
      </c>
      <c r="N756" s="304">
        <f t="shared" ca="1" si="336"/>
        <v>-86.141203055629532</v>
      </c>
      <c r="P756" s="310">
        <f t="shared" ca="1" si="337"/>
        <v>23</v>
      </c>
      <c r="Q756" s="304">
        <f t="shared" ca="1" si="338"/>
        <v>0</v>
      </c>
      <c r="R756" s="306">
        <f t="shared" ca="1" si="339"/>
        <v>0</v>
      </c>
      <c r="S756" s="307">
        <f t="shared" ca="1" si="340"/>
        <v>2.8949999999999996</v>
      </c>
      <c r="T756" s="304">
        <f t="shared" ca="1" si="320"/>
        <v>28.399949999999997</v>
      </c>
      <c r="U756" s="311">
        <f t="shared" ca="1" si="321"/>
        <v>0</v>
      </c>
      <c r="V756" s="306">
        <f t="shared" ca="1" si="322"/>
        <v>1.2254687253404586</v>
      </c>
      <c r="W756" s="304">
        <f t="shared" ca="1" si="323"/>
        <v>25.692232760138509</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0.91309281512737961</v>
      </c>
      <c r="AH756" s="304">
        <f t="shared" ca="1" si="347"/>
        <v>-8.8746668231538219</v>
      </c>
    </row>
    <row r="757" spans="1:34" x14ac:dyDescent="0.2">
      <c r="A757" s="347">
        <f t="shared" ca="1" si="325"/>
        <v>1E-4</v>
      </c>
      <c r="B757" s="304">
        <f t="shared" ca="1" si="326"/>
        <v>32.836700000001393</v>
      </c>
      <c r="D757" s="306">
        <f t="shared" ca="1" si="327"/>
        <v>-0.59724731775029538</v>
      </c>
      <c r="E757" s="307">
        <f t="shared" ca="1" si="328"/>
        <v>-0.95542772455126013</v>
      </c>
      <c r="F757" s="304">
        <f t="shared" ca="1" si="329"/>
        <v>1.1267415388637807</v>
      </c>
      <c r="G757" s="306">
        <f t="shared" ca="1" si="330"/>
        <v>6.8094258040249924</v>
      </c>
      <c r="H757" s="307">
        <f t="shared" ca="1" si="331"/>
        <v>-100.95506006252609</v>
      </c>
      <c r="I757" s="304">
        <f t="shared" ca="1" si="332"/>
        <v>101.18444757969858</v>
      </c>
      <c r="J757" s="306">
        <f t="shared" ca="1" si="333"/>
        <v>621.05488247048675</v>
      </c>
      <c r="K757" s="307">
        <f t="shared" ca="1" si="334"/>
        <v>-3.8356929113209266</v>
      </c>
      <c r="L757" s="304">
        <f t="shared" ca="1" si="319"/>
        <v>621.06672715622119</v>
      </c>
      <c r="M757" s="306">
        <f t="shared" ca="1" si="335"/>
        <v>-1.5034482674131591</v>
      </c>
      <c r="N757" s="304">
        <f t="shared" ca="1" si="336"/>
        <v>-86.14124043903</v>
      </c>
      <c r="P757" s="310">
        <f t="shared" ca="1" si="337"/>
        <v>23</v>
      </c>
      <c r="Q757" s="304">
        <f t="shared" ca="1" si="338"/>
        <v>0</v>
      </c>
      <c r="R757" s="306">
        <f t="shared" ca="1" si="339"/>
        <v>0</v>
      </c>
      <c r="S757" s="307">
        <f t="shared" ca="1" si="340"/>
        <v>2.8949999999999996</v>
      </c>
      <c r="T757" s="304">
        <f t="shared" ca="1" si="320"/>
        <v>28.399949999999997</v>
      </c>
      <c r="U757" s="311">
        <f t="shared" ca="1" si="321"/>
        <v>0</v>
      </c>
      <c r="V757" s="306">
        <f t="shared" ca="1" si="322"/>
        <v>1.225469962513231</v>
      </c>
      <c r="W757" s="304">
        <f t="shared" ca="1" si="323"/>
        <v>25.692305066186414</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0.91306826933623242</v>
      </c>
      <c r="AH757" s="304">
        <f t="shared" ca="1" si="347"/>
        <v>-8.8746917997024219</v>
      </c>
    </row>
    <row r="758" spans="1:34" x14ac:dyDescent="0.2">
      <c r="A758" s="347">
        <f t="shared" ca="1" si="325"/>
        <v>1E-4</v>
      </c>
      <c r="B758" s="304">
        <f t="shared" ca="1" si="326"/>
        <v>32.836800000001396</v>
      </c>
      <c r="D758" s="306">
        <f t="shared" ca="1" si="327"/>
        <v>-0.59724322129172958</v>
      </c>
      <c r="E758" s="307">
        <f t="shared" ca="1" si="328"/>
        <v>-0.95540241531035441</v>
      </c>
      <c r="F758" s="304">
        <f t="shared" ca="1" si="329"/>
        <v>1.1267179063810873</v>
      </c>
      <c r="G758" s="306">
        <f t="shared" ca="1" si="330"/>
        <v>6.8093660797028637</v>
      </c>
      <c r="H758" s="307">
        <f t="shared" ca="1" si="331"/>
        <v>-100.95515560276762</v>
      </c>
      <c r="I758" s="304">
        <f t="shared" ca="1" si="332"/>
        <v>101.18453888409252</v>
      </c>
      <c r="J758" s="306">
        <f t="shared" ca="1" si="333"/>
        <v>621.05488247048675</v>
      </c>
      <c r="K758" s="307">
        <f t="shared" ca="1" si="334"/>
        <v>-3.8457884221041914</v>
      </c>
      <c r="L758" s="304">
        <f t="shared" ca="1" si="319"/>
        <v>621.06678958789746</v>
      </c>
      <c r="M758" s="306">
        <f t="shared" ca="1" si="335"/>
        <v>-1.5034489198696825</v>
      </c>
      <c r="N758" s="304">
        <f t="shared" ca="1" si="336"/>
        <v>-86.141277822035107</v>
      </c>
      <c r="P758" s="310">
        <f t="shared" ca="1" si="337"/>
        <v>23</v>
      </c>
      <c r="Q758" s="304">
        <f t="shared" ca="1" si="338"/>
        <v>0</v>
      </c>
      <c r="R758" s="306">
        <f t="shared" ca="1" si="339"/>
        <v>0</v>
      </c>
      <c r="S758" s="307">
        <f t="shared" ca="1" si="340"/>
        <v>2.8949999999999996</v>
      </c>
      <c r="T758" s="304">
        <f t="shared" ca="1" si="320"/>
        <v>28.399949999999997</v>
      </c>
      <c r="U758" s="311">
        <f t="shared" ca="1" si="321"/>
        <v>0</v>
      </c>
      <c r="V758" s="306">
        <f t="shared" ca="1" si="322"/>
        <v>1.2254711996884229</v>
      </c>
      <c r="W758" s="304">
        <f t="shared" ca="1" si="323"/>
        <v>25.692377371174011</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0.91304372390261079</v>
      </c>
      <c r="AH758" s="304">
        <f t="shared" ca="1" si="347"/>
        <v>-8.8747167758847727</v>
      </c>
    </row>
    <row r="759" spans="1:34" x14ac:dyDescent="0.2">
      <c r="A759" s="347">
        <f t="shared" ca="1" si="325"/>
        <v>1E-4</v>
      </c>
      <c r="B759" s="304">
        <f t="shared" ca="1" si="326"/>
        <v>32.8369000000014</v>
      </c>
      <c r="D759" s="306">
        <f t="shared" ca="1" si="327"/>
        <v>-0.59723912483684072</v>
      </c>
      <c r="E759" s="307">
        <f t="shared" ca="1" si="328"/>
        <v>-0.95537710644057228</v>
      </c>
      <c r="F759" s="304">
        <f t="shared" ca="1" si="329"/>
        <v>1.1266942743027657</v>
      </c>
      <c r="G759" s="306">
        <f t="shared" ca="1" si="330"/>
        <v>6.8093063557903797</v>
      </c>
      <c r="H759" s="307">
        <f t="shared" ca="1" si="331"/>
        <v>-100.95525114047827</v>
      </c>
      <c r="I759" s="304">
        <f t="shared" ca="1" si="332"/>
        <v>101.18463018603194</v>
      </c>
      <c r="J759" s="306">
        <f t="shared" ca="1" si="333"/>
        <v>621.05488247048675</v>
      </c>
      <c r="K759" s="307">
        <f t="shared" ca="1" si="334"/>
        <v>-3.8558839424413538</v>
      </c>
      <c r="L759" s="304">
        <f t="shared" ca="1" si="319"/>
        <v>621.06685218373048</v>
      </c>
      <c r="M759" s="306">
        <f t="shared" ca="1" si="335"/>
        <v>-1.503449572319306</v>
      </c>
      <c r="N759" s="304">
        <f t="shared" ca="1" si="336"/>
        <v>-86.141315204644869</v>
      </c>
      <c r="P759" s="310">
        <f t="shared" ca="1" si="337"/>
        <v>23</v>
      </c>
      <c r="Q759" s="304">
        <f t="shared" ca="1" si="338"/>
        <v>0</v>
      </c>
      <c r="R759" s="306">
        <f t="shared" ca="1" si="339"/>
        <v>0</v>
      </c>
      <c r="S759" s="307">
        <f t="shared" ca="1" si="340"/>
        <v>2.8949999999999996</v>
      </c>
      <c r="T759" s="304">
        <f t="shared" ca="1" si="320"/>
        <v>28.399949999999997</v>
      </c>
      <c r="U759" s="311">
        <f t="shared" ca="1" si="321"/>
        <v>0</v>
      </c>
      <c r="V759" s="306">
        <f t="shared" ca="1" si="322"/>
        <v>1.2254724368660352</v>
      </c>
      <c r="W759" s="304">
        <f t="shared" ca="1" si="323"/>
        <v>25.692449675101329</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0.91301917882652361</v>
      </c>
      <c r="AH759" s="304">
        <f t="shared" ca="1" si="347"/>
        <v>-8.8747417517008689</v>
      </c>
    </row>
    <row r="760" spans="1:34" x14ac:dyDescent="0.2">
      <c r="A760" s="347">
        <f t="shared" ca="1" si="325"/>
        <v>1E-4</v>
      </c>
      <c r="B760" s="304">
        <f t="shared" ca="1" si="326"/>
        <v>32.837000000001403</v>
      </c>
      <c r="D760" s="306">
        <f t="shared" ca="1" si="327"/>
        <v>-0.59723502838563092</v>
      </c>
      <c r="E760" s="307">
        <f t="shared" ca="1" si="328"/>
        <v>-0.95535179794190306</v>
      </c>
      <c r="F760" s="304">
        <f t="shared" ca="1" si="329"/>
        <v>1.1266706426288084</v>
      </c>
      <c r="G760" s="306">
        <f t="shared" ca="1" si="330"/>
        <v>6.8092466322875413</v>
      </c>
      <c r="H760" s="307">
        <f t="shared" ca="1" si="331"/>
        <v>-100.95534667565806</v>
      </c>
      <c r="I760" s="304">
        <f t="shared" ca="1" si="332"/>
        <v>101.18472148551689</v>
      </c>
      <c r="J760" s="306">
        <f t="shared" ca="1" si="333"/>
        <v>621.05488247048675</v>
      </c>
      <c r="K760" s="307">
        <f t="shared" ca="1" si="334"/>
        <v>-3.8659794723321608</v>
      </c>
      <c r="L760" s="304">
        <f t="shared" ca="1" si="319"/>
        <v>621.06691494372058</v>
      </c>
      <c r="M760" s="306">
        <f t="shared" ca="1" si="335"/>
        <v>-1.5034502247620294</v>
      </c>
      <c r="N760" s="304">
        <f t="shared" ca="1" si="336"/>
        <v>-86.141352586859298</v>
      </c>
      <c r="P760" s="310">
        <f t="shared" ca="1" si="337"/>
        <v>23</v>
      </c>
      <c r="Q760" s="304">
        <f t="shared" ca="1" si="338"/>
        <v>0</v>
      </c>
      <c r="R760" s="306">
        <f t="shared" ca="1" si="339"/>
        <v>0</v>
      </c>
      <c r="S760" s="307">
        <f t="shared" ca="1" si="340"/>
        <v>2.8949999999999996</v>
      </c>
      <c r="T760" s="304">
        <f t="shared" ca="1" si="320"/>
        <v>28.399949999999997</v>
      </c>
      <c r="U760" s="311">
        <f t="shared" ca="1" si="321"/>
        <v>0</v>
      </c>
      <c r="V760" s="306">
        <f t="shared" ca="1" si="322"/>
        <v>1.2254736740460677</v>
      </c>
      <c r="W760" s="304">
        <f t="shared" ca="1" si="323"/>
        <v>25.692521977968386</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0.91299463410795845</v>
      </c>
      <c r="AH760" s="304">
        <f t="shared" ca="1" si="347"/>
        <v>-8.8747667271507193</v>
      </c>
    </row>
    <row r="761" spans="1:34" x14ac:dyDescent="0.2">
      <c r="A761" s="347">
        <f t="shared" ca="1" si="325"/>
        <v>1E-4</v>
      </c>
      <c r="B761" s="304">
        <f t="shared" ca="1" si="326"/>
        <v>32.837100000001406</v>
      </c>
      <c r="D761" s="306">
        <f t="shared" ca="1" si="327"/>
        <v>-0.59723093193810162</v>
      </c>
      <c r="E761" s="307">
        <f t="shared" ca="1" si="328"/>
        <v>-0.95532648981433788</v>
      </c>
      <c r="F761" s="304">
        <f t="shared" ca="1" si="329"/>
        <v>1.1266470113592091</v>
      </c>
      <c r="G761" s="306">
        <f t="shared" ca="1" si="330"/>
        <v>6.8091869091943478</v>
      </c>
      <c r="H761" s="307">
        <f t="shared" ca="1" si="331"/>
        <v>-100.95544220830705</v>
      </c>
      <c r="I761" s="304">
        <f t="shared" ca="1" si="332"/>
        <v>101.1848127825474</v>
      </c>
      <c r="J761" s="306">
        <f t="shared" ca="1" si="333"/>
        <v>621.05488247048675</v>
      </c>
      <c r="K761" s="307">
        <f t="shared" ca="1" si="334"/>
        <v>-3.8760750117763592</v>
      </c>
      <c r="L761" s="304">
        <f t="shared" ca="1" si="319"/>
        <v>621.06697786786822</v>
      </c>
      <c r="M761" s="306">
        <f t="shared" ca="1" si="335"/>
        <v>-1.503450877197853</v>
      </c>
      <c r="N761" s="304">
        <f t="shared" ca="1" si="336"/>
        <v>-86.141389968678396</v>
      </c>
      <c r="P761" s="310">
        <f t="shared" ca="1" si="337"/>
        <v>23</v>
      </c>
      <c r="Q761" s="304">
        <f t="shared" ca="1" si="338"/>
        <v>0</v>
      </c>
      <c r="R761" s="306">
        <f t="shared" ca="1" si="339"/>
        <v>0</v>
      </c>
      <c r="S761" s="307">
        <f t="shared" ca="1" si="340"/>
        <v>2.8949999999999996</v>
      </c>
      <c r="T761" s="304">
        <f t="shared" ca="1" si="320"/>
        <v>28.399949999999997</v>
      </c>
      <c r="U761" s="311">
        <f t="shared" ca="1" si="321"/>
        <v>0</v>
      </c>
      <c r="V761" s="306">
        <f t="shared" ca="1" si="322"/>
        <v>1.2254749112285199</v>
      </c>
      <c r="W761" s="304">
        <f t="shared" ca="1" si="323"/>
        <v>25.692594279775161</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0.91297008974690996</v>
      </c>
      <c r="AH761" s="304">
        <f t="shared" ca="1" si="347"/>
        <v>-8.8747917022343312</v>
      </c>
    </row>
    <row r="762" spans="1:34" x14ac:dyDescent="0.2">
      <c r="A762" s="347">
        <f t="shared" ca="1" si="325"/>
        <v>1E-4</v>
      </c>
      <c r="B762" s="304">
        <f t="shared" ca="1" si="326"/>
        <v>32.83720000000141</v>
      </c>
      <c r="D762" s="306">
        <f t="shared" ca="1" si="327"/>
        <v>-0.59722683549425182</v>
      </c>
      <c r="E762" s="307">
        <f t="shared" ca="1" si="328"/>
        <v>-0.95530118205788561</v>
      </c>
      <c r="F762" s="304">
        <f t="shared" ca="1" si="329"/>
        <v>1.1266233804939749</v>
      </c>
      <c r="G762" s="306">
        <f t="shared" ca="1" si="330"/>
        <v>6.8091271865107981</v>
      </c>
      <c r="H762" s="307">
        <f t="shared" ca="1" si="331"/>
        <v>-100.95553773842525</v>
      </c>
      <c r="I762" s="304">
        <f t="shared" ca="1" si="332"/>
        <v>101.18490407712351</v>
      </c>
      <c r="J762" s="306">
        <f t="shared" ca="1" si="333"/>
        <v>621.05488247048675</v>
      </c>
      <c r="K762" s="307">
        <f t="shared" ca="1" si="334"/>
        <v>-3.8861705607736958</v>
      </c>
      <c r="L762" s="304">
        <f t="shared" ca="1" si="319"/>
        <v>621.06704095617374</v>
      </c>
      <c r="M762" s="306">
        <f t="shared" ca="1" si="335"/>
        <v>-1.5034515296267768</v>
      </c>
      <c r="N762" s="304">
        <f t="shared" ca="1" si="336"/>
        <v>-86.141427350102163</v>
      </c>
      <c r="P762" s="310">
        <f t="shared" ca="1" si="337"/>
        <v>23</v>
      </c>
      <c r="Q762" s="304">
        <f t="shared" ca="1" si="338"/>
        <v>0</v>
      </c>
      <c r="R762" s="306">
        <f t="shared" ca="1" si="339"/>
        <v>0</v>
      </c>
      <c r="S762" s="307">
        <f t="shared" ca="1" si="340"/>
        <v>2.8949999999999996</v>
      </c>
      <c r="T762" s="304">
        <f t="shared" ca="1" si="320"/>
        <v>28.399949999999997</v>
      </c>
      <c r="U762" s="311">
        <f t="shared" ca="1" si="321"/>
        <v>0</v>
      </c>
      <c r="V762" s="306">
        <f t="shared" ca="1" si="322"/>
        <v>1.2254761484133923</v>
      </c>
      <c r="W762" s="304">
        <f t="shared" ca="1" si="323"/>
        <v>25.692666580521699</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0.91294554574338704</v>
      </c>
      <c r="AH762" s="304">
        <f t="shared" ca="1" si="347"/>
        <v>-8.8748166769516974</v>
      </c>
    </row>
    <row r="763" spans="1:34" x14ac:dyDescent="0.2">
      <c r="A763" s="347">
        <f t="shared" ca="1" si="325"/>
        <v>1E-4</v>
      </c>
      <c r="B763" s="304">
        <f t="shared" ca="1" si="326"/>
        <v>32.837300000001413</v>
      </c>
      <c r="D763" s="306">
        <f t="shared" ca="1" si="327"/>
        <v>-0.59722273905408385</v>
      </c>
      <c r="E763" s="307">
        <f t="shared" ca="1" si="328"/>
        <v>-0.9552758746725285</v>
      </c>
      <c r="F763" s="304">
        <f t="shared" ca="1" si="329"/>
        <v>1.1265997500330924</v>
      </c>
      <c r="G763" s="306">
        <f t="shared" ca="1" si="330"/>
        <v>6.8090674642368922</v>
      </c>
      <c r="H763" s="307">
        <f t="shared" ca="1" si="331"/>
        <v>-100.95563326601271</v>
      </c>
      <c r="I763" s="304">
        <f t="shared" ca="1" si="332"/>
        <v>101.18499536924524</v>
      </c>
      <c r="J763" s="306">
        <f t="shared" ca="1" si="333"/>
        <v>621.05488247048675</v>
      </c>
      <c r="K763" s="307">
        <f t="shared" ca="1" si="334"/>
        <v>-3.8962661193239176</v>
      </c>
      <c r="L763" s="304">
        <f t="shared" ca="1" si="319"/>
        <v>621.0671042086376</v>
      </c>
      <c r="M763" s="306">
        <f t="shared" ca="1" si="335"/>
        <v>-1.5034521820488007</v>
      </c>
      <c r="N763" s="304">
        <f t="shared" ca="1" si="336"/>
        <v>-86.141464731130597</v>
      </c>
      <c r="P763" s="310">
        <f t="shared" ca="1" si="337"/>
        <v>23</v>
      </c>
      <c r="Q763" s="304">
        <f t="shared" ca="1" si="338"/>
        <v>0</v>
      </c>
      <c r="R763" s="306">
        <f t="shared" ca="1" si="339"/>
        <v>0</v>
      </c>
      <c r="S763" s="307">
        <f t="shared" ca="1" si="340"/>
        <v>2.8949999999999996</v>
      </c>
      <c r="T763" s="304">
        <f t="shared" ca="1" si="320"/>
        <v>28.399949999999997</v>
      </c>
      <c r="U763" s="311">
        <f t="shared" ca="1" si="321"/>
        <v>0</v>
      </c>
      <c r="V763" s="306">
        <f t="shared" ca="1" si="322"/>
        <v>1.2254773856006844</v>
      </c>
      <c r="W763" s="304">
        <f t="shared" ca="1" si="323"/>
        <v>25.69273888020799</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0.9129210020973737</v>
      </c>
      <c r="AH763" s="304">
        <f t="shared" ca="1" si="347"/>
        <v>-8.8748416513028339</v>
      </c>
    </row>
    <row r="764" spans="1:34" x14ac:dyDescent="0.2">
      <c r="A764" s="347">
        <f t="shared" ca="1" si="325"/>
        <v>1E-4</v>
      </c>
      <c r="B764" s="304">
        <f t="shared" ca="1" si="326"/>
        <v>32.837400000001416</v>
      </c>
      <c r="D764" s="306">
        <f t="shared" ca="1" si="327"/>
        <v>-0.59721864261759849</v>
      </c>
      <c r="E764" s="307">
        <f t="shared" ca="1" si="328"/>
        <v>-0.95525056765827543</v>
      </c>
      <c r="F764" s="304">
        <f t="shared" ca="1" si="329"/>
        <v>1.1265761199765705</v>
      </c>
      <c r="G764" s="306">
        <f t="shared" ca="1" si="330"/>
        <v>6.8090077423726303</v>
      </c>
      <c r="H764" s="307">
        <f t="shared" ca="1" si="331"/>
        <v>-100.95572879106948</v>
      </c>
      <c r="I764" s="304">
        <f t="shared" ca="1" si="332"/>
        <v>101.18508665891267</v>
      </c>
      <c r="J764" s="306">
        <f t="shared" ca="1" si="333"/>
        <v>621.05488247048675</v>
      </c>
      <c r="K764" s="307">
        <f t="shared" ca="1" si="334"/>
        <v>-3.9063616874267719</v>
      </c>
      <c r="L764" s="304">
        <f t="shared" ca="1" si="319"/>
        <v>621.06716762526025</v>
      </c>
      <c r="M764" s="306">
        <f t="shared" ca="1" si="335"/>
        <v>-1.5034528344639253</v>
      </c>
      <c r="N764" s="304">
        <f t="shared" ca="1" si="336"/>
        <v>-86.141502111763714</v>
      </c>
      <c r="P764" s="310">
        <f t="shared" ca="1" si="337"/>
        <v>23</v>
      </c>
      <c r="Q764" s="304">
        <f t="shared" ca="1" si="338"/>
        <v>0</v>
      </c>
      <c r="R764" s="306">
        <f t="shared" ca="1" si="339"/>
        <v>0</v>
      </c>
      <c r="S764" s="307">
        <f t="shared" ca="1" si="340"/>
        <v>2.8949999999999996</v>
      </c>
      <c r="T764" s="304">
        <f t="shared" ca="1" si="320"/>
        <v>28.399949999999997</v>
      </c>
      <c r="U764" s="311">
        <f t="shared" ca="1" si="321"/>
        <v>0</v>
      </c>
      <c r="V764" s="306">
        <f t="shared" ca="1" si="322"/>
        <v>1.2254786227903964</v>
      </c>
      <c r="W764" s="304">
        <f t="shared" ca="1" si="323"/>
        <v>25.692811178834059</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0.91289645880887171</v>
      </c>
      <c r="AH764" s="304">
        <f t="shared" ca="1" si="347"/>
        <v>-8.8748666252877353</v>
      </c>
    </row>
    <row r="765" spans="1:34" x14ac:dyDescent="0.2">
      <c r="A765" s="347">
        <f t="shared" ca="1" si="325"/>
        <v>1E-4</v>
      </c>
      <c r="B765" s="304">
        <f t="shared" ca="1" si="326"/>
        <v>32.83750000000142</v>
      </c>
      <c r="D765" s="306">
        <f t="shared" ca="1" si="327"/>
        <v>-0.59721454618479386</v>
      </c>
      <c r="E765" s="307">
        <f t="shared" ca="1" si="328"/>
        <v>-0.95522526101511218</v>
      </c>
      <c r="F765" s="304">
        <f t="shared" ca="1" si="329"/>
        <v>1.1265524903243962</v>
      </c>
      <c r="G765" s="306">
        <f t="shared" ca="1" si="330"/>
        <v>6.8089480209180122</v>
      </c>
      <c r="H765" s="307">
        <f t="shared" ca="1" si="331"/>
        <v>-100.95582431359557</v>
      </c>
      <c r="I765" s="304">
        <f t="shared" ca="1" si="332"/>
        <v>101.18517794612578</v>
      </c>
      <c r="J765" s="306">
        <f t="shared" ca="1" si="333"/>
        <v>621.05488247048675</v>
      </c>
      <c r="K765" s="307">
        <f t="shared" ca="1" si="334"/>
        <v>-3.9164572650820051</v>
      </c>
      <c r="L765" s="304">
        <f t="shared" ca="1" si="319"/>
        <v>621.06723120604204</v>
      </c>
      <c r="M765" s="306">
        <f t="shared" ca="1" si="335"/>
        <v>-1.5034534868721503</v>
      </c>
      <c r="N765" s="304">
        <f t="shared" ca="1" si="336"/>
        <v>-86.141539492001527</v>
      </c>
      <c r="P765" s="310">
        <f t="shared" ca="1" si="337"/>
        <v>23</v>
      </c>
      <c r="Q765" s="304">
        <f t="shared" ca="1" si="338"/>
        <v>0</v>
      </c>
      <c r="R765" s="306">
        <f t="shared" ca="1" si="339"/>
        <v>0</v>
      </c>
      <c r="S765" s="307">
        <f t="shared" ca="1" si="340"/>
        <v>2.8949999999999996</v>
      </c>
      <c r="T765" s="304">
        <f t="shared" ca="1" si="320"/>
        <v>28.399949999999997</v>
      </c>
      <c r="U765" s="311">
        <f t="shared" ca="1" si="321"/>
        <v>0</v>
      </c>
      <c r="V765" s="306">
        <f t="shared" ca="1" si="322"/>
        <v>1.2254798599825281</v>
      </c>
      <c r="W765" s="304">
        <f t="shared" ca="1" si="323"/>
        <v>25.692883476399896</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0.91287191587787397</v>
      </c>
      <c r="AH765" s="304">
        <f t="shared" ca="1" si="347"/>
        <v>-8.8748915989064123</v>
      </c>
    </row>
    <row r="766" spans="1:34" x14ac:dyDescent="0.2">
      <c r="A766" s="347">
        <f t="shared" ca="1" si="325"/>
        <v>1E-4</v>
      </c>
      <c r="B766" s="304">
        <f t="shared" ca="1" si="326"/>
        <v>32.837600000001423</v>
      </c>
      <c r="D766" s="306">
        <f t="shared" ca="1" si="327"/>
        <v>-0.59721044975567283</v>
      </c>
      <c r="E766" s="307">
        <f t="shared" ca="1" si="328"/>
        <v>-0.95519995474304409</v>
      </c>
      <c r="F766" s="304">
        <f t="shared" ca="1" si="329"/>
        <v>1.1265288610765756</v>
      </c>
      <c r="G766" s="306">
        <f t="shared" ca="1" si="330"/>
        <v>6.8088882998730362</v>
      </c>
      <c r="H766" s="307">
        <f t="shared" ca="1" si="331"/>
        <v>-100.95591983359104</v>
      </c>
      <c r="I766" s="304">
        <f t="shared" ca="1" si="332"/>
        <v>101.18526923088464</v>
      </c>
      <c r="J766" s="306">
        <f t="shared" ca="1" si="333"/>
        <v>621.05488247048675</v>
      </c>
      <c r="K766" s="307">
        <f t="shared" ca="1" si="334"/>
        <v>-3.9265528522893645</v>
      </c>
      <c r="L766" s="304">
        <f t="shared" ca="1" si="319"/>
        <v>621.06729495098352</v>
      </c>
      <c r="M766" s="306">
        <f t="shared" ca="1" si="335"/>
        <v>-1.5034541392734759</v>
      </c>
      <c r="N766" s="304">
        <f t="shared" ca="1" si="336"/>
        <v>-86.141576871844038</v>
      </c>
      <c r="P766" s="310">
        <f t="shared" ca="1" si="337"/>
        <v>23</v>
      </c>
      <c r="Q766" s="304">
        <f t="shared" ca="1" si="338"/>
        <v>0</v>
      </c>
      <c r="R766" s="306">
        <f t="shared" ca="1" si="339"/>
        <v>0</v>
      </c>
      <c r="S766" s="307">
        <f t="shared" ca="1" si="340"/>
        <v>2.8949999999999996</v>
      </c>
      <c r="T766" s="304">
        <f t="shared" ca="1" si="320"/>
        <v>28.399949999999997</v>
      </c>
      <c r="U766" s="311">
        <f t="shared" ca="1" si="321"/>
        <v>0</v>
      </c>
      <c r="V766" s="306">
        <f t="shared" ca="1" si="322"/>
        <v>1.22548109717708</v>
      </c>
      <c r="W766" s="304">
        <f t="shared" ca="1" si="323"/>
        <v>25.692955772905538</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0.91284737330438581</v>
      </c>
      <c r="AH766" s="304">
        <f t="shared" ca="1" si="347"/>
        <v>-8.8749165721588597</v>
      </c>
    </row>
    <row r="767" spans="1:34" x14ac:dyDescent="0.2">
      <c r="A767" s="347">
        <f t="shared" ca="1" si="325"/>
        <v>1E-4</v>
      </c>
      <c r="B767" s="304">
        <f t="shared" ca="1" si="326"/>
        <v>32.837700000001426</v>
      </c>
      <c r="D767" s="306">
        <f t="shared" ca="1" si="327"/>
        <v>-0.59720635333023542</v>
      </c>
      <c r="E767" s="307">
        <f t="shared" ca="1" si="328"/>
        <v>-0.95517464884205872</v>
      </c>
      <c r="F767" s="304">
        <f t="shared" ca="1" si="329"/>
        <v>1.1265052322330988</v>
      </c>
      <c r="G767" s="306">
        <f t="shared" ca="1" si="330"/>
        <v>6.8088285792377032</v>
      </c>
      <c r="H767" s="307">
        <f t="shared" ca="1" si="331"/>
        <v>-100.95601535105592</v>
      </c>
      <c r="I767" s="304">
        <f t="shared" ca="1" si="332"/>
        <v>101.18536051318928</v>
      </c>
      <c r="J767" s="306">
        <f t="shared" ca="1" si="333"/>
        <v>621.05488247048675</v>
      </c>
      <c r="K767" s="307">
        <f t="shared" ca="1" si="334"/>
        <v>-3.9366484490485969</v>
      </c>
      <c r="L767" s="304">
        <f t="shared" ca="1" si="319"/>
        <v>621.06735886008494</v>
      </c>
      <c r="M767" s="306">
        <f t="shared" ca="1" si="335"/>
        <v>-1.5034547916679024</v>
      </c>
      <c r="N767" s="304">
        <f t="shared" ca="1" si="336"/>
        <v>-86.141614251291259</v>
      </c>
      <c r="P767" s="310">
        <f t="shared" ca="1" si="337"/>
        <v>23</v>
      </c>
      <c r="Q767" s="304">
        <f t="shared" ca="1" si="338"/>
        <v>0</v>
      </c>
      <c r="R767" s="306">
        <f t="shared" ca="1" si="339"/>
        <v>0</v>
      </c>
      <c r="S767" s="307">
        <f t="shared" ca="1" si="340"/>
        <v>2.8949999999999996</v>
      </c>
      <c r="T767" s="304">
        <f t="shared" ca="1" si="320"/>
        <v>28.399949999999997</v>
      </c>
      <c r="U767" s="311">
        <f t="shared" ca="1" si="321"/>
        <v>0</v>
      </c>
      <c r="V767" s="306">
        <f t="shared" ca="1" si="322"/>
        <v>1.225482334374052</v>
      </c>
      <c r="W767" s="304">
        <f t="shared" ca="1" si="323"/>
        <v>25.693028068350984</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0.91282283108839302</v>
      </c>
      <c r="AH767" s="304">
        <f t="shared" ca="1" si="347"/>
        <v>-8.8749415450450915</v>
      </c>
    </row>
    <row r="768" spans="1:34" x14ac:dyDescent="0.2">
      <c r="A768" s="347">
        <f t="shared" ca="1" si="325"/>
        <v>1E-4</v>
      </c>
      <c r="B768" s="304">
        <f t="shared" ca="1" si="326"/>
        <v>32.83780000000143</v>
      </c>
      <c r="D768" s="306">
        <f t="shared" ca="1" si="327"/>
        <v>-0.59720225690848117</v>
      </c>
      <c r="E768" s="307">
        <f t="shared" ca="1" si="328"/>
        <v>-0.95514934331215606</v>
      </c>
      <c r="F768" s="304">
        <f t="shared" ca="1" si="329"/>
        <v>1.1264816037939662</v>
      </c>
      <c r="G768" s="306">
        <f t="shared" ca="1" si="330"/>
        <v>6.8087688590120123</v>
      </c>
      <c r="H768" s="307">
        <f t="shared" ca="1" si="331"/>
        <v>-100.95611086599025</v>
      </c>
      <c r="I768" s="304">
        <f t="shared" ca="1" si="332"/>
        <v>101.18545179303973</v>
      </c>
      <c r="J768" s="306">
        <f t="shared" ca="1" si="333"/>
        <v>621.05488247048675</v>
      </c>
      <c r="K768" s="307">
        <f t="shared" ca="1" si="334"/>
        <v>-3.9467440553594493</v>
      </c>
      <c r="L768" s="304">
        <f t="shared" ca="1" si="319"/>
        <v>621.06742293334685</v>
      </c>
      <c r="M768" s="306">
        <f t="shared" ca="1" si="335"/>
        <v>-1.5034554440554295</v>
      </c>
      <c r="N768" s="304">
        <f t="shared" ca="1" si="336"/>
        <v>-86.141651630343162</v>
      </c>
      <c r="P768" s="310">
        <f t="shared" ca="1" si="337"/>
        <v>23</v>
      </c>
      <c r="Q768" s="304">
        <f t="shared" ca="1" si="338"/>
        <v>0</v>
      </c>
      <c r="R768" s="306">
        <f t="shared" ca="1" si="339"/>
        <v>0</v>
      </c>
      <c r="S768" s="307">
        <f t="shared" ca="1" si="340"/>
        <v>2.8949999999999996</v>
      </c>
      <c r="T768" s="304">
        <f t="shared" ca="1" si="320"/>
        <v>28.399949999999997</v>
      </c>
      <c r="U768" s="311">
        <f t="shared" ca="1" si="321"/>
        <v>0</v>
      </c>
      <c r="V768" s="306">
        <f t="shared" ca="1" si="322"/>
        <v>1.2254835715734433</v>
      </c>
      <c r="W768" s="304">
        <f t="shared" ca="1" si="323"/>
        <v>25.693100362736239</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0.91279828922989381</v>
      </c>
      <c r="AH768" s="304">
        <f t="shared" ca="1" si="347"/>
        <v>-8.8749665175651078</v>
      </c>
    </row>
    <row r="769" spans="1:34" x14ac:dyDescent="0.2">
      <c r="A769" s="347">
        <f t="shared" ca="1" si="325"/>
        <v>1E-4</v>
      </c>
      <c r="B769" s="304">
        <f t="shared" ca="1" si="326"/>
        <v>32.837900000001433</v>
      </c>
      <c r="D769" s="306">
        <f t="shared" ca="1" si="327"/>
        <v>-0.59719816049041297</v>
      </c>
      <c r="E769" s="307">
        <f t="shared" ca="1" si="328"/>
        <v>-0.95512403815333435</v>
      </c>
      <c r="F769" s="304">
        <f t="shared" ca="1" si="329"/>
        <v>1.1264579757591782</v>
      </c>
      <c r="G769" s="306">
        <f t="shared" ca="1" si="330"/>
        <v>6.8087091391959635</v>
      </c>
      <c r="H769" s="307">
        <f t="shared" ca="1" si="331"/>
        <v>-100.95620637839407</v>
      </c>
      <c r="I769" s="304">
        <f t="shared" ca="1" si="332"/>
        <v>101.18554307043604</v>
      </c>
      <c r="J769" s="306">
        <f t="shared" ca="1" si="333"/>
        <v>621.05488247048675</v>
      </c>
      <c r="K769" s="307">
        <f t="shared" ca="1" si="334"/>
        <v>-3.9568396712216685</v>
      </c>
      <c r="L769" s="304">
        <f t="shared" ca="1" si="319"/>
        <v>621.06748717076948</v>
      </c>
      <c r="M769" s="306">
        <f t="shared" ca="1" si="335"/>
        <v>-1.5034560964360575</v>
      </c>
      <c r="N769" s="304">
        <f t="shared" ca="1" si="336"/>
        <v>-86.141689008999791</v>
      </c>
      <c r="P769" s="310">
        <f t="shared" ca="1" si="337"/>
        <v>23</v>
      </c>
      <c r="Q769" s="304">
        <f t="shared" ca="1" si="338"/>
        <v>0</v>
      </c>
      <c r="R769" s="306">
        <f t="shared" ca="1" si="339"/>
        <v>0</v>
      </c>
      <c r="S769" s="307">
        <f t="shared" ca="1" si="340"/>
        <v>2.8949999999999996</v>
      </c>
      <c r="T769" s="304">
        <f t="shared" ca="1" si="320"/>
        <v>28.399949999999997</v>
      </c>
      <c r="U769" s="311">
        <f t="shared" ca="1" si="321"/>
        <v>0</v>
      </c>
      <c r="V769" s="306">
        <f t="shared" ca="1" si="322"/>
        <v>1.2254848087752543</v>
      </c>
      <c r="W769" s="304">
        <f t="shared" ca="1" si="323"/>
        <v>25.693172656061318</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0.91277374772889175</v>
      </c>
      <c r="AH769" s="304">
        <f t="shared" ca="1" si="347"/>
        <v>-8.8749914897189086</v>
      </c>
    </row>
    <row r="770" spans="1:34" x14ac:dyDescent="0.2">
      <c r="A770" s="347">
        <f t="shared" ca="1" si="325"/>
        <v>1E-4</v>
      </c>
      <c r="B770" s="304">
        <f t="shared" ca="1" si="326"/>
        <v>32.838000000001436</v>
      </c>
      <c r="D770" s="306">
        <f t="shared" ca="1" si="327"/>
        <v>-0.59719406407603082</v>
      </c>
      <c r="E770" s="307">
        <f t="shared" ca="1" si="328"/>
        <v>-0.95509873336558826</v>
      </c>
      <c r="F770" s="304">
        <f t="shared" ca="1" si="329"/>
        <v>1.1264343481287302</v>
      </c>
      <c r="G770" s="306">
        <f t="shared" ca="1" si="330"/>
        <v>6.808649419789556</v>
      </c>
      <c r="H770" s="307">
        <f t="shared" ca="1" si="331"/>
        <v>-100.9563018882674</v>
      </c>
      <c r="I770" s="304">
        <f t="shared" ca="1" si="332"/>
        <v>101.18563434537822</v>
      </c>
      <c r="J770" s="306">
        <f t="shared" ca="1" si="333"/>
        <v>621.05488247048675</v>
      </c>
      <c r="K770" s="307">
        <f t="shared" ca="1" si="334"/>
        <v>-3.9669352966350013</v>
      </c>
      <c r="L770" s="304">
        <f t="shared" ca="1" si="319"/>
        <v>621.0675515723533</v>
      </c>
      <c r="M770" s="306">
        <f t="shared" ca="1" si="335"/>
        <v>-1.5034567488097865</v>
      </c>
      <c r="N770" s="304">
        <f t="shared" ca="1" si="336"/>
        <v>-86.141726387261116</v>
      </c>
      <c r="P770" s="310">
        <f t="shared" ca="1" si="337"/>
        <v>23</v>
      </c>
      <c r="Q770" s="304">
        <f t="shared" ca="1" si="338"/>
        <v>0</v>
      </c>
      <c r="R770" s="306">
        <f t="shared" ca="1" si="339"/>
        <v>0</v>
      </c>
      <c r="S770" s="307">
        <f t="shared" ca="1" si="340"/>
        <v>2.8949999999999996</v>
      </c>
      <c r="T770" s="304">
        <f t="shared" ca="1" si="320"/>
        <v>28.399949999999997</v>
      </c>
      <c r="U770" s="311">
        <f t="shared" ca="1" si="321"/>
        <v>0</v>
      </c>
      <c r="V770" s="306">
        <f t="shared" ca="1" si="322"/>
        <v>1.2254860459794854</v>
      </c>
      <c r="W770" s="304">
        <f t="shared" ca="1" si="323"/>
        <v>25.693244948326235</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0.91274920658537617</v>
      </c>
      <c r="AH770" s="304">
        <f t="shared" ca="1" si="347"/>
        <v>-8.875016461506501</v>
      </c>
    </row>
    <row r="771" spans="1:34" x14ac:dyDescent="0.2">
      <c r="A771" s="347">
        <f t="shared" ca="1" si="325"/>
        <v>1E-4</v>
      </c>
      <c r="B771" s="304">
        <f t="shared" ca="1" si="326"/>
        <v>32.83810000000144</v>
      </c>
      <c r="D771" s="306">
        <f t="shared" ca="1" si="327"/>
        <v>-0.59718996766533428</v>
      </c>
      <c r="E771" s="307">
        <f t="shared" ca="1" si="328"/>
        <v>-0.95507342894891245</v>
      </c>
      <c r="F771" s="304">
        <f t="shared" ca="1" si="329"/>
        <v>1.1264107209026184</v>
      </c>
      <c r="G771" s="306">
        <f t="shared" ca="1" si="330"/>
        <v>6.8085897007927896</v>
      </c>
      <c r="H771" s="307">
        <f t="shared" ca="1" si="331"/>
        <v>-100.9563973956103</v>
      </c>
      <c r="I771" s="304">
        <f t="shared" ca="1" si="332"/>
        <v>101.18572561786634</v>
      </c>
      <c r="J771" s="306">
        <f t="shared" ca="1" si="333"/>
        <v>621.05488247048675</v>
      </c>
      <c r="K771" s="307">
        <f t="shared" ca="1" si="334"/>
        <v>-3.9770309315991952</v>
      </c>
      <c r="L771" s="304">
        <f t="shared" ca="1" si="319"/>
        <v>621.06761613809897</v>
      </c>
      <c r="M771" s="306">
        <f t="shared" ca="1" si="335"/>
        <v>-1.5034574011766166</v>
      </c>
      <c r="N771" s="304">
        <f t="shared" ca="1" si="336"/>
        <v>-86.14176376512718</v>
      </c>
      <c r="P771" s="310">
        <f t="shared" ca="1" si="337"/>
        <v>23</v>
      </c>
      <c r="Q771" s="304">
        <f t="shared" ca="1" si="338"/>
        <v>0</v>
      </c>
      <c r="R771" s="306">
        <f t="shared" ca="1" si="339"/>
        <v>0</v>
      </c>
      <c r="S771" s="307">
        <f t="shared" ca="1" si="340"/>
        <v>2.8949999999999996</v>
      </c>
      <c r="T771" s="304">
        <f t="shared" ca="1" si="320"/>
        <v>28.399949999999997</v>
      </c>
      <c r="U771" s="311">
        <f t="shared" ca="1" si="321"/>
        <v>0</v>
      </c>
      <c r="V771" s="306">
        <f t="shared" ca="1" si="322"/>
        <v>1.2254872831861365</v>
      </c>
      <c r="W771" s="304">
        <f t="shared" ca="1" si="323"/>
        <v>25.693317239531012</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0.91272466579934886</v>
      </c>
      <c r="AH771" s="304">
        <f t="shared" ca="1" si="347"/>
        <v>-8.8750414329278886</v>
      </c>
    </row>
    <row r="772" spans="1:34" x14ac:dyDescent="0.2">
      <c r="A772" s="347">
        <f t="shared" ca="1" si="325"/>
        <v>1E-4</v>
      </c>
      <c r="B772" s="304">
        <f t="shared" ca="1" si="326"/>
        <v>32.838200000001443</v>
      </c>
      <c r="D772" s="306">
        <f t="shared" ca="1" si="327"/>
        <v>-0.5971858712583249</v>
      </c>
      <c r="E772" s="307">
        <f t="shared" ca="1" si="328"/>
        <v>-0.95504812490329805</v>
      </c>
      <c r="F772" s="304">
        <f t="shared" ca="1" si="329"/>
        <v>1.126387094080836</v>
      </c>
      <c r="G772" s="306">
        <f t="shared" ca="1" si="330"/>
        <v>6.8085299822056635</v>
      </c>
      <c r="H772" s="307">
        <f t="shared" ca="1" si="331"/>
        <v>-100.95649290042279</v>
      </c>
      <c r="I772" s="304">
        <f t="shared" ca="1" si="332"/>
        <v>101.1858168879004</v>
      </c>
      <c r="J772" s="306">
        <f t="shared" ca="1" si="333"/>
        <v>621.05488247048675</v>
      </c>
      <c r="K772" s="307">
        <f t="shared" ca="1" si="334"/>
        <v>-3.9871265761139969</v>
      </c>
      <c r="L772" s="304">
        <f t="shared" ref="L772:L835" ca="1" si="348">SQRT(pos_x^2+pos_z^2)</f>
        <v>621.06768086800662</v>
      </c>
      <c r="M772" s="306">
        <f t="shared" ca="1" si="335"/>
        <v>-1.503458053536548</v>
      </c>
      <c r="N772" s="304">
        <f t="shared" ca="1" si="336"/>
        <v>-86.14180114259797</v>
      </c>
      <c r="P772" s="310">
        <f t="shared" ca="1" si="337"/>
        <v>23</v>
      </c>
      <c r="Q772" s="304">
        <f t="shared" ca="1" si="338"/>
        <v>0</v>
      </c>
      <c r="R772" s="306">
        <f t="shared" ca="1" si="339"/>
        <v>0</v>
      </c>
      <c r="S772" s="307">
        <f t="shared" ca="1" si="340"/>
        <v>2.8949999999999996</v>
      </c>
      <c r="T772" s="304">
        <f t="shared" ref="T772:T835" ca="1" si="349">m*g</f>
        <v>28.399949999999997</v>
      </c>
      <c r="U772" s="311">
        <f t="shared" ref="U772:U835" ca="1" si="350">IF(pos_xz&lt;L_rampe,Poids*COS(Beta),0)</f>
        <v>0</v>
      </c>
      <c r="V772" s="306">
        <f t="shared" ref="V772:V835" ca="1" si="351">Rho_moyen*(20000-Alt_rampe-pos_z)/(20000+Alt_rampe+pos_z)</f>
        <v>1.2254885203952066</v>
      </c>
      <c r="W772" s="304">
        <f t="shared" ref="W772:W835" ca="1" si="352">1/2*Rho*Sref*Cx*vit_xz^2</f>
        <v>25.693389529675628</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0.91270012537079559</v>
      </c>
      <c r="AH772" s="304">
        <f t="shared" ca="1" si="347"/>
        <v>-8.8750664039830802</v>
      </c>
    </row>
    <row r="773" spans="1:34" x14ac:dyDescent="0.2">
      <c r="A773" s="347">
        <f t="shared" ref="A773:A836" ca="1" si="354">IF(B772+0.01&lt;=T_ini+ROUNDUP(Temps_fin_propu,0), 0.01, IF(K772&gt;0, 0.1, 0.0001))</f>
        <v>1E-4</v>
      </c>
      <c r="B773" s="304">
        <f t="shared" ref="B773:B836" ca="1" si="355">B772+pas</f>
        <v>32.838300000001446</v>
      </c>
      <c r="D773" s="306">
        <f t="shared" ref="D773:D836" ca="1" si="356">IF(AND(L772&lt;L_rampe,Poussee&lt;Poids*SIN(M772)),0,(-W772+Poussee)/m*COS(M772)-U772/m*SIN(M772))</f>
        <v>-0.59718177485500168</v>
      </c>
      <c r="E773" s="307">
        <f t="shared" ref="E773:E836" ca="1" si="357">IF(AND(L772&lt;L_rampe,Poussee&lt;Poids*SIN(M772)),0,(-W772+Poussee)/m*SIN(M772)+U772/m*COS(M772)-Poids/m)</f>
        <v>-0.9550228212287557</v>
      </c>
      <c r="F773" s="304">
        <f t="shared" ref="F773:F836" ca="1" si="358">SQRT(acc_x^2+acc_z^2)</f>
        <v>1.1263634676633922</v>
      </c>
      <c r="G773" s="306">
        <f t="shared" ref="G773:G836" ca="1" si="359">G772+acc_x*pas</f>
        <v>6.8084702640281778</v>
      </c>
      <c r="H773" s="307">
        <f t="shared" ref="H773:H836" ca="1" si="360">H772+acc_z*pas</f>
        <v>-100.95658840270491</v>
      </c>
      <c r="I773" s="304">
        <f t="shared" ref="I773:I836" ca="1" si="361">SQRT(vit_x^2+vit_z^2)</f>
        <v>101.18590815548046</v>
      </c>
      <c r="J773" s="306">
        <f t="shared" ref="J773:J836" ca="1" si="362">J772+0.5*(vit_x+G772)*pas*(K772&gt;=0)</f>
        <v>621.05488247048675</v>
      </c>
      <c r="K773" s="307">
        <f t="shared" ref="K773:K836" ca="1" si="363">K772+0.5*(vit_z+H772)*pas</f>
        <v>-3.9972222301791533</v>
      </c>
      <c r="L773" s="304">
        <f t="shared" ca="1" si="348"/>
        <v>621.0677457620767</v>
      </c>
      <c r="M773" s="306">
        <f t="shared" ref="M773:M836" ca="1" si="364">IF(AND(L772&gt;L_rampe,G773&gt;0),ATAN2(G773,H773),$M$4)</f>
        <v>-1.5034587058895805</v>
      </c>
      <c r="N773" s="304">
        <f t="shared" ref="N773:N836" ca="1" si="365">DEGREES(Beta)</f>
        <v>-86.141838519673485</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2.8949999999999996</v>
      </c>
      <c r="T773" s="304">
        <f t="shared" ca="1" si="349"/>
        <v>28.399949999999997</v>
      </c>
      <c r="U773" s="311">
        <f t="shared" ca="1" si="350"/>
        <v>0</v>
      </c>
      <c r="V773" s="306">
        <f t="shared" ca="1" si="351"/>
        <v>1.2254897576066968</v>
      </c>
      <c r="W773" s="304">
        <f t="shared" ca="1" si="352"/>
        <v>25.693461818760124</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0.91267558529972881</v>
      </c>
      <c r="AH773" s="304">
        <f t="shared" ref="AH773:AH836" ca="1" si="376">IF(AND(L772&lt;L_rampe,Poussee&lt;Poids*SIN(M772)), g*SIN(M772), (-W772+Poussee)/m)</f>
        <v>-8.875091374672067</v>
      </c>
    </row>
    <row r="774" spans="1:34" x14ac:dyDescent="0.2">
      <c r="A774" s="347">
        <f t="shared" ca="1" si="354"/>
        <v>1E-4</v>
      </c>
      <c r="B774" s="304">
        <f t="shared" ca="1" si="355"/>
        <v>32.83840000000145</v>
      </c>
      <c r="D774" s="306">
        <f t="shared" ca="1" si="356"/>
        <v>-0.59717767845536851</v>
      </c>
      <c r="E774" s="307">
        <f t="shared" ca="1" si="357"/>
        <v>-0.95499751792526943</v>
      </c>
      <c r="F774" s="304">
        <f t="shared" ca="1" si="358"/>
        <v>1.1263398416502759</v>
      </c>
      <c r="G774" s="306">
        <f t="shared" ca="1" si="359"/>
        <v>6.8084105462603324</v>
      </c>
      <c r="H774" s="307">
        <f t="shared" ca="1" si="360"/>
        <v>-100.9566839024567</v>
      </c>
      <c r="I774" s="304">
        <f t="shared" ca="1" si="361"/>
        <v>101.18599942060655</v>
      </c>
      <c r="J774" s="306">
        <f t="shared" ca="1" si="362"/>
        <v>621.05488247048675</v>
      </c>
      <c r="K774" s="307">
        <f t="shared" ca="1" si="363"/>
        <v>-4.0073178937944114</v>
      </c>
      <c r="L774" s="304">
        <f t="shared" ca="1" si="348"/>
        <v>621.06781082030977</v>
      </c>
      <c r="M774" s="306">
        <f t="shared" ca="1" si="364"/>
        <v>-1.5034593582357145</v>
      </c>
      <c r="N774" s="304">
        <f t="shared" ca="1" si="365"/>
        <v>-86.141875896353753</v>
      </c>
      <c r="P774" s="310">
        <f t="shared" ca="1" si="366"/>
        <v>23</v>
      </c>
      <c r="Q774" s="304">
        <f t="shared" ca="1" si="367"/>
        <v>0</v>
      </c>
      <c r="R774" s="306">
        <f t="shared" ca="1" si="368"/>
        <v>0</v>
      </c>
      <c r="S774" s="307">
        <f t="shared" ca="1" si="369"/>
        <v>2.8949999999999996</v>
      </c>
      <c r="T774" s="304">
        <f t="shared" ca="1" si="349"/>
        <v>28.399949999999997</v>
      </c>
      <c r="U774" s="311">
        <f t="shared" ca="1" si="350"/>
        <v>0</v>
      </c>
      <c r="V774" s="306">
        <f t="shared" ca="1" si="351"/>
        <v>1.2254909948206063</v>
      </c>
      <c r="W774" s="304">
        <f t="shared" ca="1" si="352"/>
        <v>25.69353410678449</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0.91265104558613253</v>
      </c>
      <c r="AH774" s="304">
        <f t="shared" ca="1" si="376"/>
        <v>-8.8751163449948631</v>
      </c>
    </row>
    <row r="775" spans="1:34" x14ac:dyDescent="0.2">
      <c r="A775" s="347">
        <f t="shared" ca="1" si="354"/>
        <v>1E-4</v>
      </c>
      <c r="B775" s="304">
        <f t="shared" ca="1" si="355"/>
        <v>32.838500000001453</v>
      </c>
      <c r="D775" s="306">
        <f t="shared" ca="1" si="356"/>
        <v>-0.59717358205942284</v>
      </c>
      <c r="E775" s="307">
        <f t="shared" ca="1" si="357"/>
        <v>-0.95497221499284279</v>
      </c>
      <c r="F775" s="304">
        <f t="shared" ca="1" si="358"/>
        <v>1.1263162160414892</v>
      </c>
      <c r="G775" s="306">
        <f t="shared" ca="1" si="359"/>
        <v>6.8083508289021264</v>
      </c>
      <c r="H775" s="307">
        <f t="shared" ca="1" si="360"/>
        <v>-100.9567793996782</v>
      </c>
      <c r="I775" s="304">
        <f t="shared" ca="1" si="361"/>
        <v>101.18609068327871</v>
      </c>
      <c r="J775" s="306">
        <f t="shared" ca="1" si="362"/>
        <v>621.05488247048675</v>
      </c>
      <c r="K775" s="307">
        <f t="shared" ca="1" si="363"/>
        <v>-4.0174135669595179</v>
      </c>
      <c r="L775" s="304">
        <f t="shared" ca="1" si="348"/>
        <v>621.06787604270608</v>
      </c>
      <c r="M775" s="306">
        <f t="shared" ca="1" si="364"/>
        <v>-1.5034600105749498</v>
      </c>
      <c r="N775" s="304">
        <f t="shared" ca="1" si="365"/>
        <v>-86.141913272638746</v>
      </c>
      <c r="P775" s="310">
        <f t="shared" ca="1" si="366"/>
        <v>23</v>
      </c>
      <c r="Q775" s="304">
        <f t="shared" ca="1" si="367"/>
        <v>0</v>
      </c>
      <c r="R775" s="306">
        <f t="shared" ca="1" si="368"/>
        <v>0</v>
      </c>
      <c r="S775" s="307">
        <f t="shared" ca="1" si="369"/>
        <v>2.8949999999999996</v>
      </c>
      <c r="T775" s="304">
        <f t="shared" ca="1" si="349"/>
        <v>28.399949999999997</v>
      </c>
      <c r="U775" s="311">
        <f t="shared" ca="1" si="350"/>
        <v>0</v>
      </c>
      <c r="V775" s="306">
        <f t="shared" ca="1" si="351"/>
        <v>1.2254922320369357</v>
      </c>
      <c r="W775" s="304">
        <f t="shared" ca="1" si="352"/>
        <v>25.693606393748755</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0.91262650623000852</v>
      </c>
      <c r="AH775" s="304">
        <f t="shared" ca="1" si="376"/>
        <v>-8.8751413149514669</v>
      </c>
    </row>
    <row r="776" spans="1:34" x14ac:dyDescent="0.2">
      <c r="A776" s="347">
        <f t="shared" ca="1" si="354"/>
        <v>1E-4</v>
      </c>
      <c r="B776" s="304">
        <f t="shared" ca="1" si="355"/>
        <v>32.838600000001456</v>
      </c>
      <c r="D776" s="306">
        <f t="shared" ca="1" si="356"/>
        <v>-0.59716948566716799</v>
      </c>
      <c r="E776" s="307">
        <f t="shared" ca="1" si="357"/>
        <v>-0.9549469124314669</v>
      </c>
      <c r="F776" s="304">
        <f t="shared" ca="1" si="358"/>
        <v>1.1262925908370265</v>
      </c>
      <c r="G776" s="306">
        <f t="shared" ca="1" si="359"/>
        <v>6.8082911119535598</v>
      </c>
      <c r="H776" s="307">
        <f t="shared" ca="1" si="360"/>
        <v>-100.95687489436943</v>
      </c>
      <c r="I776" s="304">
        <f t="shared" ca="1" si="361"/>
        <v>101.18618194349695</v>
      </c>
      <c r="J776" s="306">
        <f t="shared" ca="1" si="362"/>
        <v>621.05488247048675</v>
      </c>
      <c r="K776" s="307">
        <f t="shared" ca="1" si="363"/>
        <v>-4.0275092496742202</v>
      </c>
      <c r="L776" s="304">
        <f t="shared" ca="1" si="348"/>
        <v>621.06794142926617</v>
      </c>
      <c r="M776" s="306">
        <f t="shared" ca="1" si="364"/>
        <v>-1.5034606629072869</v>
      </c>
      <c r="N776" s="304">
        <f t="shared" ca="1" si="365"/>
        <v>-86.141950648528493</v>
      </c>
      <c r="P776" s="310">
        <f t="shared" ca="1" si="366"/>
        <v>23</v>
      </c>
      <c r="Q776" s="304">
        <f t="shared" ca="1" si="367"/>
        <v>0</v>
      </c>
      <c r="R776" s="306">
        <f t="shared" ca="1" si="368"/>
        <v>0</v>
      </c>
      <c r="S776" s="307">
        <f t="shared" ca="1" si="369"/>
        <v>2.8949999999999996</v>
      </c>
      <c r="T776" s="304">
        <f t="shared" ca="1" si="349"/>
        <v>28.399949999999997</v>
      </c>
      <c r="U776" s="311">
        <f t="shared" ca="1" si="350"/>
        <v>0</v>
      </c>
      <c r="V776" s="306">
        <f t="shared" ca="1" si="351"/>
        <v>1.2254934692556847</v>
      </c>
      <c r="W776" s="304">
        <f t="shared" ca="1" si="352"/>
        <v>25.693678679652919</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0.91260196723135323</v>
      </c>
      <c r="AH776" s="304">
        <f t="shared" ca="1" si="376"/>
        <v>-8.8751662845418853</v>
      </c>
    </row>
    <row r="777" spans="1:34" x14ac:dyDescent="0.2">
      <c r="A777" s="347">
        <f t="shared" ca="1" si="354"/>
        <v>1E-4</v>
      </c>
      <c r="B777" s="304">
        <f t="shared" ca="1" si="355"/>
        <v>32.83870000000146</v>
      </c>
      <c r="D777" s="306">
        <f t="shared" ca="1" si="356"/>
        <v>-0.59716538927860197</v>
      </c>
      <c r="E777" s="307">
        <f t="shared" ca="1" si="357"/>
        <v>-0.9549216102411382</v>
      </c>
      <c r="F777" s="304">
        <f t="shared" ca="1" si="358"/>
        <v>1.1262689660368843</v>
      </c>
      <c r="G777" s="306">
        <f t="shared" ca="1" si="359"/>
        <v>6.8082313954146318</v>
      </c>
      <c r="H777" s="307">
        <f t="shared" ca="1" si="360"/>
        <v>-100.95697038653046</v>
      </c>
      <c r="I777" s="304">
        <f t="shared" ca="1" si="361"/>
        <v>101.18627320126133</v>
      </c>
      <c r="J777" s="306">
        <f t="shared" ca="1" si="362"/>
        <v>621.05488247048675</v>
      </c>
      <c r="K777" s="307">
        <f t="shared" ca="1" si="363"/>
        <v>-4.0376049419382651</v>
      </c>
      <c r="L777" s="304">
        <f t="shared" ca="1" si="348"/>
        <v>621.06800697999029</v>
      </c>
      <c r="M777" s="306">
        <f t="shared" ca="1" si="364"/>
        <v>-1.5034613152327254</v>
      </c>
      <c r="N777" s="304">
        <f t="shared" ca="1" si="365"/>
        <v>-86.141988024022993</v>
      </c>
      <c r="P777" s="310">
        <f t="shared" ca="1" si="366"/>
        <v>23</v>
      </c>
      <c r="Q777" s="304">
        <f t="shared" ca="1" si="367"/>
        <v>0</v>
      </c>
      <c r="R777" s="306">
        <f t="shared" ca="1" si="368"/>
        <v>0</v>
      </c>
      <c r="S777" s="307">
        <f t="shared" ca="1" si="369"/>
        <v>2.8949999999999996</v>
      </c>
      <c r="T777" s="304">
        <f t="shared" ca="1" si="349"/>
        <v>28.399949999999997</v>
      </c>
      <c r="U777" s="311">
        <f t="shared" ca="1" si="350"/>
        <v>0</v>
      </c>
      <c r="V777" s="306">
        <f t="shared" ca="1" si="351"/>
        <v>1.2254947064768535</v>
      </c>
      <c r="W777" s="304">
        <f t="shared" ca="1" si="352"/>
        <v>25.693750964496999</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0.91257742859015956</v>
      </c>
      <c r="AH777" s="304">
        <f t="shared" ca="1" si="376"/>
        <v>-8.8751912537661219</v>
      </c>
    </row>
    <row r="778" spans="1:34" x14ac:dyDescent="0.2">
      <c r="A778" s="347">
        <f t="shared" ca="1" si="354"/>
        <v>1E-4</v>
      </c>
      <c r="B778" s="304">
        <f t="shared" ca="1" si="355"/>
        <v>32.838800000001463</v>
      </c>
      <c r="D778" s="306">
        <f t="shared" ca="1" si="356"/>
        <v>-0.59716129289372777</v>
      </c>
      <c r="E778" s="307">
        <f t="shared" ca="1" si="357"/>
        <v>-0.95489630842185313</v>
      </c>
      <c r="F778" s="304">
        <f t="shared" ca="1" si="358"/>
        <v>1.1262453416410616</v>
      </c>
      <c r="G778" s="306">
        <f t="shared" ca="1" si="359"/>
        <v>6.8081716792853424</v>
      </c>
      <c r="H778" s="307">
        <f t="shared" ca="1" si="360"/>
        <v>-100.95706587616129</v>
      </c>
      <c r="I778" s="304">
        <f t="shared" ca="1" si="361"/>
        <v>101.18636445657188</v>
      </c>
      <c r="J778" s="306">
        <f t="shared" ca="1" si="362"/>
        <v>621.05488247048675</v>
      </c>
      <c r="K778" s="307">
        <f t="shared" ca="1" si="363"/>
        <v>-4.0477006437513996</v>
      </c>
      <c r="L778" s="304">
        <f t="shared" ca="1" si="348"/>
        <v>621.06807269487899</v>
      </c>
      <c r="M778" s="306">
        <f t="shared" ca="1" si="364"/>
        <v>-1.5034619675512657</v>
      </c>
      <c r="N778" s="304">
        <f t="shared" ca="1" si="365"/>
        <v>-86.142025399122247</v>
      </c>
      <c r="P778" s="310">
        <f t="shared" ca="1" si="366"/>
        <v>23</v>
      </c>
      <c r="Q778" s="304">
        <f t="shared" ca="1" si="367"/>
        <v>0</v>
      </c>
      <c r="R778" s="306">
        <f t="shared" ca="1" si="368"/>
        <v>0</v>
      </c>
      <c r="S778" s="307">
        <f t="shared" ca="1" si="369"/>
        <v>2.8949999999999996</v>
      </c>
      <c r="T778" s="304">
        <f t="shared" ca="1" si="349"/>
        <v>28.399949999999997</v>
      </c>
      <c r="U778" s="311">
        <f t="shared" ca="1" si="350"/>
        <v>0</v>
      </c>
      <c r="V778" s="306">
        <f t="shared" ca="1" si="351"/>
        <v>1.2254959437004413</v>
      </c>
      <c r="W778" s="304">
        <f t="shared" ca="1" si="352"/>
        <v>25.693823248280989</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0.9125528903064275</v>
      </c>
      <c r="AH778" s="304">
        <f t="shared" ca="1" si="376"/>
        <v>-8.8752162226241804</v>
      </c>
    </row>
    <row r="779" spans="1:34" x14ac:dyDescent="0.2">
      <c r="A779" s="347">
        <f t="shared" ca="1" si="354"/>
        <v>1E-4</v>
      </c>
      <c r="B779" s="304">
        <f t="shared" ca="1" si="355"/>
        <v>32.838900000001466</v>
      </c>
      <c r="D779" s="306">
        <f t="shared" ca="1" si="356"/>
        <v>-0.59715719651254495</v>
      </c>
      <c r="E779" s="307">
        <f t="shared" ca="1" si="357"/>
        <v>-0.95487100697361527</v>
      </c>
      <c r="F779" s="304">
        <f t="shared" ca="1" si="358"/>
        <v>1.1262217176495612</v>
      </c>
      <c r="G779" s="306">
        <f t="shared" ca="1" si="359"/>
        <v>6.8081119635656915</v>
      </c>
      <c r="H779" s="307">
        <f t="shared" ca="1" si="360"/>
        <v>-100.95716136326199</v>
      </c>
      <c r="I779" s="304">
        <f t="shared" ca="1" si="361"/>
        <v>101.18645570942866</v>
      </c>
      <c r="J779" s="306">
        <f t="shared" ca="1" si="362"/>
        <v>621.05488247048675</v>
      </c>
      <c r="K779" s="307">
        <f t="shared" ca="1" si="363"/>
        <v>-4.0577963551133704</v>
      </c>
      <c r="L779" s="304">
        <f t="shared" ca="1" si="348"/>
        <v>621.06813857393274</v>
      </c>
      <c r="M779" s="306">
        <f t="shared" ca="1" si="364"/>
        <v>-1.503462619862908</v>
      </c>
      <c r="N779" s="304">
        <f t="shared" ca="1" si="365"/>
        <v>-86.142062773826282</v>
      </c>
      <c r="P779" s="310">
        <f t="shared" ca="1" si="366"/>
        <v>23</v>
      </c>
      <c r="Q779" s="304">
        <f t="shared" ca="1" si="367"/>
        <v>0</v>
      </c>
      <c r="R779" s="306">
        <f t="shared" ca="1" si="368"/>
        <v>0</v>
      </c>
      <c r="S779" s="307">
        <f t="shared" ca="1" si="369"/>
        <v>2.8949999999999996</v>
      </c>
      <c r="T779" s="304">
        <f t="shared" ca="1" si="349"/>
        <v>28.399949999999997</v>
      </c>
      <c r="U779" s="311">
        <f t="shared" ca="1" si="350"/>
        <v>0</v>
      </c>
      <c r="V779" s="306">
        <f t="shared" ca="1" si="351"/>
        <v>1.2254971809264492</v>
      </c>
      <c r="W779" s="304">
        <f t="shared" ca="1" si="352"/>
        <v>25.69389553100493</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0.91252835238015706</v>
      </c>
      <c r="AH779" s="304">
        <f t="shared" ca="1" si="376"/>
        <v>-8.8752411911160589</v>
      </c>
    </row>
    <row r="780" spans="1:34" x14ac:dyDescent="0.2">
      <c r="A780" s="347">
        <f t="shared" ca="1" si="354"/>
        <v>1E-4</v>
      </c>
      <c r="B780" s="304">
        <f t="shared" ca="1" si="355"/>
        <v>32.839000000001469</v>
      </c>
      <c r="D780" s="306">
        <f t="shared" ca="1" si="356"/>
        <v>-0.59715310013505352</v>
      </c>
      <c r="E780" s="307">
        <f t="shared" ca="1" si="357"/>
        <v>-0.95484570589640683</v>
      </c>
      <c r="F780" s="304">
        <f t="shared" ca="1" si="358"/>
        <v>1.126198094062369</v>
      </c>
      <c r="G780" s="306">
        <f t="shared" ca="1" si="359"/>
        <v>6.8080522482556782</v>
      </c>
      <c r="H780" s="307">
        <f t="shared" ca="1" si="360"/>
        <v>-100.95725684783258</v>
      </c>
      <c r="I780" s="304">
        <f t="shared" ca="1" si="361"/>
        <v>101.18654695983166</v>
      </c>
      <c r="J780" s="306">
        <f t="shared" ca="1" si="362"/>
        <v>621.05488247048675</v>
      </c>
      <c r="K780" s="307">
        <f t="shared" ca="1" si="363"/>
        <v>-4.0678920760239254</v>
      </c>
      <c r="L780" s="304">
        <f t="shared" ca="1" si="348"/>
        <v>621.06820461715176</v>
      </c>
      <c r="M780" s="306">
        <f t="shared" ca="1" si="364"/>
        <v>-1.503463272167652</v>
      </c>
      <c r="N780" s="304">
        <f t="shared" ca="1" si="365"/>
        <v>-86.142100148135071</v>
      </c>
      <c r="P780" s="310">
        <f t="shared" ca="1" si="366"/>
        <v>23</v>
      </c>
      <c r="Q780" s="304">
        <f t="shared" ca="1" si="367"/>
        <v>0</v>
      </c>
      <c r="R780" s="306">
        <f t="shared" ca="1" si="368"/>
        <v>0</v>
      </c>
      <c r="S780" s="307">
        <f t="shared" ca="1" si="369"/>
        <v>2.8949999999999996</v>
      </c>
      <c r="T780" s="304">
        <f t="shared" ca="1" si="349"/>
        <v>28.399949999999997</v>
      </c>
      <c r="U780" s="311">
        <f t="shared" ca="1" si="350"/>
        <v>0</v>
      </c>
      <c r="V780" s="306">
        <f t="shared" ca="1" si="351"/>
        <v>1.2254984181548763</v>
      </c>
      <c r="W780" s="304">
        <f t="shared" ca="1" si="352"/>
        <v>25.693967812668806</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0.91250381481133225</v>
      </c>
      <c r="AH780" s="304">
        <f t="shared" ca="1" si="376"/>
        <v>-8.8752661592417734</v>
      </c>
    </row>
    <row r="781" spans="1:34" x14ac:dyDescent="0.2">
      <c r="A781" s="347">
        <f t="shared" ca="1" si="354"/>
        <v>1E-4</v>
      </c>
      <c r="B781" s="304">
        <f t="shared" ca="1" si="355"/>
        <v>32.839100000001473</v>
      </c>
      <c r="D781" s="306">
        <f t="shared" ca="1" si="356"/>
        <v>-0.59714900376125635</v>
      </c>
      <c r="E781" s="307">
        <f t="shared" ca="1" si="357"/>
        <v>-0.9548204051902367</v>
      </c>
      <c r="F781" s="304">
        <f t="shared" ca="1" si="358"/>
        <v>1.1261744708794941</v>
      </c>
      <c r="G781" s="306">
        <f t="shared" ca="1" si="359"/>
        <v>6.8079925333553017</v>
      </c>
      <c r="H781" s="307">
        <f t="shared" ca="1" si="360"/>
        <v>-100.9573523298731</v>
      </c>
      <c r="I781" s="304">
        <f t="shared" ca="1" si="361"/>
        <v>101.18663820778094</v>
      </c>
      <c r="J781" s="306">
        <f t="shared" ca="1" si="362"/>
        <v>621.05488247048675</v>
      </c>
      <c r="K781" s="307">
        <f t="shared" ca="1" si="363"/>
        <v>-4.0779878064828106</v>
      </c>
      <c r="L781" s="304">
        <f t="shared" ca="1" si="348"/>
        <v>621.06827082453663</v>
      </c>
      <c r="M781" s="306">
        <f t="shared" ca="1" si="364"/>
        <v>-1.5034639244654981</v>
      </c>
      <c r="N781" s="304">
        <f t="shared" ca="1" si="365"/>
        <v>-86.142137522048642</v>
      </c>
      <c r="P781" s="310">
        <f t="shared" ca="1" si="366"/>
        <v>23</v>
      </c>
      <c r="Q781" s="304">
        <f t="shared" ca="1" si="367"/>
        <v>0</v>
      </c>
      <c r="R781" s="306">
        <f t="shared" ca="1" si="368"/>
        <v>0</v>
      </c>
      <c r="S781" s="307">
        <f t="shared" ca="1" si="369"/>
        <v>2.8949999999999996</v>
      </c>
      <c r="T781" s="304">
        <f t="shared" ca="1" si="349"/>
        <v>28.399949999999997</v>
      </c>
      <c r="U781" s="311">
        <f t="shared" ca="1" si="350"/>
        <v>0</v>
      </c>
      <c r="V781" s="306">
        <f t="shared" ca="1" si="351"/>
        <v>1.2254996553857227</v>
      </c>
      <c r="W781" s="304">
        <f t="shared" ca="1" si="352"/>
        <v>25.694040093272633</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0.91247927759996195</v>
      </c>
      <c r="AH781" s="304">
        <f t="shared" ca="1" si="376"/>
        <v>-8.8752911270013151</v>
      </c>
    </row>
    <row r="782" spans="1:34" x14ac:dyDescent="0.2">
      <c r="A782" s="347">
        <f t="shared" ca="1" si="354"/>
        <v>1E-4</v>
      </c>
      <c r="B782" s="304">
        <f t="shared" ca="1" si="355"/>
        <v>32.839200000001476</v>
      </c>
      <c r="D782" s="306">
        <f t="shared" ca="1" si="356"/>
        <v>-0.597144907391151</v>
      </c>
      <c r="E782" s="307">
        <f t="shared" ca="1" si="357"/>
        <v>-0.954795104855096</v>
      </c>
      <c r="F782" s="304">
        <f t="shared" ca="1" si="358"/>
        <v>1.1261508481009284</v>
      </c>
      <c r="G782" s="306">
        <f t="shared" ca="1" si="359"/>
        <v>6.8079328188645629</v>
      </c>
      <c r="H782" s="307">
        <f t="shared" ca="1" si="360"/>
        <v>-100.95744780938359</v>
      </c>
      <c r="I782" s="304">
        <f t="shared" ca="1" si="361"/>
        <v>101.18672945327656</v>
      </c>
      <c r="J782" s="306">
        <f t="shared" ca="1" si="362"/>
        <v>621.05488247048675</v>
      </c>
      <c r="K782" s="307">
        <f t="shared" ca="1" si="363"/>
        <v>-4.0880835464897736</v>
      </c>
      <c r="L782" s="304">
        <f t="shared" ca="1" si="348"/>
        <v>621.06833719608755</v>
      </c>
      <c r="M782" s="306">
        <f t="shared" ca="1" si="364"/>
        <v>-1.5034645767564465</v>
      </c>
      <c r="N782" s="304">
        <f t="shared" ca="1" si="365"/>
        <v>-86.142174895566995</v>
      </c>
      <c r="P782" s="310">
        <f t="shared" ca="1" si="366"/>
        <v>23</v>
      </c>
      <c r="Q782" s="304">
        <f t="shared" ca="1" si="367"/>
        <v>0</v>
      </c>
      <c r="R782" s="306">
        <f t="shared" ca="1" si="368"/>
        <v>0</v>
      </c>
      <c r="S782" s="307">
        <f t="shared" ca="1" si="369"/>
        <v>2.8949999999999996</v>
      </c>
      <c r="T782" s="304">
        <f t="shared" ca="1" si="349"/>
        <v>28.399949999999997</v>
      </c>
      <c r="U782" s="311">
        <f t="shared" ca="1" si="350"/>
        <v>0</v>
      </c>
      <c r="V782" s="306">
        <f t="shared" ca="1" si="351"/>
        <v>1.2255008926189885</v>
      </c>
      <c r="W782" s="304">
        <f t="shared" ca="1" si="352"/>
        <v>25.694112372816438</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0.91245474074603905</v>
      </c>
      <c r="AH782" s="304">
        <f t="shared" ca="1" si="376"/>
        <v>-8.8753160943946927</v>
      </c>
    </row>
    <row r="783" spans="1:34" x14ac:dyDescent="0.2">
      <c r="A783" s="347">
        <f t="shared" ca="1" si="354"/>
        <v>1E-4</v>
      </c>
      <c r="B783" s="304">
        <f t="shared" ca="1" si="355"/>
        <v>32.839300000001479</v>
      </c>
      <c r="D783" s="306">
        <f t="shared" ca="1" si="356"/>
        <v>-0.59714081102473959</v>
      </c>
      <c r="E783" s="307">
        <f t="shared" ca="1" si="357"/>
        <v>-0.95476980489097762</v>
      </c>
      <c r="F783" s="304">
        <f t="shared" ca="1" si="358"/>
        <v>1.1261272257266668</v>
      </c>
      <c r="G783" s="306">
        <f t="shared" ca="1" si="359"/>
        <v>6.8078731047834609</v>
      </c>
      <c r="H783" s="307">
        <f t="shared" ca="1" si="360"/>
        <v>-100.95754328636409</v>
      </c>
      <c r="I783" s="304">
        <f t="shared" ca="1" si="361"/>
        <v>101.18682069631852</v>
      </c>
      <c r="J783" s="306">
        <f t="shared" ca="1" si="362"/>
        <v>621.05488247048675</v>
      </c>
      <c r="K783" s="307">
        <f t="shared" ca="1" si="363"/>
        <v>-4.0981792960445613</v>
      </c>
      <c r="L783" s="304">
        <f t="shared" ca="1" si="348"/>
        <v>621.06840373180523</v>
      </c>
      <c r="M783" s="306">
        <f t="shared" ca="1" si="364"/>
        <v>-1.5034652290404971</v>
      </c>
      <c r="N783" s="304">
        <f t="shared" ca="1" si="365"/>
        <v>-86.14221226869013</v>
      </c>
      <c r="P783" s="310">
        <f t="shared" ca="1" si="366"/>
        <v>23</v>
      </c>
      <c r="Q783" s="304">
        <f t="shared" ca="1" si="367"/>
        <v>0</v>
      </c>
      <c r="R783" s="306">
        <f t="shared" ca="1" si="368"/>
        <v>0</v>
      </c>
      <c r="S783" s="307">
        <f t="shared" ca="1" si="369"/>
        <v>2.8949999999999996</v>
      </c>
      <c r="T783" s="304">
        <f t="shared" ca="1" si="349"/>
        <v>28.399949999999997</v>
      </c>
      <c r="U783" s="311">
        <f t="shared" ca="1" si="350"/>
        <v>0</v>
      </c>
      <c r="V783" s="306">
        <f t="shared" ca="1" si="351"/>
        <v>1.2255021298546744</v>
      </c>
      <c r="W783" s="304">
        <f t="shared" ca="1" si="352"/>
        <v>25.694184651300237</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0.91243020424955468</v>
      </c>
      <c r="AH783" s="304">
        <f t="shared" ca="1" si="376"/>
        <v>-8.8753410614219135</v>
      </c>
    </row>
    <row r="784" spans="1:34" x14ac:dyDescent="0.2">
      <c r="A784" s="347">
        <f t="shared" ca="1" si="354"/>
        <v>1E-4</v>
      </c>
      <c r="B784" s="304">
        <f t="shared" ca="1" si="355"/>
        <v>32.839400000001483</v>
      </c>
      <c r="D784" s="306">
        <f t="shared" ca="1" si="356"/>
        <v>-0.59713671466202356</v>
      </c>
      <c r="E784" s="307">
        <f t="shared" ca="1" si="357"/>
        <v>-0.95474450529787624</v>
      </c>
      <c r="F784" s="304">
        <f t="shared" ca="1" si="358"/>
        <v>1.1261036037567065</v>
      </c>
      <c r="G784" s="306">
        <f t="shared" ca="1" si="359"/>
        <v>6.8078133911119947</v>
      </c>
      <c r="H784" s="307">
        <f t="shared" ca="1" si="360"/>
        <v>-100.95763876081462</v>
      </c>
      <c r="I784" s="304">
        <f t="shared" ca="1" si="361"/>
        <v>101.18691193690685</v>
      </c>
      <c r="J784" s="306">
        <f t="shared" ca="1" si="362"/>
        <v>621.05488247048675</v>
      </c>
      <c r="K784" s="307">
        <f t="shared" ca="1" si="363"/>
        <v>-4.1082750551469198</v>
      </c>
      <c r="L784" s="304">
        <f t="shared" ca="1" si="348"/>
        <v>621.06847043168989</v>
      </c>
      <c r="M784" s="306">
        <f t="shared" ca="1" si="364"/>
        <v>-1.5034658813176498</v>
      </c>
      <c r="N784" s="304">
        <f t="shared" ca="1" si="365"/>
        <v>-86.142249641418061</v>
      </c>
      <c r="P784" s="310">
        <f t="shared" ca="1" si="366"/>
        <v>23</v>
      </c>
      <c r="Q784" s="304">
        <f t="shared" ca="1" si="367"/>
        <v>0</v>
      </c>
      <c r="R784" s="306">
        <f t="shared" ca="1" si="368"/>
        <v>0</v>
      </c>
      <c r="S784" s="307">
        <f t="shared" ca="1" si="369"/>
        <v>2.8949999999999996</v>
      </c>
      <c r="T784" s="304">
        <f t="shared" ca="1" si="349"/>
        <v>28.399949999999997</v>
      </c>
      <c r="U784" s="311">
        <f t="shared" ca="1" si="350"/>
        <v>0</v>
      </c>
      <c r="V784" s="306">
        <f t="shared" ca="1" si="351"/>
        <v>1.2255033670927791</v>
      </c>
      <c r="W784" s="304">
        <f t="shared" ca="1" si="352"/>
        <v>25.694256928723995</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0.9124056681105035</v>
      </c>
      <c r="AH784" s="304">
        <f t="shared" ca="1" si="376"/>
        <v>-8.8753660280829845</v>
      </c>
    </row>
    <row r="785" spans="1:34" x14ac:dyDescent="0.2">
      <c r="A785" s="347">
        <f t="shared" ca="1" si="354"/>
        <v>1E-4</v>
      </c>
      <c r="B785" s="304">
        <f t="shared" ca="1" si="355"/>
        <v>32.839500000001486</v>
      </c>
      <c r="D785" s="306">
        <f t="shared" ca="1" si="356"/>
        <v>-0.59713261830300357</v>
      </c>
      <c r="E785" s="307">
        <f t="shared" ca="1" si="357"/>
        <v>-0.95471920607580074</v>
      </c>
      <c r="F785" s="304">
        <f t="shared" ca="1" si="358"/>
        <v>1.1260799821910554</v>
      </c>
      <c r="G785" s="306">
        <f t="shared" ca="1" si="359"/>
        <v>6.8077536778501644</v>
      </c>
      <c r="H785" s="307">
        <f t="shared" ca="1" si="360"/>
        <v>-100.95773423273522</v>
      </c>
      <c r="I785" s="304">
        <f t="shared" ca="1" si="361"/>
        <v>101.1870031750416</v>
      </c>
      <c r="J785" s="306">
        <f t="shared" ca="1" si="362"/>
        <v>621.05488247048675</v>
      </c>
      <c r="K785" s="307">
        <f t="shared" ca="1" si="363"/>
        <v>-4.1183708237965977</v>
      </c>
      <c r="L785" s="304">
        <f t="shared" ca="1" si="348"/>
        <v>621.06853729574198</v>
      </c>
      <c r="M785" s="306">
        <f t="shared" ca="1" si="364"/>
        <v>-1.5034665335879049</v>
      </c>
      <c r="N785" s="304">
        <f t="shared" ca="1" si="365"/>
        <v>-86.142287013750774</v>
      </c>
      <c r="P785" s="310">
        <f t="shared" ca="1" si="366"/>
        <v>23</v>
      </c>
      <c r="Q785" s="304">
        <f t="shared" ca="1" si="367"/>
        <v>0</v>
      </c>
      <c r="R785" s="306">
        <f t="shared" ca="1" si="368"/>
        <v>0</v>
      </c>
      <c r="S785" s="307">
        <f t="shared" ca="1" si="369"/>
        <v>2.8949999999999996</v>
      </c>
      <c r="T785" s="304">
        <f t="shared" ca="1" si="349"/>
        <v>28.399949999999997</v>
      </c>
      <c r="U785" s="311">
        <f t="shared" ca="1" si="350"/>
        <v>0</v>
      </c>
      <c r="V785" s="306">
        <f t="shared" ca="1" si="351"/>
        <v>1.2255046043333031</v>
      </c>
      <c r="W785" s="304">
        <f t="shared" ca="1" si="352"/>
        <v>25.694329205087747</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0.91238113232889617</v>
      </c>
      <c r="AH785" s="304">
        <f t="shared" ca="1" si="376"/>
        <v>-8.8753909943778933</v>
      </c>
    </row>
    <row r="786" spans="1:34" x14ac:dyDescent="0.2">
      <c r="A786" s="347">
        <f t="shared" ca="1" si="354"/>
        <v>1E-4</v>
      </c>
      <c r="B786" s="304">
        <f t="shared" ca="1" si="355"/>
        <v>32.839600000001489</v>
      </c>
      <c r="D786" s="306">
        <f t="shared" ca="1" si="356"/>
        <v>-0.59712852194767929</v>
      </c>
      <c r="E786" s="307">
        <f t="shared" ca="1" si="357"/>
        <v>-0.95469390722474223</v>
      </c>
      <c r="F786" s="304">
        <f t="shared" ca="1" si="358"/>
        <v>1.1260563610297065</v>
      </c>
      <c r="G786" s="306">
        <f t="shared" ca="1" si="359"/>
        <v>6.80769396499797</v>
      </c>
      <c r="H786" s="307">
        <f t="shared" ca="1" si="360"/>
        <v>-100.95782970212595</v>
      </c>
      <c r="I786" s="304">
        <f t="shared" ca="1" si="361"/>
        <v>101.18709441072282</v>
      </c>
      <c r="J786" s="306">
        <f t="shared" ca="1" si="362"/>
        <v>621.05488247048675</v>
      </c>
      <c r="K786" s="307">
        <f t="shared" ca="1" si="363"/>
        <v>-4.1284666019933409</v>
      </c>
      <c r="L786" s="304">
        <f t="shared" ca="1" si="348"/>
        <v>621.06860432396184</v>
      </c>
      <c r="M786" s="306">
        <f t="shared" ca="1" si="364"/>
        <v>-1.5034671858512627</v>
      </c>
      <c r="N786" s="304">
        <f t="shared" ca="1" si="365"/>
        <v>-86.142324385688312</v>
      </c>
      <c r="P786" s="310">
        <f t="shared" ca="1" si="366"/>
        <v>23</v>
      </c>
      <c r="Q786" s="304">
        <f t="shared" ca="1" si="367"/>
        <v>0</v>
      </c>
      <c r="R786" s="306">
        <f t="shared" ca="1" si="368"/>
        <v>0</v>
      </c>
      <c r="S786" s="307">
        <f t="shared" ca="1" si="369"/>
        <v>2.8949999999999996</v>
      </c>
      <c r="T786" s="304">
        <f t="shared" ca="1" si="349"/>
        <v>28.399949999999997</v>
      </c>
      <c r="U786" s="311">
        <f t="shared" ca="1" si="350"/>
        <v>0</v>
      </c>
      <c r="V786" s="306">
        <f t="shared" ca="1" si="351"/>
        <v>1.2255058415762468</v>
      </c>
      <c r="W786" s="304">
        <f t="shared" ca="1" si="352"/>
        <v>25.69440148039153</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0.91235659690472559</v>
      </c>
      <c r="AH786" s="304">
        <f t="shared" ca="1" si="376"/>
        <v>-8.8754159603066505</v>
      </c>
    </row>
    <row r="787" spans="1:34" x14ac:dyDescent="0.2">
      <c r="A787" s="347">
        <f t="shared" ca="1" si="354"/>
        <v>1E-4</v>
      </c>
      <c r="B787" s="304">
        <f t="shared" ca="1" si="355"/>
        <v>32.839700000001493</v>
      </c>
      <c r="D787" s="306">
        <f t="shared" ca="1" si="356"/>
        <v>-0.59712442559605106</v>
      </c>
      <c r="E787" s="307">
        <f t="shared" ca="1" si="357"/>
        <v>-0.95466860874469006</v>
      </c>
      <c r="F787" s="304">
        <f t="shared" ca="1" si="358"/>
        <v>1.1260327402726513</v>
      </c>
      <c r="G787" s="306">
        <f t="shared" ca="1" si="359"/>
        <v>6.8076342525554105</v>
      </c>
      <c r="H787" s="307">
        <f t="shared" ca="1" si="360"/>
        <v>-100.95792516898682</v>
      </c>
      <c r="I787" s="304">
        <f t="shared" ca="1" si="361"/>
        <v>101.18718564395053</v>
      </c>
      <c r="J787" s="306">
        <f t="shared" ca="1" si="362"/>
        <v>621.05488247048675</v>
      </c>
      <c r="K787" s="307">
        <f t="shared" ca="1" si="363"/>
        <v>-4.1385623897368964</v>
      </c>
      <c r="L787" s="304">
        <f t="shared" ca="1" si="348"/>
        <v>621.06867151635004</v>
      </c>
      <c r="M787" s="306">
        <f t="shared" ca="1" si="364"/>
        <v>-1.5034678381077231</v>
      </c>
      <c r="N787" s="304">
        <f t="shared" ca="1" si="365"/>
        <v>-86.142361757230645</v>
      </c>
      <c r="P787" s="310">
        <f t="shared" ca="1" si="366"/>
        <v>23</v>
      </c>
      <c r="Q787" s="304">
        <f t="shared" ca="1" si="367"/>
        <v>0</v>
      </c>
      <c r="R787" s="306">
        <f t="shared" ca="1" si="368"/>
        <v>0</v>
      </c>
      <c r="S787" s="307">
        <f t="shared" ca="1" si="369"/>
        <v>2.8949999999999996</v>
      </c>
      <c r="T787" s="304">
        <f t="shared" ca="1" si="349"/>
        <v>28.399949999999997</v>
      </c>
      <c r="U787" s="311">
        <f t="shared" ca="1" si="350"/>
        <v>0</v>
      </c>
      <c r="V787" s="306">
        <f t="shared" ca="1" si="351"/>
        <v>1.2255070788216098</v>
      </c>
      <c r="W787" s="304">
        <f t="shared" ca="1" si="352"/>
        <v>25.694473754635336</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0.91233206183797577</v>
      </c>
      <c r="AH787" s="304">
        <f t="shared" ca="1" si="376"/>
        <v>-8.8754409258692686</v>
      </c>
    </row>
    <row r="788" spans="1:34" x14ac:dyDescent="0.2">
      <c r="A788" s="347">
        <f t="shared" ca="1" si="354"/>
        <v>1E-4</v>
      </c>
      <c r="B788" s="304">
        <f t="shared" ca="1" si="355"/>
        <v>32.839800000001496</v>
      </c>
      <c r="D788" s="306">
        <f t="shared" ca="1" si="356"/>
        <v>-0.59712032924811997</v>
      </c>
      <c r="E788" s="307">
        <f t="shared" ca="1" si="357"/>
        <v>-0.95464331063564067</v>
      </c>
      <c r="F788" s="304">
        <f t="shared" ca="1" si="358"/>
        <v>1.1260091199198876</v>
      </c>
      <c r="G788" s="306">
        <f t="shared" ca="1" si="359"/>
        <v>6.8075745405224861</v>
      </c>
      <c r="H788" s="307">
        <f t="shared" ca="1" si="360"/>
        <v>-100.95802063331789</v>
      </c>
      <c r="I788" s="304">
        <f t="shared" ca="1" si="361"/>
        <v>101.18727687472476</v>
      </c>
      <c r="J788" s="306">
        <f t="shared" ca="1" si="362"/>
        <v>621.05488247048675</v>
      </c>
      <c r="K788" s="307">
        <f t="shared" ca="1" si="363"/>
        <v>-4.1486581870270118</v>
      </c>
      <c r="L788" s="304">
        <f t="shared" ca="1" si="348"/>
        <v>621.06873887290681</v>
      </c>
      <c r="M788" s="306">
        <f t="shared" ca="1" si="364"/>
        <v>-1.5034684903572861</v>
      </c>
      <c r="N788" s="304">
        <f t="shared" ca="1" si="365"/>
        <v>-86.142399128377804</v>
      </c>
      <c r="P788" s="310">
        <f t="shared" ca="1" si="366"/>
        <v>23</v>
      </c>
      <c r="Q788" s="304">
        <f t="shared" ca="1" si="367"/>
        <v>0</v>
      </c>
      <c r="R788" s="306">
        <f t="shared" ca="1" si="368"/>
        <v>0</v>
      </c>
      <c r="S788" s="307">
        <f t="shared" ca="1" si="369"/>
        <v>2.8949999999999996</v>
      </c>
      <c r="T788" s="304">
        <f t="shared" ca="1" si="349"/>
        <v>28.399949999999997</v>
      </c>
      <c r="U788" s="311">
        <f t="shared" ca="1" si="350"/>
        <v>0</v>
      </c>
      <c r="V788" s="306">
        <f t="shared" ca="1" si="351"/>
        <v>1.225508316069392</v>
      </c>
      <c r="W788" s="304">
        <f t="shared" ca="1" si="352"/>
        <v>25.694546027819168</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0.91230752712865026</v>
      </c>
      <c r="AH788" s="304">
        <f t="shared" ca="1" si="376"/>
        <v>-8.8754658910657476</v>
      </c>
    </row>
    <row r="789" spans="1:34" x14ac:dyDescent="0.2">
      <c r="A789" s="347">
        <f t="shared" ca="1" si="354"/>
        <v>1E-4</v>
      </c>
      <c r="B789" s="304">
        <f t="shared" ca="1" si="355"/>
        <v>32.839900000001499</v>
      </c>
      <c r="D789" s="306">
        <f t="shared" ca="1" si="356"/>
        <v>-0.59711623290388738</v>
      </c>
      <c r="E789" s="307">
        <f t="shared" ca="1" si="357"/>
        <v>-0.95461801289759585</v>
      </c>
      <c r="F789" s="304">
        <f t="shared" ca="1" si="358"/>
        <v>1.1259854999714178</v>
      </c>
      <c r="G789" s="306">
        <f t="shared" ca="1" si="359"/>
        <v>6.8075148288991958</v>
      </c>
      <c r="H789" s="307">
        <f t="shared" ca="1" si="360"/>
        <v>-100.95811609511918</v>
      </c>
      <c r="I789" s="304">
        <f t="shared" ca="1" si="361"/>
        <v>101.18736810304557</v>
      </c>
      <c r="J789" s="306">
        <f t="shared" ca="1" si="362"/>
        <v>621.05488247048675</v>
      </c>
      <c r="K789" s="307">
        <f t="shared" ca="1" si="363"/>
        <v>-4.1587539938634333</v>
      </c>
      <c r="L789" s="304">
        <f t="shared" ca="1" si="348"/>
        <v>621.06880639363271</v>
      </c>
      <c r="M789" s="306">
        <f t="shared" ca="1" si="364"/>
        <v>-1.503469142599952</v>
      </c>
      <c r="N789" s="304">
        <f t="shared" ca="1" si="365"/>
        <v>-86.142436499129772</v>
      </c>
      <c r="P789" s="310">
        <f t="shared" ca="1" si="366"/>
        <v>23</v>
      </c>
      <c r="Q789" s="304">
        <f t="shared" ca="1" si="367"/>
        <v>0</v>
      </c>
      <c r="R789" s="306">
        <f t="shared" ca="1" si="368"/>
        <v>0</v>
      </c>
      <c r="S789" s="307">
        <f t="shared" ca="1" si="369"/>
        <v>2.8949999999999996</v>
      </c>
      <c r="T789" s="304">
        <f t="shared" ca="1" si="349"/>
        <v>28.399949999999997</v>
      </c>
      <c r="U789" s="311">
        <f t="shared" ca="1" si="350"/>
        <v>0</v>
      </c>
      <c r="V789" s="306">
        <f t="shared" ca="1" si="351"/>
        <v>1.2255095533195934</v>
      </c>
      <c r="W789" s="304">
        <f t="shared" ca="1" si="352"/>
        <v>25.694618299943038</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0.91228299277674729</v>
      </c>
      <c r="AH789" s="304">
        <f t="shared" ca="1" si="376"/>
        <v>-8.8754908558960874</v>
      </c>
    </row>
    <row r="790" spans="1:34" x14ac:dyDescent="0.2">
      <c r="A790" s="347">
        <f t="shared" ca="1" si="354"/>
        <v>1E-4</v>
      </c>
      <c r="B790" s="304">
        <f t="shared" ca="1" si="355"/>
        <v>32.840000000001503</v>
      </c>
      <c r="D790" s="306">
        <f t="shared" ca="1" si="356"/>
        <v>-0.59711213656335271</v>
      </c>
      <c r="E790" s="307">
        <f t="shared" ca="1" si="357"/>
        <v>-0.9545927155305538</v>
      </c>
      <c r="F790" s="304">
        <f t="shared" ca="1" si="358"/>
        <v>1.1259618804272411</v>
      </c>
      <c r="G790" s="306">
        <f t="shared" ca="1" si="359"/>
        <v>6.8074551176855396</v>
      </c>
      <c r="H790" s="307">
        <f t="shared" ca="1" si="360"/>
        <v>-100.95821155439073</v>
      </c>
      <c r="I790" s="304">
        <f t="shared" ca="1" si="361"/>
        <v>101.18745932891298</v>
      </c>
      <c r="J790" s="306">
        <f t="shared" ca="1" si="362"/>
        <v>621.05488247048675</v>
      </c>
      <c r="K790" s="307">
        <f t="shared" ca="1" si="363"/>
        <v>-4.1688498102459084</v>
      </c>
      <c r="L790" s="304">
        <f t="shared" ca="1" si="348"/>
        <v>621.06887407852798</v>
      </c>
      <c r="M790" s="306">
        <f t="shared" ca="1" si="364"/>
        <v>-1.5034697948357205</v>
      </c>
      <c r="N790" s="304">
        <f t="shared" ca="1" si="365"/>
        <v>-86.142473869486565</v>
      </c>
      <c r="P790" s="310">
        <f t="shared" ca="1" si="366"/>
        <v>23</v>
      </c>
      <c r="Q790" s="304">
        <f t="shared" ca="1" si="367"/>
        <v>0</v>
      </c>
      <c r="R790" s="306">
        <f t="shared" ca="1" si="368"/>
        <v>0</v>
      </c>
      <c r="S790" s="307">
        <f t="shared" ca="1" si="369"/>
        <v>2.8949999999999996</v>
      </c>
      <c r="T790" s="304">
        <f t="shared" ca="1" si="349"/>
        <v>28.399949999999997</v>
      </c>
      <c r="U790" s="311">
        <f t="shared" ca="1" si="350"/>
        <v>0</v>
      </c>
      <c r="V790" s="306">
        <f t="shared" ca="1" si="351"/>
        <v>1.225510790572214</v>
      </c>
      <c r="W790" s="304">
        <f t="shared" ca="1" si="352"/>
        <v>25.694690571006962</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0.91225845878226508</v>
      </c>
      <c r="AH790" s="304">
        <f t="shared" ca="1" si="376"/>
        <v>-8.87551582036029</v>
      </c>
    </row>
    <row r="791" spans="1:34" x14ac:dyDescent="0.2">
      <c r="A791" s="347">
        <f t="shared" ca="1" si="354"/>
        <v>1E-4</v>
      </c>
      <c r="B791" s="304">
        <f t="shared" ca="1" si="355"/>
        <v>32.840100000001506</v>
      </c>
      <c r="D791" s="306">
        <f t="shared" ca="1" si="356"/>
        <v>-0.59710804022651953</v>
      </c>
      <c r="E791" s="307">
        <f t="shared" ca="1" si="357"/>
        <v>-0.95456741853450566</v>
      </c>
      <c r="F791" s="304">
        <f t="shared" ca="1" si="358"/>
        <v>1.1259382612873519</v>
      </c>
      <c r="G791" s="306">
        <f t="shared" ca="1" si="359"/>
        <v>6.8073954068815166</v>
      </c>
      <c r="H791" s="307">
        <f t="shared" ca="1" si="360"/>
        <v>-100.95830701113259</v>
      </c>
      <c r="I791" s="304">
        <f t="shared" ca="1" si="361"/>
        <v>101.18755055232702</v>
      </c>
      <c r="J791" s="306">
        <f t="shared" ca="1" si="362"/>
        <v>621.05488247048675</v>
      </c>
      <c r="K791" s="307">
        <f t="shared" ca="1" si="363"/>
        <v>-4.1789456361741841</v>
      </c>
      <c r="L791" s="304">
        <f t="shared" ca="1" si="348"/>
        <v>621.0689419275933</v>
      </c>
      <c r="M791" s="306">
        <f t="shared" ca="1" si="364"/>
        <v>-1.5034704470645923</v>
      </c>
      <c r="N791" s="304">
        <f t="shared" ca="1" si="365"/>
        <v>-86.142511239448183</v>
      </c>
      <c r="P791" s="310">
        <f t="shared" ca="1" si="366"/>
        <v>23</v>
      </c>
      <c r="Q791" s="304">
        <f t="shared" ca="1" si="367"/>
        <v>0</v>
      </c>
      <c r="R791" s="306">
        <f t="shared" ca="1" si="368"/>
        <v>0</v>
      </c>
      <c r="S791" s="307">
        <f t="shared" ca="1" si="369"/>
        <v>2.8949999999999996</v>
      </c>
      <c r="T791" s="304">
        <f t="shared" ca="1" si="349"/>
        <v>28.399949999999997</v>
      </c>
      <c r="U791" s="311">
        <f t="shared" ca="1" si="350"/>
        <v>0</v>
      </c>
      <c r="V791" s="306">
        <f t="shared" ca="1" si="351"/>
        <v>1.225512027827254</v>
      </c>
      <c r="W791" s="304">
        <f t="shared" ca="1" si="352"/>
        <v>25.694762841010963</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0.91223392514519475</v>
      </c>
      <c r="AH791" s="304">
        <f t="shared" ca="1" si="376"/>
        <v>-8.875540784458364</v>
      </c>
    </row>
    <row r="792" spans="1:34" x14ac:dyDescent="0.2">
      <c r="A792" s="347">
        <f t="shared" ca="1" si="354"/>
        <v>1E-4</v>
      </c>
      <c r="B792" s="304">
        <f t="shared" ca="1" si="355"/>
        <v>32.840200000001509</v>
      </c>
      <c r="D792" s="306">
        <f t="shared" ca="1" si="356"/>
        <v>-0.59710394389338395</v>
      </c>
      <c r="E792" s="307">
        <f t="shared" ca="1" si="357"/>
        <v>-0.95454212190944432</v>
      </c>
      <c r="F792" s="304">
        <f t="shared" ca="1" si="358"/>
        <v>1.1259146425517423</v>
      </c>
      <c r="G792" s="306">
        <f t="shared" ca="1" si="359"/>
        <v>6.8073356964871277</v>
      </c>
      <c r="H792" s="307">
        <f t="shared" ca="1" si="360"/>
        <v>-100.95840246534478</v>
      </c>
      <c r="I792" s="304">
        <f t="shared" ca="1" si="361"/>
        <v>101.18764177328772</v>
      </c>
      <c r="J792" s="306">
        <f t="shared" ca="1" si="362"/>
        <v>621.05488247048675</v>
      </c>
      <c r="K792" s="307">
        <f t="shared" ca="1" si="363"/>
        <v>-4.1890414716480082</v>
      </c>
      <c r="L792" s="304">
        <f t="shared" ca="1" si="348"/>
        <v>621.06900994082878</v>
      </c>
      <c r="M792" s="306">
        <f t="shared" ca="1" si="364"/>
        <v>-1.503471099286567</v>
      </c>
      <c r="N792" s="304">
        <f t="shared" ca="1" si="365"/>
        <v>-86.142548609014639</v>
      </c>
      <c r="P792" s="310">
        <f t="shared" ca="1" si="366"/>
        <v>23</v>
      </c>
      <c r="Q792" s="304">
        <f t="shared" ca="1" si="367"/>
        <v>0</v>
      </c>
      <c r="R792" s="306">
        <f t="shared" ca="1" si="368"/>
        <v>0</v>
      </c>
      <c r="S792" s="307">
        <f t="shared" ca="1" si="369"/>
        <v>2.8949999999999996</v>
      </c>
      <c r="T792" s="304">
        <f t="shared" ca="1" si="349"/>
        <v>28.399949999999997</v>
      </c>
      <c r="U792" s="311">
        <f t="shared" ca="1" si="350"/>
        <v>0</v>
      </c>
      <c r="V792" s="306">
        <f t="shared" ca="1" si="351"/>
        <v>1.2255132650847131</v>
      </c>
      <c r="W792" s="304">
        <f t="shared" ca="1" si="352"/>
        <v>25.694835109955026</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0.91220939186553096</v>
      </c>
      <c r="AH792" s="304">
        <f t="shared" ca="1" si="376"/>
        <v>-8.8755657481903167</v>
      </c>
    </row>
    <row r="793" spans="1:34" x14ac:dyDescent="0.2">
      <c r="A793" s="347">
        <f t="shared" ca="1" si="354"/>
        <v>1E-4</v>
      </c>
      <c r="B793" s="304">
        <f t="shared" ca="1" si="355"/>
        <v>32.840300000001513</v>
      </c>
      <c r="D793" s="306">
        <f t="shared" ca="1" si="356"/>
        <v>-0.59709984756395051</v>
      </c>
      <c r="E793" s="307">
        <f t="shared" ca="1" si="357"/>
        <v>-0.9545168256553751</v>
      </c>
      <c r="F793" s="304">
        <f t="shared" ca="1" si="358"/>
        <v>1.1258910242204201</v>
      </c>
      <c r="G793" s="306">
        <f t="shared" ca="1" si="359"/>
        <v>6.8072759865023711</v>
      </c>
      <c r="H793" s="307">
        <f t="shared" ca="1" si="360"/>
        <v>-100.95849791702734</v>
      </c>
      <c r="I793" s="304">
        <f t="shared" ca="1" si="361"/>
        <v>101.18773299179513</v>
      </c>
      <c r="J793" s="306">
        <f t="shared" ca="1" si="362"/>
        <v>621.05488247048675</v>
      </c>
      <c r="K793" s="307">
        <f t="shared" ca="1" si="363"/>
        <v>-4.1991373166671266</v>
      </c>
      <c r="L793" s="304">
        <f t="shared" ca="1" si="348"/>
        <v>621.06907811823498</v>
      </c>
      <c r="M793" s="306">
        <f t="shared" ca="1" si="364"/>
        <v>-1.5034717515016449</v>
      </c>
      <c r="N793" s="304">
        <f t="shared" ca="1" si="365"/>
        <v>-86.142585978185949</v>
      </c>
      <c r="P793" s="310">
        <f t="shared" ca="1" si="366"/>
        <v>23</v>
      </c>
      <c r="Q793" s="304">
        <f t="shared" ca="1" si="367"/>
        <v>0</v>
      </c>
      <c r="R793" s="306">
        <f t="shared" ca="1" si="368"/>
        <v>0</v>
      </c>
      <c r="S793" s="307">
        <f t="shared" ca="1" si="369"/>
        <v>2.8949999999999996</v>
      </c>
      <c r="T793" s="304">
        <f t="shared" ca="1" si="349"/>
        <v>28.399949999999997</v>
      </c>
      <c r="U793" s="311">
        <f t="shared" ca="1" si="350"/>
        <v>0</v>
      </c>
      <c r="V793" s="306">
        <f t="shared" ca="1" si="351"/>
        <v>1.2255145023445915</v>
      </c>
      <c r="W793" s="304">
        <f t="shared" ca="1" si="352"/>
        <v>25.694907377839176</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0.91218485894328083</v>
      </c>
      <c r="AH793" s="304">
        <f t="shared" ca="1" si="376"/>
        <v>-8.875590711556141</v>
      </c>
    </row>
    <row r="794" spans="1:34" x14ac:dyDescent="0.2">
      <c r="A794" s="347">
        <f t="shared" ca="1" si="354"/>
        <v>1E-4</v>
      </c>
      <c r="B794" s="304">
        <f t="shared" ca="1" si="355"/>
        <v>32.840400000001516</v>
      </c>
      <c r="D794" s="306">
        <f t="shared" ca="1" si="356"/>
        <v>-0.59709575123821723</v>
      </c>
      <c r="E794" s="307">
        <f t="shared" ca="1" si="357"/>
        <v>-0.9544915297722909</v>
      </c>
      <c r="F794" s="304">
        <f t="shared" ca="1" si="358"/>
        <v>1.1258674062933782</v>
      </c>
      <c r="G794" s="306">
        <f t="shared" ca="1" si="359"/>
        <v>6.8072162769272468</v>
      </c>
      <c r="H794" s="307">
        <f t="shared" ca="1" si="360"/>
        <v>-100.95859336618032</v>
      </c>
      <c r="I794" s="304">
        <f t="shared" ca="1" si="361"/>
        <v>101.1878242078493</v>
      </c>
      <c r="J794" s="306">
        <f t="shared" ca="1" si="362"/>
        <v>621.05488247048675</v>
      </c>
      <c r="K794" s="307">
        <f t="shared" ca="1" si="363"/>
        <v>-4.2092331712312872</v>
      </c>
      <c r="L794" s="304">
        <f t="shared" ca="1" si="348"/>
        <v>621.06914645981237</v>
      </c>
      <c r="M794" s="306">
        <f t="shared" ca="1" si="364"/>
        <v>-1.5034724037098262</v>
      </c>
      <c r="N794" s="304">
        <f t="shared" ca="1" si="365"/>
        <v>-86.142623346962097</v>
      </c>
      <c r="P794" s="310">
        <f t="shared" ca="1" si="366"/>
        <v>23</v>
      </c>
      <c r="Q794" s="304">
        <f t="shared" ca="1" si="367"/>
        <v>0</v>
      </c>
      <c r="R794" s="306">
        <f t="shared" ca="1" si="368"/>
        <v>0</v>
      </c>
      <c r="S794" s="307">
        <f t="shared" ca="1" si="369"/>
        <v>2.8949999999999996</v>
      </c>
      <c r="T794" s="304">
        <f t="shared" ca="1" si="349"/>
        <v>28.399949999999997</v>
      </c>
      <c r="U794" s="311">
        <f t="shared" ca="1" si="350"/>
        <v>0</v>
      </c>
      <c r="V794" s="306">
        <f t="shared" ca="1" si="351"/>
        <v>1.225515739606889</v>
      </c>
      <c r="W794" s="304">
        <f t="shared" ca="1" si="352"/>
        <v>25.69497964466343</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0.91216032637843192</v>
      </c>
      <c r="AH794" s="304">
        <f t="shared" ca="1" si="376"/>
        <v>-8.8756156745558474</v>
      </c>
    </row>
    <row r="795" spans="1:34" x14ac:dyDescent="0.2">
      <c r="A795" s="347">
        <f t="shared" ca="1" si="354"/>
        <v>1E-4</v>
      </c>
      <c r="B795" s="304">
        <f t="shared" ca="1" si="355"/>
        <v>32.840500000001519</v>
      </c>
      <c r="D795" s="306">
        <f t="shared" ca="1" si="356"/>
        <v>-0.59709165491618577</v>
      </c>
      <c r="E795" s="307">
        <f t="shared" ca="1" si="357"/>
        <v>-0.95446623426018284</v>
      </c>
      <c r="F795" s="304">
        <f t="shared" ca="1" si="358"/>
        <v>1.1258437887706108</v>
      </c>
      <c r="G795" s="306">
        <f t="shared" ca="1" si="359"/>
        <v>6.8071565677617549</v>
      </c>
      <c r="H795" s="307">
        <f t="shared" ca="1" si="360"/>
        <v>-100.95868881280374</v>
      </c>
      <c r="I795" s="304">
        <f t="shared" ca="1" si="361"/>
        <v>101.18791542145023</v>
      </c>
      <c r="J795" s="306">
        <f t="shared" ca="1" si="362"/>
        <v>621.05488247048675</v>
      </c>
      <c r="K795" s="307">
        <f t="shared" ca="1" si="363"/>
        <v>-4.2193290353402366</v>
      </c>
      <c r="L795" s="304">
        <f t="shared" ca="1" si="348"/>
        <v>621.06921496556129</v>
      </c>
      <c r="M795" s="306">
        <f t="shared" ca="1" si="364"/>
        <v>-1.5034730559111107</v>
      </c>
      <c r="N795" s="304">
        <f t="shared" ca="1" si="365"/>
        <v>-86.142660715343084</v>
      </c>
      <c r="P795" s="310">
        <f t="shared" ca="1" si="366"/>
        <v>23</v>
      </c>
      <c r="Q795" s="304">
        <f t="shared" ca="1" si="367"/>
        <v>0</v>
      </c>
      <c r="R795" s="306">
        <f t="shared" ca="1" si="368"/>
        <v>0</v>
      </c>
      <c r="S795" s="307">
        <f t="shared" ca="1" si="369"/>
        <v>2.8949999999999996</v>
      </c>
      <c r="T795" s="304">
        <f t="shared" ca="1" si="349"/>
        <v>28.399949999999997</v>
      </c>
      <c r="U795" s="311">
        <f t="shared" ca="1" si="350"/>
        <v>0</v>
      </c>
      <c r="V795" s="306">
        <f t="shared" ca="1" si="351"/>
        <v>1.2255169768716052</v>
      </c>
      <c r="W795" s="304">
        <f t="shared" ca="1" si="352"/>
        <v>25.695051910427779</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0.91213579417098067</v>
      </c>
      <c r="AH795" s="304">
        <f t="shared" ca="1" si="376"/>
        <v>-8.8756406371894414</v>
      </c>
    </row>
    <row r="796" spans="1:34" x14ac:dyDescent="0.2">
      <c r="A796" s="347">
        <f t="shared" ca="1" si="354"/>
        <v>1E-4</v>
      </c>
      <c r="B796" s="304">
        <f t="shared" ca="1" si="355"/>
        <v>32.840600000001523</v>
      </c>
      <c r="D796" s="306">
        <f t="shared" ca="1" si="356"/>
        <v>-0.597087558597857</v>
      </c>
      <c r="E796" s="307">
        <f t="shared" ca="1" si="357"/>
        <v>-0.95444093911905448</v>
      </c>
      <c r="F796" s="304">
        <f t="shared" ca="1" si="358"/>
        <v>1.1258201716521214</v>
      </c>
      <c r="G796" s="306">
        <f t="shared" ca="1" si="359"/>
        <v>6.8070968590058953</v>
      </c>
      <c r="H796" s="307">
        <f t="shared" ca="1" si="360"/>
        <v>-100.95878425689766</v>
      </c>
      <c r="I796" s="304">
        <f t="shared" ca="1" si="361"/>
        <v>101.18800663259799</v>
      </c>
      <c r="J796" s="306">
        <f t="shared" ca="1" si="362"/>
        <v>621.05488247048675</v>
      </c>
      <c r="K796" s="307">
        <f t="shared" ca="1" si="363"/>
        <v>-4.2294249089937219</v>
      </c>
      <c r="L796" s="304">
        <f t="shared" ca="1" si="348"/>
        <v>621.06928363548218</v>
      </c>
      <c r="M796" s="306">
        <f t="shared" ca="1" si="364"/>
        <v>-1.5034737081054985</v>
      </c>
      <c r="N796" s="304">
        <f t="shared" ca="1" si="365"/>
        <v>-86.142698083328938</v>
      </c>
      <c r="P796" s="310">
        <f t="shared" ca="1" si="366"/>
        <v>23</v>
      </c>
      <c r="Q796" s="304">
        <f t="shared" ca="1" si="367"/>
        <v>0</v>
      </c>
      <c r="R796" s="306">
        <f t="shared" ca="1" si="368"/>
        <v>0</v>
      </c>
      <c r="S796" s="307">
        <f t="shared" ca="1" si="369"/>
        <v>2.8949999999999996</v>
      </c>
      <c r="T796" s="304">
        <f t="shared" ca="1" si="349"/>
        <v>28.399949999999997</v>
      </c>
      <c r="U796" s="311">
        <f t="shared" ca="1" si="350"/>
        <v>0</v>
      </c>
      <c r="V796" s="306">
        <f t="shared" ca="1" si="351"/>
        <v>1.2255182141387413</v>
      </c>
      <c r="W796" s="304">
        <f t="shared" ca="1" si="352"/>
        <v>25.695124175132268</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0.91211126232093243</v>
      </c>
      <c r="AH796" s="304">
        <f t="shared" ca="1" si="376"/>
        <v>-8.8756655994569194</v>
      </c>
    </row>
    <row r="797" spans="1:34" x14ac:dyDescent="0.2">
      <c r="A797" s="347">
        <f t="shared" ca="1" si="354"/>
        <v>1E-4</v>
      </c>
      <c r="B797" s="304">
        <f t="shared" ca="1" si="355"/>
        <v>32.840700000001526</v>
      </c>
      <c r="D797" s="306">
        <f t="shared" ca="1" si="356"/>
        <v>-0.59708346228323339</v>
      </c>
      <c r="E797" s="307">
        <f t="shared" ca="1" si="357"/>
        <v>-0.95441564434889337</v>
      </c>
      <c r="F797" s="304">
        <f t="shared" ca="1" si="358"/>
        <v>1.1257965549379012</v>
      </c>
      <c r="G797" s="306">
        <f t="shared" ca="1" si="359"/>
        <v>6.8070371506596672</v>
      </c>
      <c r="H797" s="307">
        <f t="shared" ca="1" si="360"/>
        <v>-100.9588796984621</v>
      </c>
      <c r="I797" s="304">
        <f t="shared" ca="1" si="361"/>
        <v>101.1880978412926</v>
      </c>
      <c r="J797" s="306">
        <f t="shared" ca="1" si="362"/>
        <v>621.05488247048675</v>
      </c>
      <c r="K797" s="307">
        <f t="shared" ca="1" si="363"/>
        <v>-4.2395207921914899</v>
      </c>
      <c r="L797" s="304">
        <f t="shared" ca="1" si="348"/>
        <v>621.06935246957528</v>
      </c>
      <c r="M797" s="306">
        <f t="shared" ca="1" si="364"/>
        <v>-1.5034743602929901</v>
      </c>
      <c r="N797" s="304">
        <f t="shared" ca="1" si="365"/>
        <v>-86.142735450919659</v>
      </c>
      <c r="P797" s="310">
        <f t="shared" ca="1" si="366"/>
        <v>23</v>
      </c>
      <c r="Q797" s="304">
        <f t="shared" ca="1" si="367"/>
        <v>0</v>
      </c>
      <c r="R797" s="306">
        <f t="shared" ca="1" si="368"/>
        <v>0</v>
      </c>
      <c r="S797" s="307">
        <f t="shared" ca="1" si="369"/>
        <v>2.8949999999999996</v>
      </c>
      <c r="T797" s="304">
        <f t="shared" ca="1" si="349"/>
        <v>28.399949999999997</v>
      </c>
      <c r="U797" s="311">
        <f t="shared" ca="1" si="350"/>
        <v>0</v>
      </c>
      <c r="V797" s="306">
        <f t="shared" ca="1" si="351"/>
        <v>1.2255194514082957</v>
      </c>
      <c r="W797" s="304">
        <f t="shared" ca="1" si="352"/>
        <v>25.695196438776875</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0.91208673082826763</v>
      </c>
      <c r="AH797" s="304">
        <f t="shared" ca="1" si="376"/>
        <v>-8.8756905613582973</v>
      </c>
    </row>
    <row r="798" spans="1:34" x14ac:dyDescent="0.2">
      <c r="A798" s="347">
        <f t="shared" ca="1" si="354"/>
        <v>1E-4</v>
      </c>
      <c r="B798" s="304">
        <f t="shared" ca="1" si="355"/>
        <v>32.840800000001529</v>
      </c>
      <c r="D798" s="306">
        <f t="shared" ca="1" si="356"/>
        <v>-0.5970793659723117</v>
      </c>
      <c r="E798" s="307">
        <f t="shared" ca="1" si="357"/>
        <v>-0.95439034994970307</v>
      </c>
      <c r="F798" s="304">
        <f t="shared" ca="1" si="358"/>
        <v>1.125772938627952</v>
      </c>
      <c r="G798" s="306">
        <f t="shared" ca="1" si="359"/>
        <v>6.8069774427230696</v>
      </c>
      <c r="H798" s="307">
        <f t="shared" ca="1" si="360"/>
        <v>-100.95897513749709</v>
      </c>
      <c r="I798" s="304">
        <f t="shared" ca="1" si="361"/>
        <v>101.18818904753408</v>
      </c>
      <c r="J798" s="306">
        <f t="shared" ca="1" si="362"/>
        <v>621.05488247048675</v>
      </c>
      <c r="K798" s="307">
        <f t="shared" ca="1" si="363"/>
        <v>-4.2496166849332875</v>
      </c>
      <c r="L798" s="304">
        <f t="shared" ca="1" si="348"/>
        <v>621.06942146784115</v>
      </c>
      <c r="M798" s="306">
        <f t="shared" ca="1" si="364"/>
        <v>-1.5034750124735852</v>
      </c>
      <c r="N798" s="304">
        <f t="shared" ca="1" si="365"/>
        <v>-86.142772818115233</v>
      </c>
      <c r="P798" s="310">
        <f t="shared" ca="1" si="366"/>
        <v>23</v>
      </c>
      <c r="Q798" s="304">
        <f t="shared" ca="1" si="367"/>
        <v>0</v>
      </c>
      <c r="R798" s="306">
        <f t="shared" ca="1" si="368"/>
        <v>0</v>
      </c>
      <c r="S798" s="307">
        <f t="shared" ca="1" si="369"/>
        <v>2.8949999999999996</v>
      </c>
      <c r="T798" s="304">
        <f t="shared" ca="1" si="349"/>
        <v>28.399949999999997</v>
      </c>
      <c r="U798" s="311">
        <f t="shared" ca="1" si="350"/>
        <v>0</v>
      </c>
      <c r="V798" s="306">
        <f t="shared" ca="1" si="351"/>
        <v>1.2255206886802696</v>
      </c>
      <c r="W798" s="304">
        <f t="shared" ca="1" si="352"/>
        <v>25.695268701361623</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0.91206219969299518</v>
      </c>
      <c r="AH798" s="304">
        <f t="shared" ca="1" si="376"/>
        <v>-8.875715522893568</v>
      </c>
    </row>
    <row r="799" spans="1:34" x14ac:dyDescent="0.2">
      <c r="A799" s="347">
        <f t="shared" ca="1" si="354"/>
        <v>1E-4</v>
      </c>
      <c r="B799" s="304">
        <f t="shared" ca="1" si="355"/>
        <v>32.840900000001533</v>
      </c>
      <c r="D799" s="306">
        <f t="shared" ca="1" si="356"/>
        <v>-0.5970752696650955</v>
      </c>
      <c r="E799" s="307">
        <f t="shared" ca="1" si="357"/>
        <v>-0.95436505592147824</v>
      </c>
      <c r="F799" s="304">
        <f t="shared" ca="1" si="358"/>
        <v>1.1257493227222715</v>
      </c>
      <c r="G799" s="306">
        <f t="shared" ca="1" si="359"/>
        <v>6.8069177351961034</v>
      </c>
      <c r="H799" s="307">
        <f t="shared" ca="1" si="360"/>
        <v>-100.95907057400268</v>
      </c>
      <c r="I799" s="304">
        <f t="shared" ca="1" si="361"/>
        <v>101.1882802513225</v>
      </c>
      <c r="J799" s="306">
        <f t="shared" ca="1" si="362"/>
        <v>621.05488247048675</v>
      </c>
      <c r="K799" s="307">
        <f t="shared" ca="1" si="363"/>
        <v>-4.2597125872188624</v>
      </c>
      <c r="L799" s="304">
        <f t="shared" ca="1" si="348"/>
        <v>621.06949063028037</v>
      </c>
      <c r="M799" s="306">
        <f t="shared" ca="1" si="364"/>
        <v>-1.5034756646472842</v>
      </c>
      <c r="N799" s="304">
        <f t="shared" ca="1" si="365"/>
        <v>-86.142810184915689</v>
      </c>
      <c r="P799" s="310">
        <f t="shared" ca="1" si="366"/>
        <v>23</v>
      </c>
      <c r="Q799" s="304">
        <f t="shared" ca="1" si="367"/>
        <v>0</v>
      </c>
      <c r="R799" s="306">
        <f t="shared" ca="1" si="368"/>
        <v>0</v>
      </c>
      <c r="S799" s="307">
        <f t="shared" ca="1" si="369"/>
        <v>2.8949999999999996</v>
      </c>
      <c r="T799" s="304">
        <f t="shared" ca="1" si="349"/>
        <v>28.399949999999997</v>
      </c>
      <c r="U799" s="311">
        <f t="shared" ca="1" si="350"/>
        <v>0</v>
      </c>
      <c r="V799" s="306">
        <f t="shared" ca="1" si="351"/>
        <v>1.2255219259546624</v>
      </c>
      <c r="W799" s="304">
        <f t="shared" ca="1" si="352"/>
        <v>25.695340962886522</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0.91203766891510973</v>
      </c>
      <c r="AH799" s="304">
        <f t="shared" ca="1" si="376"/>
        <v>-8.8757404840627387</v>
      </c>
    </row>
    <row r="800" spans="1:34" x14ac:dyDescent="0.2">
      <c r="A800" s="347">
        <f t="shared" ca="1" si="354"/>
        <v>1E-4</v>
      </c>
      <c r="B800" s="304">
        <f t="shared" ca="1" si="355"/>
        <v>32.841000000001536</v>
      </c>
      <c r="D800" s="306">
        <f t="shared" ca="1" si="356"/>
        <v>-0.59707117336158255</v>
      </c>
      <c r="E800" s="307">
        <f t="shared" ca="1" si="357"/>
        <v>-0.95433976226421358</v>
      </c>
      <c r="F800" s="304">
        <f t="shared" ca="1" si="358"/>
        <v>1.1257257072208544</v>
      </c>
      <c r="G800" s="306">
        <f t="shared" ca="1" si="359"/>
        <v>6.8068580280787669</v>
      </c>
      <c r="H800" s="307">
        <f t="shared" ca="1" si="360"/>
        <v>-100.95916600797891</v>
      </c>
      <c r="I800" s="304">
        <f t="shared" ca="1" si="361"/>
        <v>101.18837145265786</v>
      </c>
      <c r="J800" s="306">
        <f t="shared" ca="1" si="362"/>
        <v>621.05488247048675</v>
      </c>
      <c r="K800" s="307">
        <f t="shared" ca="1" si="363"/>
        <v>-4.2698084990479614</v>
      </c>
      <c r="L800" s="304">
        <f t="shared" ca="1" si="348"/>
        <v>621.06955995689293</v>
      </c>
      <c r="M800" s="306">
        <f t="shared" ca="1" si="364"/>
        <v>-1.5034763168140868</v>
      </c>
      <c r="N800" s="304">
        <f t="shared" ca="1" si="365"/>
        <v>-86.142847551321026</v>
      </c>
      <c r="P800" s="310">
        <f t="shared" ca="1" si="366"/>
        <v>23</v>
      </c>
      <c r="Q800" s="304">
        <f t="shared" ca="1" si="367"/>
        <v>0</v>
      </c>
      <c r="R800" s="306">
        <f t="shared" ca="1" si="368"/>
        <v>0</v>
      </c>
      <c r="S800" s="307">
        <f t="shared" ca="1" si="369"/>
        <v>2.8949999999999996</v>
      </c>
      <c r="T800" s="304">
        <f t="shared" ca="1" si="349"/>
        <v>28.399949999999997</v>
      </c>
      <c r="U800" s="311">
        <f t="shared" ca="1" si="350"/>
        <v>0</v>
      </c>
      <c r="V800" s="306">
        <f t="shared" ca="1" si="351"/>
        <v>1.225523163231474</v>
      </c>
      <c r="W800" s="304">
        <f t="shared" ca="1" si="352"/>
        <v>25.695413223351586</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0.91201313849460597</v>
      </c>
      <c r="AH800" s="304">
        <f t="shared" ca="1" si="376"/>
        <v>-8.875765444865813</v>
      </c>
    </row>
    <row r="801" spans="1:34" x14ac:dyDescent="0.2">
      <c r="A801" s="347">
        <f t="shared" ca="1" si="354"/>
        <v>1E-4</v>
      </c>
      <c r="B801" s="304">
        <f t="shared" ca="1" si="355"/>
        <v>32.841100000001539</v>
      </c>
      <c r="D801" s="306">
        <f t="shared" ca="1" si="356"/>
        <v>-0.5970670770617782</v>
      </c>
      <c r="E801" s="307">
        <f t="shared" ca="1" si="357"/>
        <v>-0.95431446897790728</v>
      </c>
      <c r="F801" s="304">
        <f t="shared" ca="1" si="358"/>
        <v>1.1257020921237024</v>
      </c>
      <c r="G801" s="306">
        <f t="shared" ca="1" si="359"/>
        <v>6.806798321371061</v>
      </c>
      <c r="H801" s="307">
        <f t="shared" ca="1" si="360"/>
        <v>-100.9592614394258</v>
      </c>
      <c r="I801" s="304">
        <f t="shared" ca="1" si="361"/>
        <v>101.18846265154021</v>
      </c>
      <c r="J801" s="306">
        <f t="shared" ca="1" si="362"/>
        <v>621.05488247048675</v>
      </c>
      <c r="K801" s="307">
        <f t="shared" ca="1" si="363"/>
        <v>-4.2799044204203316</v>
      </c>
      <c r="L801" s="304">
        <f t="shared" ca="1" si="348"/>
        <v>621.06962944767963</v>
      </c>
      <c r="M801" s="306">
        <f t="shared" ca="1" si="364"/>
        <v>-1.5034769689739935</v>
      </c>
      <c r="N801" s="304">
        <f t="shared" ca="1" si="365"/>
        <v>-86.142884917331244</v>
      </c>
      <c r="P801" s="310">
        <f t="shared" ca="1" si="366"/>
        <v>23</v>
      </c>
      <c r="Q801" s="304">
        <f t="shared" ca="1" si="367"/>
        <v>0</v>
      </c>
      <c r="R801" s="306">
        <f t="shared" ca="1" si="368"/>
        <v>0</v>
      </c>
      <c r="S801" s="307">
        <f t="shared" ca="1" si="369"/>
        <v>2.8949999999999996</v>
      </c>
      <c r="T801" s="304">
        <f t="shared" ca="1" si="349"/>
        <v>28.399949999999997</v>
      </c>
      <c r="U801" s="311">
        <f t="shared" ca="1" si="350"/>
        <v>0</v>
      </c>
      <c r="V801" s="306">
        <f t="shared" ca="1" si="351"/>
        <v>1.2255244005107051</v>
      </c>
      <c r="W801" s="304">
        <f t="shared" ca="1" si="352"/>
        <v>25.695485482756812</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0.91198860843148033</v>
      </c>
      <c r="AH801" s="304">
        <f t="shared" ca="1" si="376"/>
        <v>-8.8757904053027943</v>
      </c>
    </row>
    <row r="802" spans="1:34" x14ac:dyDescent="0.2">
      <c r="A802" s="347">
        <f t="shared" ca="1" si="354"/>
        <v>1E-4</v>
      </c>
      <c r="B802" s="304">
        <f t="shared" ca="1" si="355"/>
        <v>32.841200000001542</v>
      </c>
      <c r="D802" s="306">
        <f t="shared" ca="1" si="356"/>
        <v>-0.59706298076567776</v>
      </c>
      <c r="E802" s="307">
        <f t="shared" ca="1" si="357"/>
        <v>-0.95428917606255581</v>
      </c>
      <c r="F802" s="304">
        <f t="shared" ca="1" si="358"/>
        <v>1.1256784774308104</v>
      </c>
      <c r="G802" s="306">
        <f t="shared" ca="1" si="359"/>
        <v>6.8067386150729847</v>
      </c>
      <c r="H802" s="307">
        <f t="shared" ca="1" si="360"/>
        <v>-100.95935686834341</v>
      </c>
      <c r="I802" s="304">
        <f t="shared" ca="1" si="361"/>
        <v>101.1885538479696</v>
      </c>
      <c r="J802" s="306">
        <f t="shared" ca="1" si="362"/>
        <v>621.05488247048675</v>
      </c>
      <c r="K802" s="307">
        <f t="shared" ca="1" si="363"/>
        <v>-4.2900003513357197</v>
      </c>
      <c r="L802" s="304">
        <f t="shared" ca="1" si="348"/>
        <v>621.06969910264058</v>
      </c>
      <c r="M802" s="306">
        <f t="shared" ca="1" si="364"/>
        <v>-1.5034776211270042</v>
      </c>
      <c r="N802" s="304">
        <f t="shared" ca="1" si="365"/>
        <v>-86.142922282946358</v>
      </c>
      <c r="P802" s="310">
        <f t="shared" ca="1" si="366"/>
        <v>23</v>
      </c>
      <c r="Q802" s="304">
        <f t="shared" ca="1" si="367"/>
        <v>0</v>
      </c>
      <c r="R802" s="306">
        <f t="shared" ca="1" si="368"/>
        <v>0</v>
      </c>
      <c r="S802" s="307">
        <f t="shared" ca="1" si="369"/>
        <v>2.8949999999999996</v>
      </c>
      <c r="T802" s="304">
        <f t="shared" ca="1" si="349"/>
        <v>28.399949999999997</v>
      </c>
      <c r="U802" s="311">
        <f t="shared" ca="1" si="350"/>
        <v>0</v>
      </c>
      <c r="V802" s="306">
        <f t="shared" ca="1" si="351"/>
        <v>1.2255256377923542</v>
      </c>
      <c r="W802" s="304">
        <f t="shared" ca="1" si="352"/>
        <v>25.69555774110222</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0.91196407872573459</v>
      </c>
      <c r="AH802" s="304">
        <f t="shared" ca="1" si="376"/>
        <v>-8.8758153653736844</v>
      </c>
    </row>
    <row r="803" spans="1:34" x14ac:dyDescent="0.2">
      <c r="A803" s="347">
        <f t="shared" ca="1" si="354"/>
        <v>1E-4</v>
      </c>
      <c r="B803" s="304">
        <f t="shared" ca="1" si="355"/>
        <v>32.841300000001546</v>
      </c>
      <c r="D803" s="306">
        <f t="shared" ca="1" si="356"/>
        <v>-0.59705888447328503</v>
      </c>
      <c r="E803" s="307">
        <f t="shared" ca="1" si="357"/>
        <v>-0.95426388351815739</v>
      </c>
      <c r="F803" s="304">
        <f t="shared" ca="1" si="358"/>
        <v>1.1256548631421797</v>
      </c>
      <c r="G803" s="306">
        <f t="shared" ca="1" si="359"/>
        <v>6.8066789091845372</v>
      </c>
      <c r="H803" s="307">
        <f t="shared" ca="1" si="360"/>
        <v>-100.95945229473176</v>
      </c>
      <c r="I803" s="304">
        <f t="shared" ca="1" si="361"/>
        <v>101.18864504194607</v>
      </c>
      <c r="J803" s="306">
        <f t="shared" ca="1" si="362"/>
        <v>621.05488247048675</v>
      </c>
      <c r="K803" s="307">
        <f t="shared" ca="1" si="363"/>
        <v>-4.3000962917938734</v>
      </c>
      <c r="L803" s="304">
        <f t="shared" ca="1" si="348"/>
        <v>621.06976892177647</v>
      </c>
      <c r="M803" s="306">
        <f t="shared" ca="1" si="364"/>
        <v>-1.5034782732731189</v>
      </c>
      <c r="N803" s="304">
        <f t="shared" ca="1" si="365"/>
        <v>-86.142959648166354</v>
      </c>
      <c r="P803" s="310">
        <f t="shared" ca="1" si="366"/>
        <v>23</v>
      </c>
      <c r="Q803" s="304">
        <f t="shared" ca="1" si="367"/>
        <v>0</v>
      </c>
      <c r="R803" s="306">
        <f t="shared" ca="1" si="368"/>
        <v>0</v>
      </c>
      <c r="S803" s="307">
        <f t="shared" ca="1" si="369"/>
        <v>2.8949999999999996</v>
      </c>
      <c r="T803" s="304">
        <f t="shared" ca="1" si="349"/>
        <v>28.399949999999997</v>
      </c>
      <c r="U803" s="311">
        <f t="shared" ca="1" si="350"/>
        <v>0</v>
      </c>
      <c r="V803" s="306">
        <f t="shared" ca="1" si="351"/>
        <v>1.225526875076423</v>
      </c>
      <c r="W803" s="304">
        <f t="shared" ca="1" si="352"/>
        <v>25.695629998387858</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0.91193954937735988</v>
      </c>
      <c r="AH803" s="304">
        <f t="shared" ca="1" si="376"/>
        <v>-8.8758403250784887</v>
      </c>
    </row>
    <row r="804" spans="1:34" x14ac:dyDescent="0.2">
      <c r="A804" s="347">
        <f t="shared" ca="1" si="354"/>
        <v>1E-4</v>
      </c>
      <c r="B804" s="304">
        <f t="shared" ca="1" si="355"/>
        <v>32.841400000001549</v>
      </c>
      <c r="D804" s="306">
        <f t="shared" ca="1" si="356"/>
        <v>-0.597054788184602</v>
      </c>
      <c r="E804" s="307">
        <f t="shared" ca="1" si="357"/>
        <v>-0.95423859134469069</v>
      </c>
      <c r="F804" s="304">
        <f t="shared" ca="1" si="358"/>
        <v>1.1256312492577929</v>
      </c>
      <c r="G804" s="306">
        <f t="shared" ca="1" si="359"/>
        <v>6.8066192037057185</v>
      </c>
      <c r="H804" s="307">
        <f t="shared" ca="1" si="360"/>
        <v>-100.9595477185909</v>
      </c>
      <c r="I804" s="304">
        <f t="shared" ca="1" si="361"/>
        <v>101.18873623346961</v>
      </c>
      <c r="J804" s="306">
        <f t="shared" ca="1" si="362"/>
        <v>621.05488247048675</v>
      </c>
      <c r="K804" s="307">
        <f t="shared" ca="1" si="363"/>
        <v>-4.3101922417945397</v>
      </c>
      <c r="L804" s="304">
        <f t="shared" ca="1" si="348"/>
        <v>621.06983890508752</v>
      </c>
      <c r="M804" s="306">
        <f t="shared" ca="1" si="364"/>
        <v>-1.503478925412338</v>
      </c>
      <c r="N804" s="304">
        <f t="shared" ca="1" si="365"/>
        <v>-86.142997012991259</v>
      </c>
      <c r="P804" s="310">
        <f t="shared" ca="1" si="366"/>
        <v>23</v>
      </c>
      <c r="Q804" s="304">
        <f t="shared" ca="1" si="367"/>
        <v>0</v>
      </c>
      <c r="R804" s="306">
        <f t="shared" ca="1" si="368"/>
        <v>0</v>
      </c>
      <c r="S804" s="307">
        <f t="shared" ca="1" si="369"/>
        <v>2.8949999999999996</v>
      </c>
      <c r="T804" s="304">
        <f t="shared" ca="1" si="349"/>
        <v>28.399949999999997</v>
      </c>
      <c r="U804" s="311">
        <f t="shared" ca="1" si="350"/>
        <v>0</v>
      </c>
      <c r="V804" s="306">
        <f t="shared" ca="1" si="351"/>
        <v>1.2255281123629105</v>
      </c>
      <c r="W804" s="304">
        <f t="shared" ca="1" si="352"/>
        <v>25.695702254613664</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0.91191502038634198</v>
      </c>
      <c r="AH804" s="304">
        <f t="shared" ca="1" si="376"/>
        <v>-8.8758652844172232</v>
      </c>
    </row>
    <row r="805" spans="1:34" x14ac:dyDescent="0.2">
      <c r="A805" s="347">
        <f t="shared" ca="1" si="354"/>
        <v>1E-4</v>
      </c>
      <c r="B805" s="304">
        <f t="shared" ca="1" si="355"/>
        <v>32.841500000001552</v>
      </c>
      <c r="D805" s="306">
        <f t="shared" ca="1" si="356"/>
        <v>-0.59705069189962512</v>
      </c>
      <c r="E805" s="307">
        <f t="shared" ca="1" si="357"/>
        <v>-0.95421329954217882</v>
      </c>
      <c r="F805" s="304">
        <f t="shared" ca="1" si="358"/>
        <v>1.1256076357776688</v>
      </c>
      <c r="G805" s="306">
        <f t="shared" ca="1" si="359"/>
        <v>6.8065594986365285</v>
      </c>
      <c r="H805" s="307">
        <f t="shared" ca="1" si="360"/>
        <v>-100.95964313992086</v>
      </c>
      <c r="I805" s="304">
        <f t="shared" ca="1" si="361"/>
        <v>101.18882742254031</v>
      </c>
      <c r="J805" s="306">
        <f t="shared" ca="1" si="362"/>
        <v>621.05488247048675</v>
      </c>
      <c r="K805" s="307">
        <f t="shared" ca="1" si="363"/>
        <v>-4.3202882013374655</v>
      </c>
      <c r="L805" s="304">
        <f t="shared" ca="1" si="348"/>
        <v>621.06990905257419</v>
      </c>
      <c r="M805" s="306">
        <f t="shared" ca="1" si="364"/>
        <v>-1.5034795775446612</v>
      </c>
      <c r="N805" s="304">
        <f t="shared" ca="1" si="365"/>
        <v>-86.14303437742106</v>
      </c>
      <c r="P805" s="310">
        <f t="shared" ca="1" si="366"/>
        <v>23</v>
      </c>
      <c r="Q805" s="304">
        <f t="shared" ca="1" si="367"/>
        <v>0</v>
      </c>
      <c r="R805" s="306">
        <f t="shared" ca="1" si="368"/>
        <v>0</v>
      </c>
      <c r="S805" s="307">
        <f t="shared" ca="1" si="369"/>
        <v>2.8949999999999996</v>
      </c>
      <c r="T805" s="304">
        <f t="shared" ca="1" si="349"/>
        <v>28.399949999999997</v>
      </c>
      <c r="U805" s="311">
        <f t="shared" ca="1" si="350"/>
        <v>0</v>
      </c>
      <c r="V805" s="306">
        <f t="shared" ca="1" si="351"/>
        <v>1.2255293496518169</v>
      </c>
      <c r="W805" s="304">
        <f t="shared" ca="1" si="352"/>
        <v>25.69577450977971</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0.91189049175270043</v>
      </c>
      <c r="AH805" s="304">
        <f t="shared" ca="1" si="376"/>
        <v>-8.8758902433898683</v>
      </c>
    </row>
    <row r="806" spans="1:34" x14ac:dyDescent="0.2">
      <c r="A806" s="347">
        <f t="shared" ca="1" si="354"/>
        <v>1E-4</v>
      </c>
      <c r="B806" s="304">
        <f t="shared" ca="1" si="355"/>
        <v>32.841600000001556</v>
      </c>
      <c r="D806" s="306">
        <f t="shared" ca="1" si="356"/>
        <v>-0.5970465956183586</v>
      </c>
      <c r="E806" s="307">
        <f t="shared" ca="1" si="357"/>
        <v>-0.9541880081105969</v>
      </c>
      <c r="F806" s="304">
        <f t="shared" ca="1" si="358"/>
        <v>1.1255840227017886</v>
      </c>
      <c r="G806" s="306">
        <f t="shared" ca="1" si="359"/>
        <v>6.8064997939769665</v>
      </c>
      <c r="H806" s="307">
        <f t="shared" ca="1" si="360"/>
        <v>-100.95973855872167</v>
      </c>
      <c r="I806" s="304">
        <f t="shared" ca="1" si="361"/>
        <v>101.18891860915818</v>
      </c>
      <c r="J806" s="306">
        <f t="shared" ca="1" si="362"/>
        <v>621.05488247048675</v>
      </c>
      <c r="K806" s="307">
        <f t="shared" ca="1" si="363"/>
        <v>-4.3303841704223975</v>
      </c>
      <c r="L806" s="304">
        <f t="shared" ca="1" si="348"/>
        <v>621.06997936423681</v>
      </c>
      <c r="M806" s="306">
        <f t="shared" ca="1" si="364"/>
        <v>-1.5034802296700889</v>
      </c>
      <c r="N806" s="304">
        <f t="shared" ca="1" si="365"/>
        <v>-86.143071741455785</v>
      </c>
      <c r="P806" s="310">
        <f t="shared" ca="1" si="366"/>
        <v>23</v>
      </c>
      <c r="Q806" s="304">
        <f t="shared" ca="1" si="367"/>
        <v>0</v>
      </c>
      <c r="R806" s="306">
        <f t="shared" ca="1" si="368"/>
        <v>0</v>
      </c>
      <c r="S806" s="307">
        <f t="shared" ca="1" si="369"/>
        <v>2.8949999999999996</v>
      </c>
      <c r="T806" s="304">
        <f t="shared" ca="1" si="349"/>
        <v>28.399949999999997</v>
      </c>
      <c r="U806" s="311">
        <f t="shared" ca="1" si="350"/>
        <v>0</v>
      </c>
      <c r="V806" s="306">
        <f t="shared" ca="1" si="351"/>
        <v>1.2255305869431417</v>
      </c>
      <c r="W806" s="304">
        <f t="shared" ca="1" si="352"/>
        <v>25.695846763885967</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0.91186596347641213</v>
      </c>
      <c r="AH806" s="304">
        <f t="shared" ca="1" si="376"/>
        <v>-8.8759152019964471</v>
      </c>
    </row>
    <row r="807" spans="1:34" x14ac:dyDescent="0.2">
      <c r="A807" s="347">
        <f t="shared" ca="1" si="354"/>
        <v>1E-4</v>
      </c>
      <c r="B807" s="304">
        <f t="shared" ca="1" si="355"/>
        <v>32.841700000001559</v>
      </c>
      <c r="D807" s="306">
        <f t="shared" ca="1" si="356"/>
        <v>-0.59704249934080145</v>
      </c>
      <c r="E807" s="307">
        <f t="shared" ca="1" si="357"/>
        <v>-0.95416271704995559</v>
      </c>
      <c r="F807" s="304">
        <f t="shared" ca="1" si="358"/>
        <v>1.1255604100301611</v>
      </c>
      <c r="G807" s="306">
        <f t="shared" ca="1" si="359"/>
        <v>6.8064400897270323</v>
      </c>
      <c r="H807" s="307">
        <f t="shared" ca="1" si="360"/>
        <v>-100.95983397499337</v>
      </c>
      <c r="I807" s="304">
        <f t="shared" ca="1" si="361"/>
        <v>101.18900979332325</v>
      </c>
      <c r="J807" s="306">
        <f t="shared" ca="1" si="362"/>
        <v>621.05488247048675</v>
      </c>
      <c r="K807" s="307">
        <f t="shared" ca="1" si="363"/>
        <v>-4.3404801490490836</v>
      </c>
      <c r="L807" s="304">
        <f t="shared" ca="1" si="348"/>
        <v>621.07004984007597</v>
      </c>
      <c r="M807" s="306">
        <f t="shared" ca="1" si="364"/>
        <v>-1.5034808817886212</v>
      </c>
      <c r="N807" s="304">
        <f t="shared" ca="1" si="365"/>
        <v>-86.143109105095419</v>
      </c>
      <c r="P807" s="310">
        <f t="shared" ca="1" si="366"/>
        <v>23</v>
      </c>
      <c r="Q807" s="304">
        <f t="shared" ca="1" si="367"/>
        <v>0</v>
      </c>
      <c r="R807" s="306">
        <f t="shared" ca="1" si="368"/>
        <v>0</v>
      </c>
      <c r="S807" s="307">
        <f t="shared" ca="1" si="369"/>
        <v>2.8949999999999996</v>
      </c>
      <c r="T807" s="304">
        <f t="shared" ca="1" si="349"/>
        <v>28.399949999999997</v>
      </c>
      <c r="U807" s="311">
        <f t="shared" ca="1" si="350"/>
        <v>0</v>
      </c>
      <c r="V807" s="306">
        <f t="shared" ca="1" si="351"/>
        <v>1.225531824236886</v>
      </c>
      <c r="W807" s="304">
        <f t="shared" ca="1" si="352"/>
        <v>25.695919016932475</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0.91184143555748598</v>
      </c>
      <c r="AH807" s="304">
        <f t="shared" ca="1" si="376"/>
        <v>-8.8759401602369508</v>
      </c>
    </row>
    <row r="808" spans="1:34" x14ac:dyDescent="0.2">
      <c r="A808" s="347">
        <f t="shared" ca="1" si="354"/>
        <v>1E-4</v>
      </c>
      <c r="B808" s="304">
        <f t="shared" ca="1" si="355"/>
        <v>32.841800000001562</v>
      </c>
      <c r="D808" s="306">
        <f t="shared" ca="1" si="356"/>
        <v>-0.59703840306695388</v>
      </c>
      <c r="E808" s="307">
        <f t="shared" ca="1" si="357"/>
        <v>-0.95413742636024068</v>
      </c>
      <c r="F808" s="304">
        <f t="shared" ca="1" si="358"/>
        <v>1.1255367977627753</v>
      </c>
      <c r="G808" s="306">
        <f t="shared" ca="1" si="359"/>
        <v>6.806380385886726</v>
      </c>
      <c r="H808" s="307">
        <f t="shared" ca="1" si="360"/>
        <v>-100.95992938873601</v>
      </c>
      <c r="I808" s="304">
        <f t="shared" ca="1" si="361"/>
        <v>101.18910097503557</v>
      </c>
      <c r="J808" s="306">
        <f t="shared" ca="1" si="362"/>
        <v>621.05488247048675</v>
      </c>
      <c r="K808" s="307">
        <f t="shared" ca="1" si="363"/>
        <v>-4.3505761372172698</v>
      </c>
      <c r="L808" s="304">
        <f t="shared" ca="1" si="348"/>
        <v>621.07012048009187</v>
      </c>
      <c r="M808" s="306">
        <f t="shared" ca="1" si="364"/>
        <v>-1.5034815339002578</v>
      </c>
      <c r="N808" s="304">
        <f t="shared" ca="1" si="365"/>
        <v>-86.143146468339978</v>
      </c>
      <c r="P808" s="310">
        <f t="shared" ca="1" si="366"/>
        <v>23</v>
      </c>
      <c r="Q808" s="304">
        <f t="shared" ca="1" si="367"/>
        <v>0</v>
      </c>
      <c r="R808" s="306">
        <f t="shared" ca="1" si="368"/>
        <v>0</v>
      </c>
      <c r="S808" s="307">
        <f t="shared" ca="1" si="369"/>
        <v>2.8949999999999996</v>
      </c>
      <c r="T808" s="304">
        <f t="shared" ca="1" si="349"/>
        <v>28.399949999999997</v>
      </c>
      <c r="U808" s="311">
        <f t="shared" ca="1" si="350"/>
        <v>0</v>
      </c>
      <c r="V808" s="306">
        <f t="shared" ca="1" si="351"/>
        <v>1.2255330615330484</v>
      </c>
      <c r="W808" s="304">
        <f t="shared" ca="1" si="352"/>
        <v>25.695991268919229</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0.91181690799590953</v>
      </c>
      <c r="AH808" s="304">
        <f t="shared" ca="1" si="376"/>
        <v>-8.8759651181113917</v>
      </c>
    </row>
    <row r="809" spans="1:34" x14ac:dyDescent="0.2">
      <c r="A809" s="347">
        <f t="shared" ca="1" si="354"/>
        <v>1E-4</v>
      </c>
      <c r="B809" s="304">
        <f t="shared" ca="1" si="355"/>
        <v>32.841900000001566</v>
      </c>
      <c r="D809" s="306">
        <f t="shared" ca="1" si="356"/>
        <v>-0.5970343067968189</v>
      </c>
      <c r="E809" s="307">
        <f t="shared" ca="1" si="357"/>
        <v>-0.95411213604145217</v>
      </c>
      <c r="F809" s="304">
        <f t="shared" ca="1" si="358"/>
        <v>1.1255131858996323</v>
      </c>
      <c r="G809" s="306">
        <f t="shared" ca="1" si="359"/>
        <v>6.8063206824560467</v>
      </c>
      <c r="H809" s="307">
        <f t="shared" ca="1" si="360"/>
        <v>-100.96002479994962</v>
      </c>
      <c r="I809" s="304">
        <f t="shared" ca="1" si="361"/>
        <v>101.18919215429517</v>
      </c>
      <c r="J809" s="306">
        <f t="shared" ca="1" si="362"/>
        <v>621.05488247048675</v>
      </c>
      <c r="K809" s="307">
        <f t="shared" ca="1" si="363"/>
        <v>-4.3606721349267037</v>
      </c>
      <c r="L809" s="304">
        <f t="shared" ca="1" si="348"/>
        <v>621.0701912842851</v>
      </c>
      <c r="M809" s="306">
        <f t="shared" ca="1" si="364"/>
        <v>-1.5034821860049994</v>
      </c>
      <c r="N809" s="304">
        <f t="shared" ca="1" si="365"/>
        <v>-86.143183831189475</v>
      </c>
      <c r="P809" s="310">
        <f t="shared" ca="1" si="366"/>
        <v>23</v>
      </c>
      <c r="Q809" s="304">
        <f t="shared" ca="1" si="367"/>
        <v>0</v>
      </c>
      <c r="R809" s="306">
        <f t="shared" ca="1" si="368"/>
        <v>0</v>
      </c>
      <c r="S809" s="307">
        <f t="shared" ca="1" si="369"/>
        <v>2.8949999999999996</v>
      </c>
      <c r="T809" s="304">
        <f t="shared" ca="1" si="349"/>
        <v>28.399949999999997</v>
      </c>
      <c r="U809" s="311">
        <f t="shared" ca="1" si="350"/>
        <v>0</v>
      </c>
      <c r="V809" s="306">
        <f t="shared" ca="1" si="351"/>
        <v>1.22553429883163</v>
      </c>
      <c r="W809" s="304">
        <f t="shared" ca="1" si="352"/>
        <v>25.696063519846241</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0.91179238079168456</v>
      </c>
      <c r="AH809" s="304">
        <f t="shared" ca="1" si="376"/>
        <v>-8.8759900756197698</v>
      </c>
    </row>
    <row r="810" spans="1:34" x14ac:dyDescent="0.2">
      <c r="A810" s="347">
        <f t="shared" ca="1" si="354"/>
        <v>1E-4</v>
      </c>
      <c r="B810" s="304">
        <f t="shared" ca="1" si="355"/>
        <v>32.842000000001569</v>
      </c>
      <c r="D810" s="306">
        <f t="shared" ca="1" si="356"/>
        <v>-0.59703021053039396</v>
      </c>
      <c r="E810" s="307">
        <f t="shared" ca="1" si="357"/>
        <v>-0.95408684609358829</v>
      </c>
      <c r="F810" s="304">
        <f t="shared" ca="1" si="358"/>
        <v>1.1254895744407307</v>
      </c>
      <c r="G810" s="306">
        <f t="shared" ca="1" si="359"/>
        <v>6.8062609794349935</v>
      </c>
      <c r="H810" s="307">
        <f t="shared" ca="1" si="360"/>
        <v>-100.96012020863424</v>
      </c>
      <c r="I810" s="304">
        <f t="shared" ca="1" si="361"/>
        <v>101.18928333110209</v>
      </c>
      <c r="J810" s="306">
        <f t="shared" ca="1" si="362"/>
        <v>621.05488247048675</v>
      </c>
      <c r="K810" s="307">
        <f t="shared" ca="1" si="363"/>
        <v>-4.3707681421771332</v>
      </c>
      <c r="L810" s="304">
        <f t="shared" ca="1" si="348"/>
        <v>621.07026225265588</v>
      </c>
      <c r="M810" s="306">
        <f t="shared" ca="1" si="364"/>
        <v>-1.5034828381028456</v>
      </c>
      <c r="N810" s="304">
        <f t="shared" ca="1" si="365"/>
        <v>-86.143221193643882</v>
      </c>
      <c r="P810" s="310">
        <f t="shared" ca="1" si="366"/>
        <v>23</v>
      </c>
      <c r="Q810" s="304">
        <f t="shared" ca="1" si="367"/>
        <v>0</v>
      </c>
      <c r="R810" s="306">
        <f t="shared" ca="1" si="368"/>
        <v>0</v>
      </c>
      <c r="S810" s="307">
        <f t="shared" ca="1" si="369"/>
        <v>2.8949999999999996</v>
      </c>
      <c r="T810" s="304">
        <f t="shared" ca="1" si="349"/>
        <v>28.399949999999997</v>
      </c>
      <c r="U810" s="311">
        <f t="shared" ca="1" si="350"/>
        <v>0</v>
      </c>
      <c r="V810" s="306">
        <f t="shared" ca="1" si="351"/>
        <v>1.2255355361326301</v>
      </c>
      <c r="W810" s="304">
        <f t="shared" ca="1" si="352"/>
        <v>25.696135769713528</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0.91176785394480575</v>
      </c>
      <c r="AH810" s="304">
        <f t="shared" ca="1" si="376"/>
        <v>-8.8760150327620888</v>
      </c>
    </row>
    <row r="811" spans="1:34" x14ac:dyDescent="0.2">
      <c r="A811" s="347">
        <f t="shared" ca="1" si="354"/>
        <v>1E-4</v>
      </c>
      <c r="B811" s="304">
        <f t="shared" ca="1" si="355"/>
        <v>32.842100000001572</v>
      </c>
      <c r="D811" s="306">
        <f t="shared" ca="1" si="356"/>
        <v>-0.59702611426768293</v>
      </c>
      <c r="E811" s="307">
        <f t="shared" ca="1" si="357"/>
        <v>-0.95406155651664193</v>
      </c>
      <c r="F811" s="304">
        <f t="shared" ca="1" si="358"/>
        <v>1.1254659633860662</v>
      </c>
      <c r="G811" s="306">
        <f t="shared" ca="1" si="359"/>
        <v>6.8062012768235665</v>
      </c>
      <c r="H811" s="307">
        <f t="shared" ca="1" si="360"/>
        <v>-100.96021561478989</v>
      </c>
      <c r="I811" s="304">
        <f t="shared" ca="1" si="361"/>
        <v>101.18937450545634</v>
      </c>
      <c r="J811" s="306">
        <f t="shared" ca="1" si="362"/>
        <v>621.05488247048675</v>
      </c>
      <c r="K811" s="307">
        <f t="shared" ca="1" si="363"/>
        <v>-4.3808641589683042</v>
      </c>
      <c r="L811" s="304">
        <f t="shared" ca="1" si="348"/>
        <v>621.07033338520478</v>
      </c>
      <c r="M811" s="306">
        <f t="shared" ca="1" si="364"/>
        <v>-1.5034834901937966</v>
      </c>
      <c r="N811" s="304">
        <f t="shared" ca="1" si="365"/>
        <v>-86.143258555703241</v>
      </c>
      <c r="P811" s="310">
        <f t="shared" ca="1" si="366"/>
        <v>23</v>
      </c>
      <c r="Q811" s="304">
        <f t="shared" ca="1" si="367"/>
        <v>0</v>
      </c>
      <c r="R811" s="306">
        <f t="shared" ca="1" si="368"/>
        <v>0</v>
      </c>
      <c r="S811" s="307">
        <f t="shared" ca="1" si="369"/>
        <v>2.8949999999999996</v>
      </c>
      <c r="T811" s="304">
        <f t="shared" ca="1" si="349"/>
        <v>28.399949999999997</v>
      </c>
      <c r="U811" s="311">
        <f t="shared" ca="1" si="350"/>
        <v>0</v>
      </c>
      <c r="V811" s="306">
        <f t="shared" ca="1" si="351"/>
        <v>1.2255367734360492</v>
      </c>
      <c r="W811" s="304">
        <f t="shared" ca="1" si="352"/>
        <v>25.696208018521094</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0.91174332745526776</v>
      </c>
      <c r="AH811" s="304">
        <f t="shared" ca="1" si="376"/>
        <v>-8.8760399895383539</v>
      </c>
    </row>
    <row r="812" spans="1:34" x14ac:dyDescent="0.2">
      <c r="A812" s="347">
        <f t="shared" ca="1" si="354"/>
        <v>1E-4</v>
      </c>
      <c r="B812" s="304">
        <f t="shared" ca="1" si="355"/>
        <v>32.842200000001576</v>
      </c>
      <c r="D812" s="306">
        <f t="shared" ca="1" si="356"/>
        <v>-0.59702201800868482</v>
      </c>
      <c r="E812" s="307">
        <f t="shared" ca="1" si="357"/>
        <v>-0.95403626731061308</v>
      </c>
      <c r="F812" s="304">
        <f t="shared" ca="1" si="358"/>
        <v>1.1254423527356388</v>
      </c>
      <c r="G812" s="306">
        <f t="shared" ca="1" si="359"/>
        <v>6.8061415746217655</v>
      </c>
      <c r="H812" s="307">
        <f t="shared" ca="1" si="360"/>
        <v>-100.96031101841662</v>
      </c>
      <c r="I812" s="304">
        <f t="shared" ca="1" si="361"/>
        <v>101.189465677358</v>
      </c>
      <c r="J812" s="306">
        <f t="shared" ca="1" si="362"/>
        <v>621.05488247048675</v>
      </c>
      <c r="K812" s="307">
        <f t="shared" ca="1" si="363"/>
        <v>-4.3909601852999645</v>
      </c>
      <c r="L812" s="304">
        <f t="shared" ca="1" si="348"/>
        <v>621.07040468193225</v>
      </c>
      <c r="M812" s="306">
        <f t="shared" ca="1" si="364"/>
        <v>-1.5034841422778527</v>
      </c>
      <c r="N812" s="304">
        <f t="shared" ca="1" si="365"/>
        <v>-86.143295917367539</v>
      </c>
      <c r="P812" s="310">
        <f t="shared" ca="1" si="366"/>
        <v>23</v>
      </c>
      <c r="Q812" s="304">
        <f t="shared" ca="1" si="367"/>
        <v>0</v>
      </c>
      <c r="R812" s="306">
        <f t="shared" ca="1" si="368"/>
        <v>0</v>
      </c>
      <c r="S812" s="307">
        <f t="shared" ca="1" si="369"/>
        <v>2.8949999999999996</v>
      </c>
      <c r="T812" s="304">
        <f t="shared" ca="1" si="349"/>
        <v>28.399949999999997</v>
      </c>
      <c r="U812" s="311">
        <f t="shared" ca="1" si="350"/>
        <v>0</v>
      </c>
      <c r="V812" s="306">
        <f t="shared" ca="1" si="351"/>
        <v>1.225538010741887</v>
      </c>
      <c r="W812" s="304">
        <f t="shared" ca="1" si="352"/>
        <v>25.69628026626896</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0.91171880132307415</v>
      </c>
      <c r="AH812" s="304">
        <f t="shared" ca="1" si="376"/>
        <v>-8.8760649459485652</v>
      </c>
    </row>
    <row r="813" spans="1:34" x14ac:dyDescent="0.2">
      <c r="A813" s="347">
        <f t="shared" ca="1" si="354"/>
        <v>1E-4</v>
      </c>
      <c r="B813" s="304">
        <f t="shared" ca="1" si="355"/>
        <v>32.842300000001579</v>
      </c>
      <c r="D813" s="306">
        <f t="shared" ca="1" si="356"/>
        <v>-0.59701792175339974</v>
      </c>
      <c r="E813" s="307">
        <f t="shared" ca="1" si="357"/>
        <v>-0.9540109784754911</v>
      </c>
      <c r="F813" s="304">
        <f t="shared" ca="1" si="358"/>
        <v>1.12541874248944</v>
      </c>
      <c r="G813" s="306">
        <f t="shared" ca="1" si="359"/>
        <v>6.8060818728295898</v>
      </c>
      <c r="H813" s="307">
        <f t="shared" ca="1" si="360"/>
        <v>-100.96040641951447</v>
      </c>
      <c r="I813" s="304">
        <f t="shared" ca="1" si="361"/>
        <v>101.18955684680706</v>
      </c>
      <c r="J813" s="306">
        <f t="shared" ca="1" si="362"/>
        <v>621.05488247048675</v>
      </c>
      <c r="K813" s="307">
        <f t="shared" ca="1" si="363"/>
        <v>-4.4010562211718609</v>
      </c>
      <c r="L813" s="304">
        <f t="shared" ca="1" si="348"/>
        <v>621.0704761428384</v>
      </c>
      <c r="M813" s="306">
        <f t="shared" ca="1" si="364"/>
        <v>-1.5034847943550138</v>
      </c>
      <c r="N813" s="304">
        <f t="shared" ca="1" si="365"/>
        <v>-86.143333278636788</v>
      </c>
      <c r="P813" s="310">
        <f t="shared" ca="1" si="366"/>
        <v>23</v>
      </c>
      <c r="Q813" s="304">
        <f t="shared" ca="1" si="367"/>
        <v>0</v>
      </c>
      <c r="R813" s="306">
        <f t="shared" ca="1" si="368"/>
        <v>0</v>
      </c>
      <c r="S813" s="307">
        <f t="shared" ca="1" si="369"/>
        <v>2.8949999999999996</v>
      </c>
      <c r="T813" s="304">
        <f t="shared" ca="1" si="349"/>
        <v>28.399949999999997</v>
      </c>
      <c r="U813" s="311">
        <f t="shared" ca="1" si="350"/>
        <v>0</v>
      </c>
      <c r="V813" s="306">
        <f t="shared" ca="1" si="351"/>
        <v>1.2255392480501432</v>
      </c>
      <c r="W813" s="304">
        <f t="shared" ca="1" si="352"/>
        <v>25.696352512957123</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0.9116942755482107</v>
      </c>
      <c r="AH813" s="304">
        <f t="shared" ca="1" si="376"/>
        <v>-8.8760899019927333</v>
      </c>
    </row>
    <row r="814" spans="1:34" x14ac:dyDescent="0.2">
      <c r="A814" s="347">
        <f t="shared" ca="1" si="354"/>
        <v>1E-4</v>
      </c>
      <c r="B814" s="304">
        <f t="shared" ca="1" si="355"/>
        <v>32.842400000001582</v>
      </c>
      <c r="D814" s="306">
        <f t="shared" ca="1" si="356"/>
        <v>-0.59701382550182869</v>
      </c>
      <c r="E814" s="307">
        <f t="shared" ca="1" si="357"/>
        <v>-0.95398569001127953</v>
      </c>
      <c r="F814" s="304">
        <f t="shared" ca="1" si="358"/>
        <v>1.1253951326474738</v>
      </c>
      <c r="G814" s="306">
        <f t="shared" ca="1" si="359"/>
        <v>6.8060221714470392</v>
      </c>
      <c r="H814" s="307">
        <f t="shared" ca="1" si="360"/>
        <v>-100.96050181808347</v>
      </c>
      <c r="I814" s="304">
        <f t="shared" ca="1" si="361"/>
        <v>101.18964801380359</v>
      </c>
      <c r="J814" s="306">
        <f t="shared" ca="1" si="362"/>
        <v>621.05488247048675</v>
      </c>
      <c r="K814" s="307">
        <f t="shared" ca="1" si="363"/>
        <v>-4.4111522665837404</v>
      </c>
      <c r="L814" s="304">
        <f t="shared" ca="1" si="348"/>
        <v>621.07054776792393</v>
      </c>
      <c r="M814" s="306">
        <f t="shared" ca="1" si="364"/>
        <v>-1.50348544642528</v>
      </c>
      <c r="N814" s="304">
        <f t="shared" ca="1" si="365"/>
        <v>-86.143370639510991</v>
      </c>
      <c r="P814" s="310">
        <f t="shared" ca="1" si="366"/>
        <v>23</v>
      </c>
      <c r="Q814" s="304">
        <f t="shared" ca="1" si="367"/>
        <v>0</v>
      </c>
      <c r="R814" s="306">
        <f t="shared" ca="1" si="368"/>
        <v>0</v>
      </c>
      <c r="S814" s="307">
        <f t="shared" ca="1" si="369"/>
        <v>2.8949999999999996</v>
      </c>
      <c r="T814" s="304">
        <f t="shared" ca="1" si="349"/>
        <v>28.399949999999997</v>
      </c>
      <c r="U814" s="311">
        <f t="shared" ca="1" si="350"/>
        <v>0</v>
      </c>
      <c r="V814" s="306">
        <f t="shared" ca="1" si="351"/>
        <v>1.2255404853608181</v>
      </c>
      <c r="W814" s="304">
        <f t="shared" ca="1" si="352"/>
        <v>25.696424758585604</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0.91166975013068274</v>
      </c>
      <c r="AH814" s="304">
        <f t="shared" ca="1" si="376"/>
        <v>-8.8761148576708564</v>
      </c>
    </row>
    <row r="815" spans="1:34" x14ac:dyDescent="0.2">
      <c r="A815" s="347">
        <f t="shared" ca="1" si="354"/>
        <v>1E-4</v>
      </c>
      <c r="B815" s="304">
        <f t="shared" ca="1" si="355"/>
        <v>32.842500000001586</v>
      </c>
      <c r="D815" s="306">
        <f t="shared" ca="1" si="356"/>
        <v>-0.59700972925397322</v>
      </c>
      <c r="E815" s="307">
        <f t="shared" ca="1" si="357"/>
        <v>-0.95396040191797304</v>
      </c>
      <c r="F815" s="304">
        <f t="shared" ca="1" si="358"/>
        <v>1.1253715232097368</v>
      </c>
      <c r="G815" s="306">
        <f t="shared" ca="1" si="359"/>
        <v>6.805962470474114</v>
      </c>
      <c r="H815" s="307">
        <f t="shared" ca="1" si="360"/>
        <v>-100.96059721412367</v>
      </c>
      <c r="I815" s="304">
        <f t="shared" ca="1" si="361"/>
        <v>101.18973917834761</v>
      </c>
      <c r="J815" s="306">
        <f t="shared" ca="1" si="362"/>
        <v>621.05488247048675</v>
      </c>
      <c r="K815" s="307">
        <f t="shared" ca="1" si="363"/>
        <v>-4.4212483215353506</v>
      </c>
      <c r="L815" s="304">
        <f t="shared" ca="1" si="348"/>
        <v>621.07061955718916</v>
      </c>
      <c r="M815" s="306">
        <f t="shared" ca="1" si="364"/>
        <v>-1.5034860984886516</v>
      </c>
      <c r="N815" s="304">
        <f t="shared" ca="1" si="365"/>
        <v>-86.14340799999016</v>
      </c>
      <c r="P815" s="310">
        <f t="shared" ca="1" si="366"/>
        <v>23</v>
      </c>
      <c r="Q815" s="304">
        <f t="shared" ca="1" si="367"/>
        <v>0</v>
      </c>
      <c r="R815" s="306">
        <f t="shared" ca="1" si="368"/>
        <v>0</v>
      </c>
      <c r="S815" s="307">
        <f t="shared" ca="1" si="369"/>
        <v>2.8949999999999996</v>
      </c>
      <c r="T815" s="304">
        <f t="shared" ca="1" si="349"/>
        <v>28.399949999999997</v>
      </c>
      <c r="U815" s="311">
        <f t="shared" ca="1" si="350"/>
        <v>0</v>
      </c>
      <c r="V815" s="306">
        <f t="shared" ca="1" si="351"/>
        <v>1.2255417226739111</v>
      </c>
      <c r="W815" s="304">
        <f t="shared" ca="1" si="352"/>
        <v>25.696497003154391</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0.91164522507048318</v>
      </c>
      <c r="AH815" s="304">
        <f t="shared" ca="1" si="376"/>
        <v>-8.8761398129829381</v>
      </c>
    </row>
    <row r="816" spans="1:34" x14ac:dyDescent="0.2">
      <c r="A816" s="347">
        <f t="shared" ca="1" si="354"/>
        <v>1E-4</v>
      </c>
      <c r="B816" s="304">
        <f t="shared" ca="1" si="355"/>
        <v>32.842600000001589</v>
      </c>
      <c r="D816" s="306">
        <f t="shared" ca="1" si="356"/>
        <v>-0.59700563300983278</v>
      </c>
      <c r="E816" s="307">
        <f t="shared" ca="1" si="357"/>
        <v>-0.95393511419556987</v>
      </c>
      <c r="F816" s="304">
        <f t="shared" ca="1" si="358"/>
        <v>1.1253479141762275</v>
      </c>
      <c r="G816" s="306">
        <f t="shared" ca="1" si="359"/>
        <v>6.805902769910813</v>
      </c>
      <c r="H816" s="307">
        <f t="shared" ca="1" si="360"/>
        <v>-100.96069260763508</v>
      </c>
      <c r="I816" s="304">
        <f t="shared" ca="1" si="361"/>
        <v>101.18983034043916</v>
      </c>
      <c r="J816" s="306">
        <f t="shared" ca="1" si="362"/>
        <v>621.05488247048675</v>
      </c>
      <c r="K816" s="307">
        <f t="shared" ca="1" si="363"/>
        <v>-4.4313443860264385</v>
      </c>
      <c r="L816" s="304">
        <f t="shared" ca="1" si="348"/>
        <v>621.07069151063445</v>
      </c>
      <c r="M816" s="306">
        <f t="shared" ca="1" si="364"/>
        <v>-1.5034867505451286</v>
      </c>
      <c r="N816" s="304">
        <f t="shared" ca="1" si="365"/>
        <v>-86.143445360074296</v>
      </c>
      <c r="P816" s="310">
        <f t="shared" ca="1" si="366"/>
        <v>23</v>
      </c>
      <c r="Q816" s="304">
        <f t="shared" ca="1" si="367"/>
        <v>0</v>
      </c>
      <c r="R816" s="306">
        <f t="shared" ca="1" si="368"/>
        <v>0</v>
      </c>
      <c r="S816" s="307">
        <f t="shared" ca="1" si="369"/>
        <v>2.8949999999999996</v>
      </c>
      <c r="T816" s="304">
        <f t="shared" ca="1" si="349"/>
        <v>28.399949999999997</v>
      </c>
      <c r="U816" s="311">
        <f t="shared" ca="1" si="350"/>
        <v>0</v>
      </c>
      <c r="V816" s="306">
        <f t="shared" ca="1" si="351"/>
        <v>1.2255429599894234</v>
      </c>
      <c r="W816" s="304">
        <f t="shared" ca="1" si="352"/>
        <v>25.696569246663536</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0.911620700367612</v>
      </c>
      <c r="AH816" s="304">
        <f t="shared" ca="1" si="376"/>
        <v>-8.8761647679289801</v>
      </c>
    </row>
    <row r="817" spans="1:34" x14ac:dyDescent="0.2">
      <c r="A817" s="347">
        <f t="shared" ca="1" si="354"/>
        <v>1E-4</v>
      </c>
      <c r="B817" s="304">
        <f t="shared" ca="1" si="355"/>
        <v>32.842700000001592</v>
      </c>
      <c r="D817" s="306">
        <f t="shared" ca="1" si="356"/>
        <v>-0.59700153676940748</v>
      </c>
      <c r="E817" s="307">
        <f t="shared" ca="1" si="357"/>
        <v>-0.95390982684405579</v>
      </c>
      <c r="F817" s="304">
        <f t="shared" ca="1" si="358"/>
        <v>1.1253243055469346</v>
      </c>
      <c r="G817" s="306">
        <f t="shared" ca="1" si="359"/>
        <v>6.8058430697571364</v>
      </c>
      <c r="H817" s="307">
        <f t="shared" ca="1" si="360"/>
        <v>-100.96078799861776</v>
      </c>
      <c r="I817" s="304">
        <f t="shared" ca="1" si="361"/>
        <v>101.18992150007827</v>
      </c>
      <c r="J817" s="306">
        <f t="shared" ca="1" si="362"/>
        <v>621.05488247048675</v>
      </c>
      <c r="K817" s="307">
        <f t="shared" ca="1" si="363"/>
        <v>-4.441440460056751</v>
      </c>
      <c r="L817" s="304">
        <f t="shared" ca="1" si="348"/>
        <v>621.07076362826024</v>
      </c>
      <c r="M817" s="306">
        <f t="shared" ca="1" si="364"/>
        <v>-1.5034874025947109</v>
      </c>
      <c r="N817" s="304">
        <f t="shared" ca="1" si="365"/>
        <v>-86.143482719763398</v>
      </c>
      <c r="P817" s="310">
        <f t="shared" ca="1" si="366"/>
        <v>23</v>
      </c>
      <c r="Q817" s="304">
        <f t="shared" ca="1" si="367"/>
        <v>0</v>
      </c>
      <c r="R817" s="306">
        <f t="shared" ca="1" si="368"/>
        <v>0</v>
      </c>
      <c r="S817" s="307">
        <f t="shared" ca="1" si="369"/>
        <v>2.8949999999999996</v>
      </c>
      <c r="T817" s="304">
        <f t="shared" ca="1" si="349"/>
        <v>28.399949999999997</v>
      </c>
      <c r="U817" s="311">
        <f t="shared" ca="1" si="350"/>
        <v>0</v>
      </c>
      <c r="V817" s="306">
        <f t="shared" ca="1" si="351"/>
        <v>1.2255441973073542</v>
      </c>
      <c r="W817" s="304">
        <f t="shared" ca="1" si="352"/>
        <v>25.696641489113027</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0.91159617602206033</v>
      </c>
      <c r="AH817" s="304">
        <f t="shared" ca="1" si="376"/>
        <v>-8.876189722508995</v>
      </c>
    </row>
    <row r="818" spans="1:34" x14ac:dyDescent="0.2">
      <c r="A818" s="347">
        <f t="shared" ca="1" si="354"/>
        <v>1E-4</v>
      </c>
      <c r="B818" s="304">
        <f t="shared" ca="1" si="355"/>
        <v>32.842800000001596</v>
      </c>
      <c r="D818" s="306">
        <f t="shared" ca="1" si="356"/>
        <v>-0.59699744053270032</v>
      </c>
      <c r="E818" s="307">
        <f t="shared" ca="1" si="357"/>
        <v>-0.95388453986343791</v>
      </c>
      <c r="F818" s="304">
        <f t="shared" ca="1" si="358"/>
        <v>1.125300697321866</v>
      </c>
      <c r="G818" s="306">
        <f t="shared" ca="1" si="359"/>
        <v>6.8057833700130832</v>
      </c>
      <c r="H818" s="307">
        <f t="shared" ca="1" si="360"/>
        <v>-100.96088338707175</v>
      </c>
      <c r="I818" s="304">
        <f t="shared" ca="1" si="361"/>
        <v>101.19001265726499</v>
      </c>
      <c r="J818" s="306">
        <f t="shared" ca="1" si="362"/>
        <v>621.05488247048675</v>
      </c>
      <c r="K818" s="307">
        <f t="shared" ca="1" si="363"/>
        <v>-4.4515365436260357</v>
      </c>
      <c r="L818" s="304">
        <f t="shared" ca="1" si="348"/>
        <v>621.07083591006699</v>
      </c>
      <c r="M818" s="306">
        <f t="shared" ca="1" si="364"/>
        <v>-1.5034880546373985</v>
      </c>
      <c r="N818" s="304">
        <f t="shared" ca="1" si="365"/>
        <v>-86.143520079057453</v>
      </c>
      <c r="P818" s="310">
        <f t="shared" ca="1" si="366"/>
        <v>23</v>
      </c>
      <c r="Q818" s="304">
        <f t="shared" ca="1" si="367"/>
        <v>0</v>
      </c>
      <c r="R818" s="306">
        <f t="shared" ca="1" si="368"/>
        <v>0</v>
      </c>
      <c r="S818" s="307">
        <f t="shared" ca="1" si="369"/>
        <v>2.8949999999999996</v>
      </c>
      <c r="T818" s="304">
        <f t="shared" ca="1" si="349"/>
        <v>28.399949999999997</v>
      </c>
      <c r="U818" s="311">
        <f t="shared" ca="1" si="350"/>
        <v>0</v>
      </c>
      <c r="V818" s="306">
        <f t="shared" ca="1" si="351"/>
        <v>1.2255454346277033</v>
      </c>
      <c r="W818" s="304">
        <f t="shared" ca="1" si="352"/>
        <v>25.696713730502875</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0.91157165203382284</v>
      </c>
      <c r="AH818" s="304">
        <f t="shared" ca="1" si="376"/>
        <v>-8.8762146767229808</v>
      </c>
    </row>
    <row r="819" spans="1:34" x14ac:dyDescent="0.2">
      <c r="A819" s="347">
        <f t="shared" ca="1" si="354"/>
        <v>1E-4</v>
      </c>
      <c r="B819" s="304">
        <f t="shared" ca="1" si="355"/>
        <v>32.842900000001599</v>
      </c>
      <c r="D819" s="306">
        <f t="shared" ca="1" si="356"/>
        <v>-0.59699334429971285</v>
      </c>
      <c r="E819" s="307">
        <f t="shared" ca="1" si="357"/>
        <v>-0.95385925325370557</v>
      </c>
      <c r="F819" s="304">
        <f t="shared" ca="1" si="358"/>
        <v>1.1252770895010138</v>
      </c>
      <c r="G819" s="306">
        <f t="shared" ca="1" si="359"/>
        <v>6.8057236706786535</v>
      </c>
      <c r="H819" s="307">
        <f t="shared" ca="1" si="360"/>
        <v>-100.96097877299707</v>
      </c>
      <c r="I819" s="304">
        <f t="shared" ca="1" si="361"/>
        <v>101.19010381199932</v>
      </c>
      <c r="J819" s="306">
        <f t="shared" ca="1" si="362"/>
        <v>621.05488247048675</v>
      </c>
      <c r="K819" s="307">
        <f t="shared" ca="1" si="363"/>
        <v>-4.4616326367340395</v>
      </c>
      <c r="L819" s="304">
        <f t="shared" ca="1" si="348"/>
        <v>621.07090835605504</v>
      </c>
      <c r="M819" s="306">
        <f t="shared" ca="1" si="364"/>
        <v>-1.5034887066731921</v>
      </c>
      <c r="N819" s="304">
        <f t="shared" ca="1" si="365"/>
        <v>-86.143557437956517</v>
      </c>
      <c r="P819" s="310">
        <f t="shared" ca="1" si="366"/>
        <v>23</v>
      </c>
      <c r="Q819" s="304">
        <f t="shared" ca="1" si="367"/>
        <v>0</v>
      </c>
      <c r="R819" s="306">
        <f t="shared" ca="1" si="368"/>
        <v>0</v>
      </c>
      <c r="S819" s="307">
        <f t="shared" ca="1" si="369"/>
        <v>2.8949999999999996</v>
      </c>
      <c r="T819" s="304">
        <f t="shared" ca="1" si="349"/>
        <v>28.399949999999997</v>
      </c>
      <c r="U819" s="311">
        <f t="shared" ca="1" si="350"/>
        <v>0</v>
      </c>
      <c r="V819" s="306">
        <f t="shared" ca="1" si="351"/>
        <v>1.2255466719504706</v>
      </c>
      <c r="W819" s="304">
        <f t="shared" ca="1" si="352"/>
        <v>25.696785970833069</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0.91154712840290131</v>
      </c>
      <c r="AH819" s="304">
        <f t="shared" ca="1" si="376"/>
        <v>-8.876239630570943</v>
      </c>
    </row>
    <row r="820" spans="1:34" x14ac:dyDescent="0.2">
      <c r="A820" s="347">
        <f t="shared" ca="1" si="354"/>
        <v>1E-4</v>
      </c>
      <c r="B820" s="304">
        <f t="shared" ca="1" si="355"/>
        <v>32.843000000001602</v>
      </c>
      <c r="D820" s="306">
        <f t="shared" ca="1" si="356"/>
        <v>-0.59698924807044007</v>
      </c>
      <c r="E820" s="307">
        <f t="shared" ca="1" si="357"/>
        <v>-0.95383396701486589</v>
      </c>
      <c r="F820" s="304">
        <f t="shared" ca="1" si="358"/>
        <v>1.1252534820843816</v>
      </c>
      <c r="G820" s="306">
        <f t="shared" ca="1" si="359"/>
        <v>6.8056639717538463</v>
      </c>
      <c r="H820" s="307">
        <f t="shared" ca="1" si="360"/>
        <v>-100.96107415639376</v>
      </c>
      <c r="I820" s="304">
        <f t="shared" ca="1" si="361"/>
        <v>101.19019496428135</v>
      </c>
      <c r="J820" s="306">
        <f t="shared" ca="1" si="362"/>
        <v>621.05488247048675</v>
      </c>
      <c r="K820" s="307">
        <f t="shared" ca="1" si="363"/>
        <v>-4.4717287393805094</v>
      </c>
      <c r="L820" s="304">
        <f t="shared" ca="1" si="348"/>
        <v>621.07098096622474</v>
      </c>
      <c r="M820" s="306">
        <f t="shared" ca="1" si="364"/>
        <v>-1.5034893587020912</v>
      </c>
      <c r="N820" s="304">
        <f t="shared" ca="1" si="365"/>
        <v>-86.143594796460562</v>
      </c>
      <c r="P820" s="310">
        <f t="shared" ca="1" si="366"/>
        <v>23</v>
      </c>
      <c r="Q820" s="304">
        <f t="shared" ca="1" si="367"/>
        <v>0</v>
      </c>
      <c r="R820" s="306">
        <f t="shared" ca="1" si="368"/>
        <v>0</v>
      </c>
      <c r="S820" s="307">
        <f t="shared" ca="1" si="369"/>
        <v>2.8949999999999996</v>
      </c>
      <c r="T820" s="304">
        <f t="shared" ca="1" si="349"/>
        <v>28.399949999999997</v>
      </c>
      <c r="U820" s="311">
        <f t="shared" ca="1" si="350"/>
        <v>0</v>
      </c>
      <c r="V820" s="306">
        <f t="shared" ca="1" si="351"/>
        <v>1.2255479092756567</v>
      </c>
      <c r="W820" s="304">
        <f t="shared" ca="1" si="352"/>
        <v>25.69685821010366</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0.91152260512929928</v>
      </c>
      <c r="AH820" s="304">
        <f t="shared" ca="1" si="376"/>
        <v>-8.8762645840528744</v>
      </c>
    </row>
    <row r="821" spans="1:34" x14ac:dyDescent="0.2">
      <c r="A821" s="347">
        <f t="shared" ca="1" si="354"/>
        <v>1E-4</v>
      </c>
      <c r="B821" s="304">
        <f t="shared" ca="1" si="355"/>
        <v>32.843100000001606</v>
      </c>
      <c r="D821" s="306">
        <f t="shared" ca="1" si="356"/>
        <v>-0.59698515184488854</v>
      </c>
      <c r="E821" s="307">
        <f t="shared" ca="1" si="357"/>
        <v>-0.95380868114690287</v>
      </c>
      <c r="F821" s="304">
        <f t="shared" ca="1" si="358"/>
        <v>1.12522987507196</v>
      </c>
      <c r="G821" s="306">
        <f t="shared" ca="1" si="359"/>
        <v>6.8056042732386617</v>
      </c>
      <c r="H821" s="307">
        <f t="shared" ca="1" si="360"/>
        <v>-100.96116953726188</v>
      </c>
      <c r="I821" s="304">
        <f t="shared" ca="1" si="361"/>
        <v>101.19028611411107</v>
      </c>
      <c r="J821" s="306">
        <f t="shared" ca="1" si="362"/>
        <v>621.05488247048675</v>
      </c>
      <c r="K821" s="307">
        <f t="shared" ca="1" si="363"/>
        <v>-4.4818248515651922</v>
      </c>
      <c r="L821" s="304">
        <f t="shared" ca="1" si="348"/>
        <v>621.07105374057664</v>
      </c>
      <c r="M821" s="306">
        <f t="shared" ca="1" si="364"/>
        <v>-1.5034900107240963</v>
      </c>
      <c r="N821" s="304">
        <f t="shared" ca="1" si="365"/>
        <v>-86.143632154569602</v>
      </c>
      <c r="P821" s="310">
        <f t="shared" ca="1" si="366"/>
        <v>23</v>
      </c>
      <c r="Q821" s="304">
        <f t="shared" ca="1" si="367"/>
        <v>0</v>
      </c>
      <c r="R821" s="306">
        <f t="shared" ca="1" si="368"/>
        <v>0</v>
      </c>
      <c r="S821" s="307">
        <f t="shared" ca="1" si="369"/>
        <v>2.8949999999999996</v>
      </c>
      <c r="T821" s="304">
        <f t="shared" ca="1" si="349"/>
        <v>28.399949999999997</v>
      </c>
      <c r="U821" s="311">
        <f t="shared" ca="1" si="350"/>
        <v>0</v>
      </c>
      <c r="V821" s="306">
        <f t="shared" ca="1" si="351"/>
        <v>1.2255491466032615</v>
      </c>
      <c r="W821" s="304">
        <f t="shared" ca="1" si="352"/>
        <v>25.696930448314653</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0.91149808221299722</v>
      </c>
      <c r="AH821" s="304">
        <f t="shared" ca="1" si="376"/>
        <v>-8.8762895371687964</v>
      </c>
    </row>
    <row r="822" spans="1:34" x14ac:dyDescent="0.2">
      <c r="A822" s="347">
        <f t="shared" ca="1" si="354"/>
        <v>1E-4</v>
      </c>
      <c r="B822" s="304">
        <f t="shared" ca="1" si="355"/>
        <v>32.843200000001609</v>
      </c>
      <c r="D822" s="306">
        <f t="shared" ca="1" si="356"/>
        <v>-0.59698105562305548</v>
      </c>
      <c r="E822" s="307">
        <f t="shared" ca="1" si="357"/>
        <v>-0.95378339564981296</v>
      </c>
      <c r="F822" s="304">
        <f t="shared" ca="1" si="358"/>
        <v>1.1252062684637449</v>
      </c>
      <c r="G822" s="306">
        <f t="shared" ca="1" si="359"/>
        <v>6.8055445751330996</v>
      </c>
      <c r="H822" s="307">
        <f t="shared" ca="1" si="360"/>
        <v>-100.96126491560145</v>
      </c>
      <c r="I822" s="304">
        <f t="shared" ca="1" si="361"/>
        <v>101.19037726148855</v>
      </c>
      <c r="J822" s="306">
        <f t="shared" ca="1" si="362"/>
        <v>621.05488247048675</v>
      </c>
      <c r="K822" s="307">
        <f t="shared" ca="1" si="363"/>
        <v>-4.4919209732878356</v>
      </c>
      <c r="L822" s="304">
        <f t="shared" ca="1" si="348"/>
        <v>621.07112667911099</v>
      </c>
      <c r="M822" s="306">
        <f t="shared" ca="1" si="364"/>
        <v>-1.5034906627392073</v>
      </c>
      <c r="N822" s="304">
        <f t="shared" ca="1" si="365"/>
        <v>-86.143669512283637</v>
      </c>
      <c r="P822" s="310">
        <f t="shared" ca="1" si="366"/>
        <v>23</v>
      </c>
      <c r="Q822" s="304">
        <f t="shared" ca="1" si="367"/>
        <v>0</v>
      </c>
      <c r="R822" s="306">
        <f t="shared" ca="1" si="368"/>
        <v>0</v>
      </c>
      <c r="S822" s="307">
        <f t="shared" ca="1" si="369"/>
        <v>2.8949999999999996</v>
      </c>
      <c r="T822" s="304">
        <f t="shared" ca="1" si="349"/>
        <v>28.399949999999997</v>
      </c>
      <c r="U822" s="311">
        <f t="shared" ca="1" si="350"/>
        <v>0</v>
      </c>
      <c r="V822" s="306">
        <f t="shared" ca="1" si="351"/>
        <v>1.2255503839332844</v>
      </c>
      <c r="W822" s="304">
        <f t="shared" ca="1" si="352"/>
        <v>25.697002685466032</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0.91147355965399512</v>
      </c>
      <c r="AH822" s="304">
        <f t="shared" ca="1" si="376"/>
        <v>-8.8763144899187072</v>
      </c>
    </row>
    <row r="823" spans="1:34" x14ac:dyDescent="0.2">
      <c r="A823" s="347">
        <f t="shared" ca="1" si="354"/>
        <v>1E-4</v>
      </c>
      <c r="B823" s="304">
        <f t="shared" ca="1" si="355"/>
        <v>32.843300000001612</v>
      </c>
      <c r="D823" s="306">
        <f t="shared" ca="1" si="356"/>
        <v>-0.59697695940494166</v>
      </c>
      <c r="E823" s="307">
        <f t="shared" ca="1" si="357"/>
        <v>-0.95375811052359971</v>
      </c>
      <c r="F823" s="304">
        <f t="shared" ca="1" si="358"/>
        <v>1.1251826622597401</v>
      </c>
      <c r="G823" s="306">
        <f t="shared" ca="1" si="359"/>
        <v>6.8054848774371592</v>
      </c>
      <c r="H823" s="307">
        <f t="shared" ca="1" si="360"/>
        <v>-100.9613602914125</v>
      </c>
      <c r="I823" s="304">
        <f t="shared" ca="1" si="361"/>
        <v>101.19046840641381</v>
      </c>
      <c r="J823" s="306">
        <f t="shared" ca="1" si="362"/>
        <v>621.05488247048675</v>
      </c>
      <c r="K823" s="307">
        <f t="shared" ca="1" si="363"/>
        <v>-4.5020171045481865</v>
      </c>
      <c r="L823" s="304">
        <f t="shared" ca="1" si="348"/>
        <v>621.07119978182834</v>
      </c>
      <c r="M823" s="306">
        <f t="shared" ca="1" si="364"/>
        <v>-1.5034913147474243</v>
      </c>
      <c r="N823" s="304">
        <f t="shared" ca="1" si="365"/>
        <v>-86.143706869602681</v>
      </c>
      <c r="P823" s="310">
        <f t="shared" ca="1" si="366"/>
        <v>23</v>
      </c>
      <c r="Q823" s="304">
        <f t="shared" ca="1" si="367"/>
        <v>0</v>
      </c>
      <c r="R823" s="306">
        <f t="shared" ca="1" si="368"/>
        <v>0</v>
      </c>
      <c r="S823" s="307">
        <f t="shared" ca="1" si="369"/>
        <v>2.8949999999999996</v>
      </c>
      <c r="T823" s="304">
        <f t="shared" ca="1" si="349"/>
        <v>28.399949999999997</v>
      </c>
      <c r="U823" s="311">
        <f t="shared" ca="1" si="350"/>
        <v>0</v>
      </c>
      <c r="V823" s="306">
        <f t="shared" ca="1" si="351"/>
        <v>1.2255516212657258</v>
      </c>
      <c r="W823" s="304">
        <f t="shared" ca="1" si="352"/>
        <v>25.697074921557835</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0.9114490374523001</v>
      </c>
      <c r="AH823" s="304">
        <f t="shared" ca="1" si="376"/>
        <v>-8.8763394423026032</v>
      </c>
    </row>
    <row r="824" spans="1:34" x14ac:dyDescent="0.2">
      <c r="A824" s="347">
        <f t="shared" ca="1" si="354"/>
        <v>1E-4</v>
      </c>
      <c r="B824" s="304">
        <f t="shared" ca="1" si="355"/>
        <v>32.843400000001616</v>
      </c>
      <c r="D824" s="306">
        <f t="shared" ca="1" si="356"/>
        <v>-0.59697286319054943</v>
      </c>
      <c r="E824" s="307">
        <f t="shared" ca="1" si="357"/>
        <v>-0.95373282576825424</v>
      </c>
      <c r="F824" s="304">
        <f t="shared" ca="1" si="358"/>
        <v>1.1251590564599396</v>
      </c>
      <c r="G824" s="306">
        <f t="shared" ca="1" si="359"/>
        <v>6.8054251801508405</v>
      </c>
      <c r="H824" s="307">
        <f t="shared" ca="1" si="360"/>
        <v>-100.96145566469508</v>
      </c>
      <c r="I824" s="304">
        <f t="shared" ca="1" si="361"/>
        <v>101.19055954888688</v>
      </c>
      <c r="J824" s="306">
        <f t="shared" ca="1" si="362"/>
        <v>621.05488247048675</v>
      </c>
      <c r="K824" s="307">
        <f t="shared" ca="1" si="363"/>
        <v>-4.5121132453459918</v>
      </c>
      <c r="L824" s="304">
        <f t="shared" ca="1" si="348"/>
        <v>621.07127304872904</v>
      </c>
      <c r="M824" s="306">
        <f t="shared" ca="1" si="364"/>
        <v>-1.5034919667487472</v>
      </c>
      <c r="N824" s="304">
        <f t="shared" ca="1" si="365"/>
        <v>-86.143744226526721</v>
      </c>
      <c r="P824" s="310">
        <f t="shared" ca="1" si="366"/>
        <v>23</v>
      </c>
      <c r="Q824" s="304">
        <f t="shared" ca="1" si="367"/>
        <v>0</v>
      </c>
      <c r="R824" s="306">
        <f t="shared" ca="1" si="368"/>
        <v>0</v>
      </c>
      <c r="S824" s="307">
        <f t="shared" ca="1" si="369"/>
        <v>2.8949999999999996</v>
      </c>
      <c r="T824" s="304">
        <f t="shared" ca="1" si="349"/>
        <v>28.399949999999997</v>
      </c>
      <c r="U824" s="311">
        <f t="shared" ca="1" si="350"/>
        <v>0</v>
      </c>
      <c r="V824" s="306">
        <f t="shared" ca="1" si="351"/>
        <v>1.2255528586005857</v>
      </c>
      <c r="W824" s="304">
        <f t="shared" ca="1" si="352"/>
        <v>25.697147156590059</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0.91142451560789794</v>
      </c>
      <c r="AH824" s="304">
        <f t="shared" ca="1" si="376"/>
        <v>-8.8763643943204968</v>
      </c>
    </row>
    <row r="825" spans="1:34" x14ac:dyDescent="0.2">
      <c r="A825" s="347">
        <f t="shared" ca="1" si="354"/>
        <v>1E-4</v>
      </c>
      <c r="B825" s="304">
        <f t="shared" ca="1" si="355"/>
        <v>32.843500000001619</v>
      </c>
      <c r="D825" s="306">
        <f t="shared" ca="1" si="356"/>
        <v>-0.59696876697987999</v>
      </c>
      <c r="E825" s="307">
        <f t="shared" ca="1" si="357"/>
        <v>-0.95370754138377478</v>
      </c>
      <c r="F825" s="304">
        <f t="shared" ca="1" si="358"/>
        <v>1.1251354510643432</v>
      </c>
      <c r="G825" s="306">
        <f t="shared" ca="1" si="359"/>
        <v>6.8053654832741426</v>
      </c>
      <c r="H825" s="307">
        <f t="shared" ca="1" si="360"/>
        <v>-100.96155103544922</v>
      </c>
      <c r="I825" s="304">
        <f t="shared" ca="1" si="361"/>
        <v>101.19065068890779</v>
      </c>
      <c r="J825" s="306">
        <f t="shared" ca="1" si="362"/>
        <v>621.05488247048675</v>
      </c>
      <c r="K825" s="307">
        <f t="shared" ca="1" si="363"/>
        <v>-4.5222093956809992</v>
      </c>
      <c r="L825" s="304">
        <f t="shared" ca="1" si="348"/>
        <v>621.07134647981343</v>
      </c>
      <c r="M825" s="306">
        <f t="shared" ca="1" si="364"/>
        <v>-1.5034926187431763</v>
      </c>
      <c r="N825" s="304">
        <f t="shared" ca="1" si="365"/>
        <v>-86.14378158305577</v>
      </c>
      <c r="P825" s="310">
        <f t="shared" ca="1" si="366"/>
        <v>23</v>
      </c>
      <c r="Q825" s="304">
        <f t="shared" ca="1" si="367"/>
        <v>0</v>
      </c>
      <c r="R825" s="306">
        <f t="shared" ca="1" si="368"/>
        <v>0</v>
      </c>
      <c r="S825" s="307">
        <f t="shared" ca="1" si="369"/>
        <v>2.8949999999999996</v>
      </c>
      <c r="T825" s="304">
        <f t="shared" ca="1" si="349"/>
        <v>28.399949999999997</v>
      </c>
      <c r="U825" s="311">
        <f t="shared" ca="1" si="350"/>
        <v>0</v>
      </c>
      <c r="V825" s="306">
        <f t="shared" ca="1" si="351"/>
        <v>1.2255540959378637</v>
      </c>
      <c r="W825" s="304">
        <f t="shared" ca="1" si="352"/>
        <v>25.697219390562708</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0.91139999412078865</v>
      </c>
      <c r="AH825" s="304">
        <f t="shared" ca="1" si="376"/>
        <v>-8.8763893459723882</v>
      </c>
    </row>
    <row r="826" spans="1:34" x14ac:dyDescent="0.2">
      <c r="A826" s="347">
        <f t="shared" ca="1" si="354"/>
        <v>1E-4</v>
      </c>
      <c r="B826" s="304">
        <f t="shared" ca="1" si="355"/>
        <v>32.843600000001622</v>
      </c>
      <c r="D826" s="306">
        <f t="shared" ca="1" si="356"/>
        <v>-0.59696467077293258</v>
      </c>
      <c r="E826" s="307">
        <f t="shared" ca="1" si="357"/>
        <v>-0.95368225737015955</v>
      </c>
      <c r="F826" s="304">
        <f t="shared" ca="1" si="358"/>
        <v>1.1251118460729488</v>
      </c>
      <c r="G826" s="306">
        <f t="shared" ca="1" si="359"/>
        <v>6.8053057868070654</v>
      </c>
      <c r="H826" s="307">
        <f t="shared" ca="1" si="360"/>
        <v>-100.96164640367496</v>
      </c>
      <c r="I826" s="304">
        <f t="shared" ca="1" si="361"/>
        <v>101.19074182647661</v>
      </c>
      <c r="J826" s="306">
        <f t="shared" ca="1" si="362"/>
        <v>621.05488247048675</v>
      </c>
      <c r="K826" s="307">
        <f t="shared" ca="1" si="363"/>
        <v>-4.5323055555529557</v>
      </c>
      <c r="L826" s="304">
        <f t="shared" ca="1" si="348"/>
        <v>621.07142007508207</v>
      </c>
      <c r="M826" s="306">
        <f t="shared" ca="1" si="364"/>
        <v>-1.5034932707307118</v>
      </c>
      <c r="N826" s="304">
        <f t="shared" ca="1" si="365"/>
        <v>-86.143818939189856</v>
      </c>
      <c r="P826" s="310">
        <f t="shared" ca="1" si="366"/>
        <v>23</v>
      </c>
      <c r="Q826" s="304">
        <f t="shared" ca="1" si="367"/>
        <v>0</v>
      </c>
      <c r="R826" s="306">
        <f t="shared" ca="1" si="368"/>
        <v>0</v>
      </c>
      <c r="S826" s="307">
        <f t="shared" ca="1" si="369"/>
        <v>2.8949999999999996</v>
      </c>
      <c r="T826" s="304">
        <f t="shared" ca="1" si="349"/>
        <v>28.399949999999997</v>
      </c>
      <c r="U826" s="311">
        <f t="shared" ca="1" si="350"/>
        <v>0</v>
      </c>
      <c r="V826" s="306">
        <f t="shared" ca="1" si="351"/>
        <v>1.2255553332775602</v>
      </c>
      <c r="W826" s="304">
        <f t="shared" ca="1" si="352"/>
        <v>25.697291623475813</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0.91137547299097221</v>
      </c>
      <c r="AH826" s="304">
        <f t="shared" ca="1" si="376"/>
        <v>-8.8764142972582771</v>
      </c>
    </row>
    <row r="827" spans="1:34" x14ac:dyDescent="0.2">
      <c r="A827" s="347">
        <f t="shared" ca="1" si="354"/>
        <v>1E-4</v>
      </c>
      <c r="B827" s="304">
        <f t="shared" ca="1" si="355"/>
        <v>32.843700000001625</v>
      </c>
      <c r="D827" s="306">
        <f t="shared" ca="1" si="356"/>
        <v>-0.59696057456970708</v>
      </c>
      <c r="E827" s="307">
        <f t="shared" ca="1" si="357"/>
        <v>-0.95365697372740144</v>
      </c>
      <c r="F827" s="304">
        <f t="shared" ca="1" si="358"/>
        <v>1.1250882414857515</v>
      </c>
      <c r="G827" s="306">
        <f t="shared" ca="1" si="359"/>
        <v>6.8052460907496082</v>
      </c>
      <c r="H827" s="307">
        <f t="shared" ca="1" si="360"/>
        <v>-100.96174176937234</v>
      </c>
      <c r="I827" s="304">
        <f t="shared" ca="1" si="361"/>
        <v>101.19083296159334</v>
      </c>
      <c r="J827" s="306">
        <f t="shared" ca="1" si="362"/>
        <v>621.05488247048675</v>
      </c>
      <c r="K827" s="307">
        <f t="shared" ca="1" si="363"/>
        <v>-4.542401724961608</v>
      </c>
      <c r="L827" s="304">
        <f t="shared" ca="1" si="348"/>
        <v>621.0714938345352</v>
      </c>
      <c r="M827" s="306">
        <f t="shared" ca="1" si="364"/>
        <v>-1.5034939227113537</v>
      </c>
      <c r="N827" s="304">
        <f t="shared" ca="1" si="365"/>
        <v>-86.143856294928952</v>
      </c>
      <c r="P827" s="310">
        <f t="shared" ca="1" si="366"/>
        <v>23</v>
      </c>
      <c r="Q827" s="304">
        <f t="shared" ca="1" si="367"/>
        <v>0</v>
      </c>
      <c r="R827" s="306">
        <f t="shared" ca="1" si="368"/>
        <v>0</v>
      </c>
      <c r="S827" s="307">
        <f t="shared" ca="1" si="369"/>
        <v>2.8949999999999996</v>
      </c>
      <c r="T827" s="304">
        <f t="shared" ca="1" si="349"/>
        <v>28.399949999999997</v>
      </c>
      <c r="U827" s="311">
        <f t="shared" ca="1" si="350"/>
        <v>0</v>
      </c>
      <c r="V827" s="306">
        <f t="shared" ca="1" si="351"/>
        <v>1.2255565706196749</v>
      </c>
      <c r="W827" s="304">
        <f t="shared" ca="1" si="352"/>
        <v>25.697363855329375</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0.91135095221843798</v>
      </c>
      <c r="AH827" s="304">
        <f t="shared" ca="1" si="376"/>
        <v>-8.8764392481781744</v>
      </c>
    </row>
    <row r="828" spans="1:34" x14ac:dyDescent="0.2">
      <c r="A828" s="347">
        <f t="shared" ca="1" si="354"/>
        <v>1E-4</v>
      </c>
      <c r="B828" s="304">
        <f t="shared" ca="1" si="355"/>
        <v>32.843800000001629</v>
      </c>
      <c r="D828" s="306">
        <f t="shared" ca="1" si="356"/>
        <v>-0.59695647837020493</v>
      </c>
      <c r="E828" s="307">
        <f t="shared" ca="1" si="357"/>
        <v>-0.95363169045549334</v>
      </c>
      <c r="F828" s="304">
        <f t="shared" ca="1" si="358"/>
        <v>1.1250646373027458</v>
      </c>
      <c r="G828" s="306">
        <f t="shared" ca="1" si="359"/>
        <v>6.8051863951017708</v>
      </c>
      <c r="H828" s="307">
        <f t="shared" ca="1" si="360"/>
        <v>-100.96183713254139</v>
      </c>
      <c r="I828" s="304">
        <f t="shared" ca="1" si="361"/>
        <v>101.19092409425804</v>
      </c>
      <c r="J828" s="306">
        <f t="shared" ca="1" si="362"/>
        <v>621.05488247048675</v>
      </c>
      <c r="K828" s="307">
        <f t="shared" ca="1" si="363"/>
        <v>-4.5524979039067039</v>
      </c>
      <c r="L828" s="304">
        <f t="shared" ca="1" si="348"/>
        <v>621.07156775817327</v>
      </c>
      <c r="M828" s="306">
        <f t="shared" ca="1" si="364"/>
        <v>-1.5034945746851023</v>
      </c>
      <c r="N828" s="304">
        <f t="shared" ca="1" si="365"/>
        <v>-86.1438936502731</v>
      </c>
      <c r="P828" s="310">
        <f t="shared" ca="1" si="366"/>
        <v>23</v>
      </c>
      <c r="Q828" s="304">
        <f t="shared" ca="1" si="367"/>
        <v>0</v>
      </c>
      <c r="R828" s="306">
        <f t="shared" ca="1" si="368"/>
        <v>0</v>
      </c>
      <c r="S828" s="307">
        <f t="shared" ca="1" si="369"/>
        <v>2.8949999999999996</v>
      </c>
      <c r="T828" s="304">
        <f t="shared" ca="1" si="349"/>
        <v>28.399949999999997</v>
      </c>
      <c r="U828" s="311">
        <f t="shared" ca="1" si="350"/>
        <v>0</v>
      </c>
      <c r="V828" s="306">
        <f t="shared" ca="1" si="351"/>
        <v>1.2255578079642082</v>
      </c>
      <c r="W828" s="304">
        <f t="shared" ca="1" si="352"/>
        <v>25.697436086123407</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0.91132643180318595</v>
      </c>
      <c r="AH828" s="304">
        <f t="shared" ca="1" si="376"/>
        <v>-8.8764641987320818</v>
      </c>
    </row>
    <row r="829" spans="1:34" x14ac:dyDescent="0.2">
      <c r="A829" s="347">
        <f t="shared" ca="1" si="354"/>
        <v>1E-4</v>
      </c>
      <c r="B829" s="304">
        <f t="shared" ca="1" si="355"/>
        <v>32.843900000001632</v>
      </c>
      <c r="D829" s="306">
        <f t="shared" ca="1" si="356"/>
        <v>-0.59695238217442559</v>
      </c>
      <c r="E829" s="307">
        <f t="shared" ca="1" si="357"/>
        <v>-0.95360640755443704</v>
      </c>
      <c r="F829" s="304">
        <f t="shared" ca="1" si="358"/>
        <v>1.1250410335239336</v>
      </c>
      <c r="G829" s="306">
        <f t="shared" ca="1" si="359"/>
        <v>6.8051266998635533</v>
      </c>
      <c r="H829" s="307">
        <f t="shared" ca="1" si="360"/>
        <v>-100.96193249318215</v>
      </c>
      <c r="I829" s="304">
        <f t="shared" ca="1" si="361"/>
        <v>101.19101522447072</v>
      </c>
      <c r="J829" s="306">
        <f t="shared" ca="1" si="362"/>
        <v>621.05488247048675</v>
      </c>
      <c r="K829" s="307">
        <f t="shared" ca="1" si="363"/>
        <v>-4.5625940923879904</v>
      </c>
      <c r="L829" s="304">
        <f t="shared" ca="1" si="348"/>
        <v>621.07164184599674</v>
      </c>
      <c r="M829" s="306">
        <f t="shared" ca="1" si="364"/>
        <v>-1.5034952266519572</v>
      </c>
      <c r="N829" s="304">
        <f t="shared" ca="1" si="365"/>
        <v>-86.143931005222271</v>
      </c>
      <c r="P829" s="310">
        <f t="shared" ca="1" si="366"/>
        <v>23</v>
      </c>
      <c r="Q829" s="304">
        <f t="shared" ca="1" si="367"/>
        <v>0</v>
      </c>
      <c r="R829" s="306">
        <f t="shared" ca="1" si="368"/>
        <v>0</v>
      </c>
      <c r="S829" s="307">
        <f t="shared" ca="1" si="369"/>
        <v>2.8949999999999996</v>
      </c>
      <c r="T829" s="304">
        <f t="shared" ca="1" si="349"/>
        <v>28.399949999999997</v>
      </c>
      <c r="U829" s="311">
        <f t="shared" ca="1" si="350"/>
        <v>0</v>
      </c>
      <c r="V829" s="306">
        <f t="shared" ca="1" si="351"/>
        <v>1.2255590453111593</v>
      </c>
      <c r="W829" s="304">
        <f t="shared" ca="1" si="352"/>
        <v>25.697508315857903</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0.9113019117452108</v>
      </c>
      <c r="AH829" s="304">
        <f t="shared" ca="1" si="376"/>
        <v>-8.8764891489200028</v>
      </c>
    </row>
    <row r="830" spans="1:34" x14ac:dyDescent="0.2">
      <c r="A830" s="347">
        <f t="shared" ca="1" si="354"/>
        <v>1E-4</v>
      </c>
      <c r="B830" s="304">
        <f t="shared" ca="1" si="355"/>
        <v>32.844000000001635</v>
      </c>
      <c r="D830" s="306">
        <f t="shared" ca="1" si="356"/>
        <v>-0.59694828598237226</v>
      </c>
      <c r="E830" s="307">
        <f t="shared" ca="1" si="357"/>
        <v>-0.95358112502423076</v>
      </c>
      <c r="F830" s="304">
        <f t="shared" ca="1" si="358"/>
        <v>1.1250174301493154</v>
      </c>
      <c r="G830" s="306">
        <f t="shared" ca="1" si="359"/>
        <v>6.8050670050349549</v>
      </c>
      <c r="H830" s="307">
        <f t="shared" ca="1" si="360"/>
        <v>-100.96202785129465</v>
      </c>
      <c r="I830" s="304">
        <f t="shared" ca="1" si="361"/>
        <v>101.19110635223143</v>
      </c>
      <c r="J830" s="306">
        <f t="shared" ca="1" si="362"/>
        <v>621.05488247048675</v>
      </c>
      <c r="K830" s="307">
        <f t="shared" ca="1" si="363"/>
        <v>-4.5726902904052142</v>
      </c>
      <c r="L830" s="304">
        <f t="shared" ca="1" si="348"/>
        <v>621.07171609800594</v>
      </c>
      <c r="M830" s="306">
        <f t="shared" ca="1" si="364"/>
        <v>-1.5034958786119188</v>
      </c>
      <c r="N830" s="304">
        <f t="shared" ca="1" si="365"/>
        <v>-86.14396835977648</v>
      </c>
      <c r="P830" s="310">
        <f t="shared" ca="1" si="366"/>
        <v>23</v>
      </c>
      <c r="Q830" s="304">
        <f t="shared" ca="1" si="367"/>
        <v>0</v>
      </c>
      <c r="R830" s="306">
        <f t="shared" ca="1" si="368"/>
        <v>0</v>
      </c>
      <c r="S830" s="307">
        <f t="shared" ca="1" si="369"/>
        <v>2.8949999999999996</v>
      </c>
      <c r="T830" s="304">
        <f t="shared" ca="1" si="349"/>
        <v>28.399949999999997</v>
      </c>
      <c r="U830" s="311">
        <f t="shared" ca="1" si="350"/>
        <v>0</v>
      </c>
      <c r="V830" s="306">
        <f t="shared" ca="1" si="351"/>
        <v>1.225560282660529</v>
      </c>
      <c r="W830" s="304">
        <f t="shared" ca="1" si="352"/>
        <v>25.697580544532897</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0.91127739204451785</v>
      </c>
      <c r="AH830" s="304">
        <f t="shared" ca="1" si="376"/>
        <v>-8.8765140987419358</v>
      </c>
    </row>
    <row r="831" spans="1:34" x14ac:dyDescent="0.2">
      <c r="A831" s="347">
        <f t="shared" ca="1" si="354"/>
        <v>1E-4</v>
      </c>
      <c r="B831" s="304">
        <f t="shared" ca="1" si="355"/>
        <v>32.844100000001639</v>
      </c>
      <c r="D831" s="306">
        <f t="shared" ca="1" si="356"/>
        <v>-0.59694418979404484</v>
      </c>
      <c r="E831" s="307">
        <f t="shared" ca="1" si="357"/>
        <v>-0.95355584286486561</v>
      </c>
      <c r="F831" s="304">
        <f t="shared" ca="1" si="358"/>
        <v>1.1249938271788842</v>
      </c>
      <c r="G831" s="306">
        <f t="shared" ca="1" si="359"/>
        <v>6.8050073106159754</v>
      </c>
      <c r="H831" s="307">
        <f t="shared" ca="1" si="360"/>
        <v>-100.96212320687894</v>
      </c>
      <c r="I831" s="304">
        <f t="shared" ca="1" si="361"/>
        <v>101.19119747754021</v>
      </c>
      <c r="J831" s="306">
        <f t="shared" ca="1" si="362"/>
        <v>621.05488247048675</v>
      </c>
      <c r="K831" s="307">
        <f t="shared" ca="1" si="363"/>
        <v>-4.5827864979581232</v>
      </c>
      <c r="L831" s="304">
        <f t="shared" ca="1" si="348"/>
        <v>621.07179051420133</v>
      </c>
      <c r="M831" s="306">
        <f t="shared" ca="1" si="364"/>
        <v>-1.5034965305649872</v>
      </c>
      <c r="N831" s="304">
        <f t="shared" ca="1" si="365"/>
        <v>-86.144005713935741</v>
      </c>
      <c r="P831" s="310">
        <f t="shared" ca="1" si="366"/>
        <v>23</v>
      </c>
      <c r="Q831" s="304">
        <f t="shared" ca="1" si="367"/>
        <v>0</v>
      </c>
      <c r="R831" s="306">
        <f t="shared" ca="1" si="368"/>
        <v>0</v>
      </c>
      <c r="S831" s="307">
        <f t="shared" ca="1" si="369"/>
        <v>2.8949999999999996</v>
      </c>
      <c r="T831" s="304">
        <f t="shared" ca="1" si="349"/>
        <v>28.399949999999997</v>
      </c>
      <c r="U831" s="311">
        <f t="shared" ca="1" si="350"/>
        <v>0</v>
      </c>
      <c r="V831" s="306">
        <f t="shared" ca="1" si="351"/>
        <v>1.2255615200123167</v>
      </c>
      <c r="W831" s="304">
        <f t="shared" ca="1" si="352"/>
        <v>25.697652772148398</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0.91125287270108934</v>
      </c>
      <c r="AH831" s="304">
        <f t="shared" ca="1" si="376"/>
        <v>-8.876539048197893</v>
      </c>
    </row>
    <row r="832" spans="1:34" x14ac:dyDescent="0.2">
      <c r="A832" s="347">
        <f t="shared" ca="1" si="354"/>
        <v>1E-4</v>
      </c>
      <c r="B832" s="304">
        <f t="shared" ca="1" si="355"/>
        <v>32.844200000001642</v>
      </c>
      <c r="D832" s="306">
        <f t="shared" ca="1" si="356"/>
        <v>-0.59694009360944311</v>
      </c>
      <c r="E832" s="307">
        <f t="shared" ca="1" si="357"/>
        <v>-0.95353056107633449</v>
      </c>
      <c r="F832" s="304">
        <f t="shared" ca="1" si="358"/>
        <v>1.1249702246126339</v>
      </c>
      <c r="G832" s="306">
        <f t="shared" ca="1" si="359"/>
        <v>6.8049476166066141</v>
      </c>
      <c r="H832" s="307">
        <f t="shared" ca="1" si="360"/>
        <v>-100.96221855993505</v>
      </c>
      <c r="I832" s="304">
        <f t="shared" ca="1" si="361"/>
        <v>101.19128860039709</v>
      </c>
      <c r="J832" s="306">
        <f t="shared" ca="1" si="362"/>
        <v>621.05488247048675</v>
      </c>
      <c r="K832" s="307">
        <f t="shared" ca="1" si="363"/>
        <v>-4.5928827150464642</v>
      </c>
      <c r="L832" s="304">
        <f t="shared" ca="1" si="348"/>
        <v>621.07186509458336</v>
      </c>
      <c r="M832" s="306">
        <f t="shared" ca="1" si="364"/>
        <v>-1.5034971825111625</v>
      </c>
      <c r="N832" s="304">
        <f t="shared" ca="1" si="365"/>
        <v>-86.144043067700053</v>
      </c>
      <c r="P832" s="310">
        <f t="shared" ca="1" si="366"/>
        <v>23</v>
      </c>
      <c r="Q832" s="304">
        <f t="shared" ca="1" si="367"/>
        <v>0</v>
      </c>
      <c r="R832" s="306">
        <f t="shared" ca="1" si="368"/>
        <v>0</v>
      </c>
      <c r="S832" s="307">
        <f t="shared" ca="1" si="369"/>
        <v>2.8949999999999996</v>
      </c>
      <c r="T832" s="304">
        <f t="shared" ca="1" si="349"/>
        <v>28.399949999999997</v>
      </c>
      <c r="U832" s="311">
        <f t="shared" ca="1" si="350"/>
        <v>0</v>
      </c>
      <c r="V832" s="306">
        <f t="shared" ca="1" si="351"/>
        <v>1.2255627573665222</v>
      </c>
      <c r="W832" s="304">
        <f t="shared" ca="1" si="352"/>
        <v>25.697724998704388</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0.91122835371492883</v>
      </c>
      <c r="AH832" s="304">
        <f t="shared" ca="1" si="376"/>
        <v>-8.8765639972878763</v>
      </c>
    </row>
    <row r="833" spans="1:34" x14ac:dyDescent="0.2">
      <c r="A833" s="347">
        <f t="shared" ca="1" si="354"/>
        <v>1E-4</v>
      </c>
      <c r="B833" s="304">
        <f t="shared" ca="1" si="355"/>
        <v>32.844300000001645</v>
      </c>
      <c r="D833" s="306">
        <f t="shared" ca="1" si="356"/>
        <v>-0.59693599742856751</v>
      </c>
      <c r="E833" s="307">
        <f t="shared" ca="1" si="357"/>
        <v>-0.95350527965864629</v>
      </c>
      <c r="F833" s="304">
        <f t="shared" ca="1" si="358"/>
        <v>1.1249466224505729</v>
      </c>
      <c r="G833" s="306">
        <f t="shared" ca="1" si="359"/>
        <v>6.8048879230068708</v>
      </c>
      <c r="H833" s="307">
        <f t="shared" ca="1" si="360"/>
        <v>-100.96231391046302</v>
      </c>
      <c r="I833" s="304">
        <f t="shared" ca="1" si="361"/>
        <v>101.1913797208021</v>
      </c>
      <c r="J833" s="306">
        <f t="shared" ca="1" si="362"/>
        <v>621.05488247048675</v>
      </c>
      <c r="K833" s="307">
        <f t="shared" ca="1" si="363"/>
        <v>-4.602978941669984</v>
      </c>
      <c r="L833" s="304">
        <f t="shared" ca="1" si="348"/>
        <v>621.07193983915226</v>
      </c>
      <c r="M833" s="306">
        <f t="shared" ca="1" si="364"/>
        <v>-1.5034978344504446</v>
      </c>
      <c r="N833" s="304">
        <f t="shared" ca="1" si="365"/>
        <v>-86.144080421069418</v>
      </c>
      <c r="P833" s="310">
        <f t="shared" ca="1" si="366"/>
        <v>23</v>
      </c>
      <c r="Q833" s="304">
        <f t="shared" ca="1" si="367"/>
        <v>0</v>
      </c>
      <c r="R833" s="306">
        <f t="shared" ca="1" si="368"/>
        <v>0</v>
      </c>
      <c r="S833" s="307">
        <f t="shared" ca="1" si="369"/>
        <v>2.8949999999999996</v>
      </c>
      <c r="T833" s="304">
        <f t="shared" ca="1" si="349"/>
        <v>28.399949999999997</v>
      </c>
      <c r="U833" s="311">
        <f t="shared" ca="1" si="350"/>
        <v>0</v>
      </c>
      <c r="V833" s="306">
        <f t="shared" ca="1" si="351"/>
        <v>1.2255639947231465</v>
      </c>
      <c r="W833" s="304">
        <f t="shared" ca="1" si="352"/>
        <v>25.697797224200908</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0.91120383508604164</v>
      </c>
      <c r="AH833" s="304">
        <f t="shared" ca="1" si="376"/>
        <v>-8.8765889460118803</v>
      </c>
    </row>
    <row r="834" spans="1:34" x14ac:dyDescent="0.2">
      <c r="A834" s="347">
        <f t="shared" ca="1" si="354"/>
        <v>1E-4</v>
      </c>
      <c r="B834" s="304">
        <f t="shared" ca="1" si="355"/>
        <v>32.844400000001649</v>
      </c>
      <c r="D834" s="306">
        <f t="shared" ca="1" si="356"/>
        <v>-0.59693190125142026</v>
      </c>
      <c r="E834" s="307">
        <f t="shared" ca="1" si="357"/>
        <v>-0.95347999861179034</v>
      </c>
      <c r="F834" s="304">
        <f t="shared" ca="1" si="358"/>
        <v>1.1249230206926939</v>
      </c>
      <c r="G834" s="306">
        <f t="shared" ca="1" si="359"/>
        <v>6.8048282298167457</v>
      </c>
      <c r="H834" s="307">
        <f t="shared" ca="1" si="360"/>
        <v>-100.96240925846288</v>
      </c>
      <c r="I834" s="304">
        <f t="shared" ca="1" si="361"/>
        <v>101.19147083875529</v>
      </c>
      <c r="J834" s="306">
        <f t="shared" ca="1" si="362"/>
        <v>621.05488247048675</v>
      </c>
      <c r="K834" s="307">
        <f t="shared" ca="1" si="363"/>
        <v>-4.6130751778284305</v>
      </c>
      <c r="L834" s="304">
        <f t="shared" ca="1" si="348"/>
        <v>621.07201474790861</v>
      </c>
      <c r="M834" s="306">
        <f t="shared" ca="1" si="364"/>
        <v>-1.5034984863828338</v>
      </c>
      <c r="N834" s="304">
        <f t="shared" ca="1" si="365"/>
        <v>-86.144117774043849</v>
      </c>
      <c r="P834" s="310">
        <f t="shared" ca="1" si="366"/>
        <v>23</v>
      </c>
      <c r="Q834" s="304">
        <f t="shared" ca="1" si="367"/>
        <v>0</v>
      </c>
      <c r="R834" s="306">
        <f t="shared" ca="1" si="368"/>
        <v>0</v>
      </c>
      <c r="S834" s="307">
        <f t="shared" ca="1" si="369"/>
        <v>2.8949999999999996</v>
      </c>
      <c r="T834" s="304">
        <f t="shared" ca="1" si="349"/>
        <v>28.399949999999997</v>
      </c>
      <c r="U834" s="311">
        <f t="shared" ca="1" si="350"/>
        <v>0</v>
      </c>
      <c r="V834" s="306">
        <f t="shared" ca="1" si="351"/>
        <v>1.2255652320821886</v>
      </c>
      <c r="W834" s="304">
        <f t="shared" ca="1" si="352"/>
        <v>25.69786944863797</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0.91117931681441</v>
      </c>
      <c r="AH834" s="304">
        <f t="shared" ca="1" si="376"/>
        <v>-8.8766138943699175</v>
      </c>
    </row>
    <row r="835" spans="1:34" x14ac:dyDescent="0.2">
      <c r="A835" s="347">
        <f t="shared" ca="1" si="354"/>
        <v>1E-4</v>
      </c>
      <c r="B835" s="304">
        <f t="shared" ca="1" si="355"/>
        <v>32.844500000001652</v>
      </c>
      <c r="D835" s="306">
        <f t="shared" ca="1" si="356"/>
        <v>-0.59692780507800125</v>
      </c>
      <c r="E835" s="307">
        <f t="shared" ca="1" si="357"/>
        <v>-0.9534547179357542</v>
      </c>
      <c r="F835" s="304">
        <f t="shared" ca="1" si="358"/>
        <v>1.1248994193389865</v>
      </c>
      <c r="G835" s="306">
        <f t="shared" ca="1" si="359"/>
        <v>6.8047685370362379</v>
      </c>
      <c r="H835" s="307">
        <f t="shared" ca="1" si="360"/>
        <v>-100.96250460393468</v>
      </c>
      <c r="I835" s="304">
        <f t="shared" ca="1" si="361"/>
        <v>101.19156195425668</v>
      </c>
      <c r="J835" s="306">
        <f t="shared" ca="1" si="362"/>
        <v>621.05488247048675</v>
      </c>
      <c r="K835" s="307">
        <f t="shared" ca="1" si="363"/>
        <v>-4.6231714235215504</v>
      </c>
      <c r="L835" s="304">
        <f t="shared" ca="1" si="348"/>
        <v>621.07208982085274</v>
      </c>
      <c r="M835" s="306">
        <f t="shared" ca="1" si="364"/>
        <v>-1.5034991383083303</v>
      </c>
      <c r="N835" s="304">
        <f t="shared" ca="1" si="365"/>
        <v>-86.14415512662336</v>
      </c>
      <c r="P835" s="310">
        <f t="shared" ca="1" si="366"/>
        <v>23</v>
      </c>
      <c r="Q835" s="304">
        <f t="shared" ca="1" si="367"/>
        <v>0</v>
      </c>
      <c r="R835" s="306">
        <f t="shared" ca="1" si="368"/>
        <v>0</v>
      </c>
      <c r="S835" s="307">
        <f t="shared" ca="1" si="369"/>
        <v>2.8949999999999996</v>
      </c>
      <c r="T835" s="304">
        <f t="shared" ca="1" si="349"/>
        <v>28.399949999999997</v>
      </c>
      <c r="U835" s="311">
        <f t="shared" ca="1" si="350"/>
        <v>0</v>
      </c>
      <c r="V835" s="306">
        <f t="shared" ca="1" si="351"/>
        <v>1.2255664694436488</v>
      </c>
      <c r="W835" s="304">
        <f t="shared" ca="1" si="352"/>
        <v>25.69794167201556</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0.91115479890003215</v>
      </c>
      <c r="AH835" s="304">
        <f t="shared" ca="1" si="376"/>
        <v>-8.8766388423619951</v>
      </c>
    </row>
    <row r="836" spans="1:34" x14ac:dyDescent="0.2">
      <c r="A836" s="347">
        <f t="shared" ca="1" si="354"/>
        <v>1E-4</v>
      </c>
      <c r="B836" s="304">
        <f t="shared" ca="1" si="355"/>
        <v>32.844600000001655</v>
      </c>
      <c r="D836" s="306">
        <f t="shared" ca="1" si="356"/>
        <v>-0.59692370890830904</v>
      </c>
      <c r="E836" s="307">
        <f t="shared" ca="1" si="357"/>
        <v>-0.95342943763055032</v>
      </c>
      <c r="F836" s="304">
        <f t="shared" ca="1" si="358"/>
        <v>1.1248758183894607</v>
      </c>
      <c r="G836" s="306">
        <f t="shared" ca="1" si="359"/>
        <v>6.8047088446653472</v>
      </c>
      <c r="H836" s="307">
        <f t="shared" ca="1" si="360"/>
        <v>-100.96259994687844</v>
      </c>
      <c r="I836" s="304">
        <f t="shared" ca="1" si="361"/>
        <v>101.19165306730633</v>
      </c>
      <c r="J836" s="306">
        <f t="shared" ca="1" si="362"/>
        <v>621.05488247048675</v>
      </c>
      <c r="K836" s="307">
        <f t="shared" ca="1" si="363"/>
        <v>-4.6332676787490907</v>
      </c>
      <c r="L836" s="304">
        <f t="shared" ref="L836:L899" ca="1" si="377">SQRT(pos_x^2+pos_z^2)</f>
        <v>621.0721650579851</v>
      </c>
      <c r="M836" s="306">
        <f t="shared" ca="1" si="364"/>
        <v>-1.5034997902269338</v>
      </c>
      <c r="N836" s="304">
        <f t="shared" ca="1" si="365"/>
        <v>-86.144192478807923</v>
      </c>
      <c r="P836" s="310">
        <f t="shared" ca="1" si="366"/>
        <v>23</v>
      </c>
      <c r="Q836" s="304">
        <f t="shared" ca="1" si="367"/>
        <v>0</v>
      </c>
      <c r="R836" s="306">
        <f t="shared" ca="1" si="368"/>
        <v>0</v>
      </c>
      <c r="S836" s="307">
        <f t="shared" ca="1" si="369"/>
        <v>2.8949999999999996</v>
      </c>
      <c r="T836" s="304">
        <f t="shared" ref="T836:T899" ca="1" si="378">m*g</f>
        <v>28.399949999999997</v>
      </c>
      <c r="U836" s="311">
        <f t="shared" ref="U836:U899" ca="1" si="379">IF(pos_xz&lt;L_rampe,Poids*COS(Beta),0)</f>
        <v>0</v>
      </c>
      <c r="V836" s="306">
        <f t="shared" ref="V836:V899" ca="1" si="380">Rho_moyen*(20000-Alt_rampe-pos_z)/(20000+Alt_rampe+pos_z)</f>
        <v>1.225567706807527</v>
      </c>
      <c r="W836" s="304">
        <f t="shared" ref="W836:W899" ca="1" si="381">1/2*Rho*Sref*Cx*vit_xz^2</f>
        <v>25.698013894333716</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0.91113028134291518</v>
      </c>
      <c r="AH836" s="304">
        <f t="shared" ca="1" si="376"/>
        <v>-8.876663789988104</v>
      </c>
    </row>
    <row r="837" spans="1:34" x14ac:dyDescent="0.2">
      <c r="A837" s="347">
        <f t="shared" ref="A837:A900" ca="1" si="383">IF(B836+0.01&lt;=T_ini+ROUNDUP(Temps_fin_propu,0), 0.01, IF(K836&gt;0, 0.1, 0.0001))</f>
        <v>1E-4</v>
      </c>
      <c r="B837" s="304">
        <f t="shared" ref="B837:B900" ca="1" si="384">B836+pas</f>
        <v>32.844700000001659</v>
      </c>
      <c r="D837" s="306">
        <f t="shared" ref="D837:D900" ca="1" si="385">IF(AND(L836&lt;L_rampe,Poussee&lt;Poids*SIN(M836)),0,(-W836+Poussee)/m*COS(M836)-U836/m*SIN(M836))</f>
        <v>-0.59691961274234795</v>
      </c>
      <c r="E837" s="307">
        <f t="shared" ref="E837:E900" ca="1" si="386">IF(AND(L836&lt;L_rampe,Poussee&lt;Poids*SIN(M836)),0,(-W836+Poussee)/m*SIN(M836)+U836/m*COS(M836)-Poids/m)</f>
        <v>-0.95340415769616094</v>
      </c>
      <c r="F837" s="304">
        <f t="shared" ref="F837:F900" ca="1" si="387">SQRT(acc_x^2+acc_z^2)</f>
        <v>1.1248522178441045</v>
      </c>
      <c r="G837" s="306">
        <f t="shared" ref="G837:G900" ca="1" si="388">G836+acc_x*pas</f>
        <v>6.8046491527040729</v>
      </c>
      <c r="H837" s="307">
        <f t="shared" ref="H837:H900" ca="1" si="389">H836+acc_z*pas</f>
        <v>-100.96269528729421</v>
      </c>
      <c r="I837" s="304">
        <f t="shared" ref="I837:I900" ca="1" si="390">SQRT(vit_x^2+vit_z^2)</f>
        <v>101.19174417790424</v>
      </c>
      <c r="J837" s="306">
        <f t="shared" ref="J837:J900" ca="1" si="391">J836+0.5*(vit_x+G836)*pas*(K836&gt;=0)</f>
        <v>621.05488247048675</v>
      </c>
      <c r="K837" s="307">
        <f t="shared" ref="K837:K900" ca="1" si="392">K836+0.5*(vit_z+H836)*pas</f>
        <v>-4.6433639435107992</v>
      </c>
      <c r="L837" s="304">
        <f t="shared" ca="1" si="377"/>
        <v>621.07224045930604</v>
      </c>
      <c r="M837" s="306">
        <f t="shared" ref="M837:M900" ca="1" si="393">IF(AND(L836&gt;L_rampe,G837&gt;0),ATAN2(G837,H837),$M$4)</f>
        <v>-1.5035004421386449</v>
      </c>
      <c r="N837" s="304">
        <f t="shared" ref="N837:N900" ca="1" si="394">DEGREES(Beta)</f>
        <v>-86.144229830597581</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2.8949999999999996</v>
      </c>
      <c r="T837" s="304">
        <f t="shared" ca="1" si="378"/>
        <v>28.399949999999997</v>
      </c>
      <c r="U837" s="311">
        <f t="shared" ca="1" si="379"/>
        <v>0</v>
      </c>
      <c r="V837" s="306">
        <f t="shared" ca="1" si="380"/>
        <v>1.2255689441738231</v>
      </c>
      <c r="W837" s="304">
        <f t="shared" ca="1" si="381"/>
        <v>25.698086115592417</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0.91110576414304312</v>
      </c>
      <c r="AH837" s="304">
        <f t="shared" ref="AH837:AH900" ca="1" si="405">IF(AND(L836&lt;L_rampe,Poussee&lt;Poids*SIN(M836)), g*SIN(M836), (-W836+Poussee)/m)</f>
        <v>-8.8766887372482621</v>
      </c>
    </row>
    <row r="838" spans="1:34" x14ac:dyDescent="0.2">
      <c r="A838" s="347">
        <f t="shared" ca="1" si="383"/>
        <v>1E-4</v>
      </c>
      <c r="B838" s="304">
        <f t="shared" ca="1" si="384"/>
        <v>32.844800000001662</v>
      </c>
      <c r="D838" s="306">
        <f t="shared" ca="1" si="385"/>
        <v>-0.59691551658011499</v>
      </c>
      <c r="E838" s="307">
        <f t="shared" ca="1" si="386"/>
        <v>-0.95337887813259314</v>
      </c>
      <c r="F838" s="304">
        <f t="shared" ca="1" si="387"/>
        <v>1.1248286177029225</v>
      </c>
      <c r="G838" s="306">
        <f t="shared" ca="1" si="388"/>
        <v>6.8045894611524149</v>
      </c>
      <c r="H838" s="307">
        <f t="shared" ca="1" si="389"/>
        <v>-100.96279062518202</v>
      </c>
      <c r="I838" s="304">
        <f t="shared" ca="1" si="390"/>
        <v>101.19183528605048</v>
      </c>
      <c r="J838" s="306">
        <f t="shared" ca="1" si="391"/>
        <v>621.05488247048675</v>
      </c>
      <c r="K838" s="307">
        <f t="shared" ca="1" si="392"/>
        <v>-4.6534602178064226</v>
      </c>
      <c r="L838" s="304">
        <f t="shared" ca="1" si="377"/>
        <v>621.0723160248159</v>
      </c>
      <c r="M838" s="306">
        <f t="shared" ca="1" si="393"/>
        <v>-1.5035010940434632</v>
      </c>
      <c r="N838" s="304">
        <f t="shared" ca="1" si="394"/>
        <v>-86.144267181992319</v>
      </c>
      <c r="P838" s="310">
        <f t="shared" ca="1" si="395"/>
        <v>23</v>
      </c>
      <c r="Q838" s="304">
        <f t="shared" ca="1" si="396"/>
        <v>0</v>
      </c>
      <c r="R838" s="306">
        <f t="shared" ca="1" si="397"/>
        <v>0</v>
      </c>
      <c r="S838" s="307">
        <f t="shared" ca="1" si="398"/>
        <v>2.8949999999999996</v>
      </c>
      <c r="T838" s="304">
        <f t="shared" ca="1" si="378"/>
        <v>28.399949999999997</v>
      </c>
      <c r="U838" s="311">
        <f t="shared" ca="1" si="379"/>
        <v>0</v>
      </c>
      <c r="V838" s="306">
        <f t="shared" ca="1" si="380"/>
        <v>1.2255701815425377</v>
      </c>
      <c r="W838" s="304">
        <f t="shared" ca="1" si="381"/>
        <v>25.698158335791714</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0.91108124730042483</v>
      </c>
      <c r="AH838" s="304">
        <f t="shared" ca="1" si="405"/>
        <v>-8.8767136841424605</v>
      </c>
    </row>
    <row r="839" spans="1:34" x14ac:dyDescent="0.2">
      <c r="A839" s="347">
        <f t="shared" ca="1" si="383"/>
        <v>1E-4</v>
      </c>
      <c r="B839" s="304">
        <f t="shared" ca="1" si="384"/>
        <v>32.844900000001665</v>
      </c>
      <c r="D839" s="306">
        <f t="shared" ca="1" si="385"/>
        <v>-0.59691142042161394</v>
      </c>
      <c r="E839" s="307">
        <f t="shared" ca="1" si="386"/>
        <v>-0.95335359893983274</v>
      </c>
      <c r="F839" s="304">
        <f t="shared" ca="1" si="387"/>
        <v>1.1248050179659053</v>
      </c>
      <c r="G839" s="306">
        <f t="shared" ca="1" si="388"/>
        <v>6.8045297700103724</v>
      </c>
      <c r="H839" s="307">
        <f t="shared" ca="1" si="389"/>
        <v>-100.96288596054191</v>
      </c>
      <c r="I839" s="304">
        <f t="shared" ca="1" si="390"/>
        <v>101.19192639174506</v>
      </c>
      <c r="J839" s="306">
        <f t="shared" ca="1" si="391"/>
        <v>621.05488247048675</v>
      </c>
      <c r="K839" s="307">
        <f t="shared" ca="1" si="392"/>
        <v>-4.6635565016357088</v>
      </c>
      <c r="L839" s="304">
        <f t="shared" ca="1" si="377"/>
        <v>621.07239175451525</v>
      </c>
      <c r="M839" s="306">
        <f t="shared" ca="1" si="393"/>
        <v>-1.5035017459413891</v>
      </c>
      <c r="N839" s="304">
        <f t="shared" ca="1" si="394"/>
        <v>-86.144304532992138</v>
      </c>
      <c r="P839" s="310">
        <f t="shared" ca="1" si="395"/>
        <v>23</v>
      </c>
      <c r="Q839" s="304">
        <f t="shared" ca="1" si="396"/>
        <v>0</v>
      </c>
      <c r="R839" s="306">
        <f t="shared" ca="1" si="397"/>
        <v>0</v>
      </c>
      <c r="S839" s="307">
        <f t="shared" ca="1" si="398"/>
        <v>2.8949999999999996</v>
      </c>
      <c r="T839" s="304">
        <f t="shared" ca="1" si="378"/>
        <v>28.399949999999997</v>
      </c>
      <c r="U839" s="311">
        <f t="shared" ca="1" si="379"/>
        <v>0</v>
      </c>
      <c r="V839" s="306">
        <f t="shared" ca="1" si="380"/>
        <v>1.2255714189136702</v>
      </c>
      <c r="W839" s="304">
        <f t="shared" ca="1" si="381"/>
        <v>25.698230554931591</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0.91105673081504435</v>
      </c>
      <c r="AH839" s="304">
        <f t="shared" ca="1" si="405"/>
        <v>-8.8767386306707134</v>
      </c>
    </row>
    <row r="840" spans="1:34" x14ac:dyDescent="0.2">
      <c r="A840" s="347">
        <f t="shared" ca="1" si="383"/>
        <v>1E-4</v>
      </c>
      <c r="B840" s="304">
        <f t="shared" ca="1" si="384"/>
        <v>32.845000000001669</v>
      </c>
      <c r="D840" s="306">
        <f t="shared" ca="1" si="385"/>
        <v>-0.59690732426684423</v>
      </c>
      <c r="E840" s="307">
        <f t="shared" ca="1" si="386"/>
        <v>-0.95332832011788149</v>
      </c>
      <c r="F840" s="304">
        <f t="shared" ca="1" si="387"/>
        <v>1.124781418633054</v>
      </c>
      <c r="G840" s="306">
        <f t="shared" ca="1" si="388"/>
        <v>6.8044700792779453</v>
      </c>
      <c r="H840" s="307">
        <f t="shared" ca="1" si="389"/>
        <v>-100.96298129337393</v>
      </c>
      <c r="I840" s="304">
        <f t="shared" ca="1" si="390"/>
        <v>101.19201749498802</v>
      </c>
      <c r="J840" s="306">
        <f t="shared" ca="1" si="391"/>
        <v>621.05488247048675</v>
      </c>
      <c r="K840" s="307">
        <f t="shared" ca="1" si="392"/>
        <v>-4.6736527949984046</v>
      </c>
      <c r="L840" s="304">
        <f t="shared" ca="1" si="377"/>
        <v>621.07246764840443</v>
      </c>
      <c r="M840" s="306">
        <f t="shared" ca="1" si="393"/>
        <v>-1.5035023978324225</v>
      </c>
      <c r="N840" s="304">
        <f t="shared" ca="1" si="394"/>
        <v>-86.144341883597065</v>
      </c>
      <c r="P840" s="310">
        <f t="shared" ca="1" si="395"/>
        <v>23</v>
      </c>
      <c r="Q840" s="304">
        <f t="shared" ca="1" si="396"/>
        <v>0</v>
      </c>
      <c r="R840" s="306">
        <f t="shared" ca="1" si="397"/>
        <v>0</v>
      </c>
      <c r="S840" s="307">
        <f t="shared" ca="1" si="398"/>
        <v>2.8949999999999996</v>
      </c>
      <c r="T840" s="304">
        <f t="shared" ca="1" si="378"/>
        <v>28.399949999999997</v>
      </c>
      <c r="U840" s="311">
        <f t="shared" ca="1" si="379"/>
        <v>0</v>
      </c>
      <c r="V840" s="306">
        <f t="shared" ca="1" si="380"/>
        <v>1.2255726562872202</v>
      </c>
      <c r="W840" s="304">
        <f t="shared" ca="1" si="381"/>
        <v>25.698302773012063</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0.91103221468690343</v>
      </c>
      <c r="AH840" s="304">
        <f t="shared" ca="1" si="405"/>
        <v>-8.8767635768330209</v>
      </c>
    </row>
    <row r="841" spans="1:34" x14ac:dyDescent="0.2">
      <c r="A841" s="347">
        <f t="shared" ca="1" si="383"/>
        <v>1E-4</v>
      </c>
      <c r="B841" s="304">
        <f t="shared" ca="1" si="384"/>
        <v>32.845100000001672</v>
      </c>
      <c r="D841" s="306">
        <f t="shared" ca="1" si="385"/>
        <v>-0.59690322811580732</v>
      </c>
      <c r="E841" s="307">
        <f t="shared" ca="1" si="386"/>
        <v>-0.95330304166673585</v>
      </c>
      <c r="F841" s="304">
        <f t="shared" ca="1" si="387"/>
        <v>1.1247578197043673</v>
      </c>
      <c r="G841" s="306">
        <f t="shared" ca="1" si="388"/>
        <v>6.8044103889551337</v>
      </c>
      <c r="H841" s="307">
        <f t="shared" ca="1" si="389"/>
        <v>-100.96307662367809</v>
      </c>
      <c r="I841" s="304">
        <f t="shared" ca="1" si="390"/>
        <v>101.19210859577942</v>
      </c>
      <c r="J841" s="306">
        <f t="shared" ca="1" si="391"/>
        <v>621.05488247048675</v>
      </c>
      <c r="K841" s="307">
        <f t="shared" ca="1" si="392"/>
        <v>-4.6837490978942569</v>
      </c>
      <c r="L841" s="304">
        <f t="shared" ca="1" si="377"/>
        <v>621.07254370648377</v>
      </c>
      <c r="M841" s="306">
        <f t="shared" ca="1" si="393"/>
        <v>-1.5035030497165638</v>
      </c>
      <c r="N841" s="304">
        <f t="shared" ca="1" si="394"/>
        <v>-86.144379233807086</v>
      </c>
      <c r="P841" s="310">
        <f t="shared" ca="1" si="395"/>
        <v>23</v>
      </c>
      <c r="Q841" s="304">
        <f t="shared" ca="1" si="396"/>
        <v>0</v>
      </c>
      <c r="R841" s="306">
        <f t="shared" ca="1" si="397"/>
        <v>0</v>
      </c>
      <c r="S841" s="307">
        <f t="shared" ca="1" si="398"/>
        <v>2.8949999999999996</v>
      </c>
      <c r="T841" s="304">
        <f t="shared" ca="1" si="378"/>
        <v>28.399949999999997</v>
      </c>
      <c r="U841" s="311">
        <f t="shared" ca="1" si="379"/>
        <v>0</v>
      </c>
      <c r="V841" s="306">
        <f t="shared" ca="1" si="380"/>
        <v>1.2255738936631884</v>
      </c>
      <c r="W841" s="304">
        <f t="shared" ca="1" si="381"/>
        <v>25.698374990033138</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0.91100769891600031</v>
      </c>
      <c r="AH841" s="304">
        <f t="shared" ca="1" si="405"/>
        <v>-8.8767885226293846</v>
      </c>
    </row>
    <row r="842" spans="1:34" x14ac:dyDescent="0.2">
      <c r="A842" s="347">
        <f t="shared" ca="1" si="383"/>
        <v>1E-4</v>
      </c>
      <c r="B842" s="304">
        <f t="shared" ca="1" si="384"/>
        <v>32.845200000001675</v>
      </c>
      <c r="D842" s="306">
        <f t="shared" ca="1" si="385"/>
        <v>-0.59689913196850042</v>
      </c>
      <c r="E842" s="307">
        <f t="shared" ca="1" si="386"/>
        <v>-0.95327776358639404</v>
      </c>
      <c r="F842" s="304">
        <f t="shared" ca="1" si="387"/>
        <v>1.1247342211798421</v>
      </c>
      <c r="G842" s="306">
        <f t="shared" ca="1" si="388"/>
        <v>6.8043506990419367</v>
      </c>
      <c r="H842" s="307">
        <f t="shared" ca="1" si="389"/>
        <v>-100.96317195145446</v>
      </c>
      <c r="I842" s="304">
        <f t="shared" ca="1" si="390"/>
        <v>101.19219969411927</v>
      </c>
      <c r="J842" s="306">
        <f t="shared" ca="1" si="391"/>
        <v>621.05488247048675</v>
      </c>
      <c r="K842" s="307">
        <f t="shared" ca="1" si="392"/>
        <v>-4.6938454103230134</v>
      </c>
      <c r="L842" s="304">
        <f t="shared" ca="1" si="377"/>
        <v>621.07261992875362</v>
      </c>
      <c r="M842" s="306">
        <f t="shared" ca="1" si="393"/>
        <v>-1.5035037015938129</v>
      </c>
      <c r="N842" s="304">
        <f t="shared" ca="1" si="394"/>
        <v>-86.144416583622217</v>
      </c>
      <c r="P842" s="310">
        <f t="shared" ca="1" si="395"/>
        <v>23</v>
      </c>
      <c r="Q842" s="304">
        <f t="shared" ca="1" si="396"/>
        <v>0</v>
      </c>
      <c r="R842" s="306">
        <f t="shared" ca="1" si="397"/>
        <v>0</v>
      </c>
      <c r="S842" s="307">
        <f t="shared" ca="1" si="398"/>
        <v>2.8949999999999996</v>
      </c>
      <c r="T842" s="304">
        <f t="shared" ca="1" si="378"/>
        <v>28.399949999999997</v>
      </c>
      <c r="U842" s="311">
        <f t="shared" ca="1" si="379"/>
        <v>0</v>
      </c>
      <c r="V842" s="306">
        <f t="shared" ca="1" si="380"/>
        <v>1.2255751310415746</v>
      </c>
      <c r="W842" s="304">
        <f t="shared" ca="1" si="381"/>
        <v>25.698447205994846</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0.9109831835023332</v>
      </c>
      <c r="AH842" s="304">
        <f t="shared" ca="1" si="405"/>
        <v>-8.8768134680598063</v>
      </c>
    </row>
    <row r="843" spans="1:34" x14ac:dyDescent="0.2">
      <c r="A843" s="347">
        <f t="shared" ca="1" si="383"/>
        <v>1E-4</v>
      </c>
      <c r="B843" s="304">
        <f t="shared" ca="1" si="384"/>
        <v>32.845300000001679</v>
      </c>
      <c r="D843" s="306">
        <f t="shared" ca="1" si="385"/>
        <v>-0.59689503582492787</v>
      </c>
      <c r="E843" s="307">
        <f t="shared" ca="1" si="386"/>
        <v>-0.95325248587684541</v>
      </c>
      <c r="F843" s="304">
        <f t="shared" ca="1" si="387"/>
        <v>1.1247106230594728</v>
      </c>
      <c r="G843" s="306">
        <f t="shared" ca="1" si="388"/>
        <v>6.8042910095383542</v>
      </c>
      <c r="H843" s="307">
        <f t="shared" ca="1" si="389"/>
        <v>-100.96326727670305</v>
      </c>
      <c r="I843" s="304">
        <f t="shared" ca="1" si="390"/>
        <v>101.19229079000762</v>
      </c>
      <c r="J843" s="306">
        <f t="shared" ca="1" si="391"/>
        <v>621.05488247048675</v>
      </c>
      <c r="K843" s="307">
        <f t="shared" ca="1" si="392"/>
        <v>-4.703941732284421</v>
      </c>
      <c r="L843" s="304">
        <f t="shared" ca="1" si="377"/>
        <v>621.07269631521467</v>
      </c>
      <c r="M843" s="306">
        <f t="shared" ca="1" si="393"/>
        <v>-1.5035043534641697</v>
      </c>
      <c r="N843" s="304">
        <f t="shared" ca="1" si="394"/>
        <v>-86.144453933042456</v>
      </c>
      <c r="P843" s="310">
        <f t="shared" ca="1" si="395"/>
        <v>23</v>
      </c>
      <c r="Q843" s="304">
        <f t="shared" ca="1" si="396"/>
        <v>0</v>
      </c>
      <c r="R843" s="306">
        <f t="shared" ca="1" si="397"/>
        <v>0</v>
      </c>
      <c r="S843" s="307">
        <f t="shared" ca="1" si="398"/>
        <v>2.8949999999999996</v>
      </c>
      <c r="T843" s="304">
        <f t="shared" ca="1" si="378"/>
        <v>28.399949999999997</v>
      </c>
      <c r="U843" s="311">
        <f t="shared" ca="1" si="379"/>
        <v>0</v>
      </c>
      <c r="V843" s="306">
        <f t="shared" ca="1" si="380"/>
        <v>1.2255763684223788</v>
      </c>
      <c r="W843" s="304">
        <f t="shared" ca="1" si="381"/>
        <v>25.698519420897181</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0.91095866844588613</v>
      </c>
      <c r="AH843" s="304">
        <f t="shared" ca="1" si="405"/>
        <v>-8.8768384131243003</v>
      </c>
    </row>
    <row r="844" spans="1:34" x14ac:dyDescent="0.2">
      <c r="A844" s="347">
        <f t="shared" ca="1" si="383"/>
        <v>1E-4</v>
      </c>
      <c r="B844" s="304">
        <f t="shared" ca="1" si="384"/>
        <v>32.845400000001682</v>
      </c>
      <c r="D844" s="306">
        <f t="shared" ca="1" si="385"/>
        <v>-0.59689093968509044</v>
      </c>
      <c r="E844" s="307">
        <f t="shared" ca="1" si="386"/>
        <v>-0.95322720853808818</v>
      </c>
      <c r="F844" s="304">
        <f t="shared" ca="1" si="387"/>
        <v>1.1246870253432579</v>
      </c>
      <c r="G844" s="306">
        <f t="shared" ca="1" si="388"/>
        <v>6.8042313204443854</v>
      </c>
      <c r="H844" s="307">
        <f t="shared" ca="1" si="389"/>
        <v>-100.9633625994239</v>
      </c>
      <c r="I844" s="304">
        <f t="shared" ca="1" si="390"/>
        <v>101.19238188344448</v>
      </c>
      <c r="J844" s="306">
        <f t="shared" ca="1" si="391"/>
        <v>621.05488247048675</v>
      </c>
      <c r="K844" s="307">
        <f t="shared" ca="1" si="392"/>
        <v>-4.7140380637782275</v>
      </c>
      <c r="L844" s="304">
        <f t="shared" ca="1" si="377"/>
        <v>621.07277286586702</v>
      </c>
      <c r="M844" s="306">
        <f t="shared" ca="1" si="393"/>
        <v>-1.5035050053276346</v>
      </c>
      <c r="N844" s="304">
        <f t="shared" ca="1" si="394"/>
        <v>-86.144491282067818</v>
      </c>
      <c r="P844" s="310">
        <f t="shared" ca="1" si="395"/>
        <v>23</v>
      </c>
      <c r="Q844" s="304">
        <f t="shared" ca="1" si="396"/>
        <v>0</v>
      </c>
      <c r="R844" s="306">
        <f t="shared" ca="1" si="397"/>
        <v>0</v>
      </c>
      <c r="S844" s="307">
        <f t="shared" ca="1" si="398"/>
        <v>2.8949999999999996</v>
      </c>
      <c r="T844" s="304">
        <f t="shared" ca="1" si="378"/>
        <v>28.399949999999997</v>
      </c>
      <c r="U844" s="311">
        <f t="shared" ca="1" si="379"/>
        <v>0</v>
      </c>
      <c r="V844" s="306">
        <f t="shared" ca="1" si="380"/>
        <v>1.2255776058056007</v>
      </c>
      <c r="W844" s="304">
        <f t="shared" ca="1" si="381"/>
        <v>25.698591634740154</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0.91093415374666975</v>
      </c>
      <c r="AH844" s="304">
        <f t="shared" ca="1" si="405"/>
        <v>-8.8768633578228613</v>
      </c>
    </row>
    <row r="845" spans="1:34" x14ac:dyDescent="0.2">
      <c r="A845" s="347">
        <f t="shared" ca="1" si="383"/>
        <v>1E-4</v>
      </c>
      <c r="B845" s="304">
        <f t="shared" ca="1" si="384"/>
        <v>32.845500000001685</v>
      </c>
      <c r="D845" s="306">
        <f t="shared" ca="1" si="385"/>
        <v>-0.5968868435489858</v>
      </c>
      <c r="E845" s="307">
        <f t="shared" ca="1" si="386"/>
        <v>-0.95320193157012412</v>
      </c>
      <c r="F845" s="304">
        <f t="shared" ca="1" si="387"/>
        <v>1.1246634280311987</v>
      </c>
      <c r="G845" s="306">
        <f t="shared" ca="1" si="388"/>
        <v>6.8041716317600303</v>
      </c>
      <c r="H845" s="307">
        <f t="shared" ca="1" si="389"/>
        <v>-100.96345791961706</v>
      </c>
      <c r="I845" s="304">
        <f t="shared" ca="1" si="390"/>
        <v>101.19247297442992</v>
      </c>
      <c r="J845" s="306">
        <f t="shared" ca="1" si="391"/>
        <v>621.05488247048675</v>
      </c>
      <c r="K845" s="307">
        <f t="shared" ca="1" si="392"/>
        <v>-4.7241344048041798</v>
      </c>
      <c r="L845" s="304">
        <f t="shared" ca="1" si="377"/>
        <v>621.07284958071125</v>
      </c>
      <c r="M845" s="306">
        <f t="shared" ca="1" si="393"/>
        <v>-1.5035056571842076</v>
      </c>
      <c r="N845" s="304">
        <f t="shared" ca="1" si="394"/>
        <v>-86.144528630698289</v>
      </c>
      <c r="P845" s="310">
        <f t="shared" ca="1" si="395"/>
        <v>23</v>
      </c>
      <c r="Q845" s="304">
        <f t="shared" ca="1" si="396"/>
        <v>0</v>
      </c>
      <c r="R845" s="306">
        <f t="shared" ca="1" si="397"/>
        <v>0</v>
      </c>
      <c r="S845" s="307">
        <f t="shared" ca="1" si="398"/>
        <v>2.8949999999999996</v>
      </c>
      <c r="T845" s="304">
        <f t="shared" ca="1" si="378"/>
        <v>28.399949999999997</v>
      </c>
      <c r="U845" s="311">
        <f t="shared" ca="1" si="379"/>
        <v>0</v>
      </c>
      <c r="V845" s="306">
        <f t="shared" ca="1" si="380"/>
        <v>1.2255788431912404</v>
      </c>
      <c r="W845" s="304">
        <f t="shared" ca="1" si="381"/>
        <v>25.698663847523775</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0.91090963940467518</v>
      </c>
      <c r="AH845" s="304">
        <f t="shared" ca="1" si="405"/>
        <v>-8.8768883021554945</v>
      </c>
    </row>
    <row r="846" spans="1:34" x14ac:dyDescent="0.2">
      <c r="A846" s="347">
        <f t="shared" ca="1" si="383"/>
        <v>1E-4</v>
      </c>
      <c r="B846" s="304">
        <f t="shared" ca="1" si="384"/>
        <v>32.845600000001689</v>
      </c>
      <c r="D846" s="306">
        <f t="shared" ca="1" si="385"/>
        <v>-0.59688274741661762</v>
      </c>
      <c r="E846" s="307">
        <f t="shared" ca="1" si="386"/>
        <v>-0.95317665497294612</v>
      </c>
      <c r="F846" s="304">
        <f t="shared" ca="1" si="387"/>
        <v>1.124639831123291</v>
      </c>
      <c r="G846" s="306">
        <f t="shared" ca="1" si="388"/>
        <v>6.8041119434852888</v>
      </c>
      <c r="H846" s="307">
        <f t="shared" ca="1" si="389"/>
        <v>-100.96355323728255</v>
      </c>
      <c r="I846" s="304">
        <f t="shared" ca="1" si="390"/>
        <v>101.19256406296397</v>
      </c>
      <c r="J846" s="306">
        <f t="shared" ca="1" si="391"/>
        <v>621.05488247048675</v>
      </c>
      <c r="K846" s="307">
        <f t="shared" ca="1" si="392"/>
        <v>-4.7342307553620246</v>
      </c>
      <c r="L846" s="304">
        <f t="shared" ca="1" si="377"/>
        <v>621.07292645974769</v>
      </c>
      <c r="M846" s="306">
        <f t="shared" ca="1" si="393"/>
        <v>-1.5035063090338887</v>
      </c>
      <c r="N846" s="304">
        <f t="shared" ca="1" si="394"/>
        <v>-86.144565978933898</v>
      </c>
      <c r="P846" s="310">
        <f t="shared" ca="1" si="395"/>
        <v>23</v>
      </c>
      <c r="Q846" s="304">
        <f t="shared" ca="1" si="396"/>
        <v>0</v>
      </c>
      <c r="R846" s="306">
        <f t="shared" ca="1" si="397"/>
        <v>0</v>
      </c>
      <c r="S846" s="307">
        <f t="shared" ca="1" si="398"/>
        <v>2.8949999999999996</v>
      </c>
      <c r="T846" s="304">
        <f t="shared" ca="1" si="378"/>
        <v>28.399949999999997</v>
      </c>
      <c r="U846" s="311">
        <f t="shared" ca="1" si="379"/>
        <v>0</v>
      </c>
      <c r="V846" s="306">
        <f t="shared" ca="1" si="380"/>
        <v>1.225580080579298</v>
      </c>
      <c r="W846" s="304">
        <f t="shared" ca="1" si="381"/>
        <v>25.698736059248063</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0.91088512541989708</v>
      </c>
      <c r="AH846" s="304">
        <f t="shared" ca="1" si="405"/>
        <v>-8.8769132461222036</v>
      </c>
    </row>
    <row r="847" spans="1:34" x14ac:dyDescent="0.2">
      <c r="A847" s="347">
        <f t="shared" ca="1" si="383"/>
        <v>1E-4</v>
      </c>
      <c r="B847" s="304">
        <f t="shared" ca="1" si="384"/>
        <v>32.845700000001692</v>
      </c>
      <c r="D847" s="306">
        <f t="shared" ca="1" si="385"/>
        <v>-0.59687865128798523</v>
      </c>
      <c r="E847" s="307">
        <f t="shared" ca="1" si="386"/>
        <v>-0.95315137874654887</v>
      </c>
      <c r="F847" s="304">
        <f t="shared" ca="1" si="387"/>
        <v>1.1246162346195308</v>
      </c>
      <c r="G847" s="306">
        <f t="shared" ca="1" si="388"/>
        <v>6.8040522556201601</v>
      </c>
      <c r="H847" s="307">
        <f t="shared" ca="1" si="389"/>
        <v>-100.96364855242042</v>
      </c>
      <c r="I847" s="304">
        <f t="shared" ca="1" si="390"/>
        <v>101.19265514904664</v>
      </c>
      <c r="J847" s="306">
        <f t="shared" ca="1" si="391"/>
        <v>621.05488247048675</v>
      </c>
      <c r="K847" s="307">
        <f t="shared" ca="1" si="392"/>
        <v>-4.7443271154515099</v>
      </c>
      <c r="L847" s="304">
        <f t="shared" ca="1" si="377"/>
        <v>621.07300350297669</v>
      </c>
      <c r="M847" s="306">
        <f t="shared" ca="1" si="393"/>
        <v>-1.5035069608766782</v>
      </c>
      <c r="N847" s="304">
        <f t="shared" ca="1" si="394"/>
        <v>-86.144603326774643</v>
      </c>
      <c r="P847" s="310">
        <f t="shared" ca="1" si="395"/>
        <v>23</v>
      </c>
      <c r="Q847" s="304">
        <f t="shared" ca="1" si="396"/>
        <v>0</v>
      </c>
      <c r="R847" s="306">
        <f t="shared" ca="1" si="397"/>
        <v>0</v>
      </c>
      <c r="S847" s="307">
        <f t="shared" ca="1" si="398"/>
        <v>2.8949999999999996</v>
      </c>
      <c r="T847" s="304">
        <f t="shared" ca="1" si="378"/>
        <v>28.399949999999997</v>
      </c>
      <c r="U847" s="311">
        <f t="shared" ca="1" si="379"/>
        <v>0</v>
      </c>
      <c r="V847" s="306">
        <f t="shared" ca="1" si="380"/>
        <v>1.2255813179697732</v>
      </c>
      <c r="W847" s="304">
        <f t="shared" ca="1" si="381"/>
        <v>25.698808269913027</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0.91086061179233369</v>
      </c>
      <c r="AH847" s="304">
        <f t="shared" ca="1" si="405"/>
        <v>-8.8769381897229938</v>
      </c>
    </row>
    <row r="848" spans="1:34" x14ac:dyDescent="0.2">
      <c r="A848" s="347">
        <f t="shared" ca="1" si="383"/>
        <v>1E-4</v>
      </c>
      <c r="B848" s="304">
        <f t="shared" ca="1" si="384"/>
        <v>32.845800000001695</v>
      </c>
      <c r="D848" s="306">
        <f t="shared" ca="1" si="385"/>
        <v>-0.59687455516308818</v>
      </c>
      <c r="E848" s="307">
        <f t="shared" ca="1" si="386"/>
        <v>-0.95312610289092881</v>
      </c>
      <c r="F848" s="304">
        <f t="shared" ca="1" si="387"/>
        <v>1.124592638519915</v>
      </c>
      <c r="G848" s="306">
        <f t="shared" ca="1" si="388"/>
        <v>6.8039925681646443</v>
      </c>
      <c r="H848" s="307">
        <f t="shared" ca="1" si="389"/>
        <v>-100.96374386503071</v>
      </c>
      <c r="I848" s="304">
        <f t="shared" ca="1" si="390"/>
        <v>101.19274623267799</v>
      </c>
      <c r="J848" s="306">
        <f t="shared" ca="1" si="391"/>
        <v>621.05488247048675</v>
      </c>
      <c r="K848" s="307">
        <f t="shared" ca="1" si="392"/>
        <v>-4.7544234850723823</v>
      </c>
      <c r="L848" s="304">
        <f t="shared" ca="1" si="377"/>
        <v>621.07308071039881</v>
      </c>
      <c r="M848" s="306">
        <f t="shared" ca="1" si="393"/>
        <v>-1.5035076127125762</v>
      </c>
      <c r="N848" s="304">
        <f t="shared" ca="1" si="394"/>
        <v>-86.144640674220526</v>
      </c>
      <c r="P848" s="310">
        <f t="shared" ca="1" si="395"/>
        <v>23</v>
      </c>
      <c r="Q848" s="304">
        <f t="shared" ca="1" si="396"/>
        <v>0</v>
      </c>
      <c r="R848" s="306">
        <f t="shared" ca="1" si="397"/>
        <v>0</v>
      </c>
      <c r="S848" s="307">
        <f t="shared" ca="1" si="398"/>
        <v>2.8949999999999996</v>
      </c>
      <c r="T848" s="304">
        <f t="shared" ca="1" si="378"/>
        <v>28.399949999999997</v>
      </c>
      <c r="U848" s="311">
        <f t="shared" ca="1" si="379"/>
        <v>0</v>
      </c>
      <c r="V848" s="306">
        <f t="shared" ca="1" si="380"/>
        <v>1.2255825553626662</v>
      </c>
      <c r="W848" s="304">
        <f t="shared" ca="1" si="381"/>
        <v>25.698880479518664</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0.91083609852198322</v>
      </c>
      <c r="AH848" s="304">
        <f t="shared" ca="1" si="405"/>
        <v>-8.8769631329578687</v>
      </c>
    </row>
    <row r="849" spans="1:34" x14ac:dyDescent="0.2">
      <c r="A849" s="347">
        <f t="shared" ca="1" si="383"/>
        <v>1E-4</v>
      </c>
      <c r="B849" s="304">
        <f t="shared" ca="1" si="384"/>
        <v>32.845900000001699</v>
      </c>
      <c r="D849" s="306">
        <f t="shared" ca="1" si="385"/>
        <v>-0.59687045904192781</v>
      </c>
      <c r="E849" s="307">
        <f t="shared" ca="1" si="386"/>
        <v>-0.95310082740608593</v>
      </c>
      <c r="F849" s="304">
        <f t="shared" ca="1" si="387"/>
        <v>1.1245690428244446</v>
      </c>
      <c r="G849" s="306">
        <f t="shared" ca="1" si="388"/>
        <v>6.8039328811187403</v>
      </c>
      <c r="H849" s="307">
        <f t="shared" ca="1" si="389"/>
        <v>-100.96383917511345</v>
      </c>
      <c r="I849" s="304">
        <f t="shared" ca="1" si="390"/>
        <v>101.19283731385805</v>
      </c>
      <c r="J849" s="306">
        <f t="shared" ca="1" si="391"/>
        <v>621.05488247048675</v>
      </c>
      <c r="K849" s="307">
        <f t="shared" ca="1" si="392"/>
        <v>-4.7645198642243898</v>
      </c>
      <c r="L849" s="304">
        <f t="shared" ca="1" si="377"/>
        <v>621.07315808201429</v>
      </c>
      <c r="M849" s="306">
        <f t="shared" ca="1" si="393"/>
        <v>-1.5035082645415823</v>
      </c>
      <c r="N849" s="304">
        <f t="shared" ca="1" si="394"/>
        <v>-86.144678021271545</v>
      </c>
      <c r="P849" s="310">
        <f t="shared" ca="1" si="395"/>
        <v>23</v>
      </c>
      <c r="Q849" s="304">
        <f t="shared" ca="1" si="396"/>
        <v>0</v>
      </c>
      <c r="R849" s="306">
        <f t="shared" ca="1" si="397"/>
        <v>0</v>
      </c>
      <c r="S849" s="307">
        <f t="shared" ca="1" si="398"/>
        <v>2.8949999999999996</v>
      </c>
      <c r="T849" s="304">
        <f t="shared" ca="1" si="378"/>
        <v>28.399949999999997</v>
      </c>
      <c r="U849" s="311">
        <f t="shared" ca="1" si="379"/>
        <v>0</v>
      </c>
      <c r="V849" s="306">
        <f t="shared" ca="1" si="380"/>
        <v>1.2255837927579771</v>
      </c>
      <c r="W849" s="304">
        <f t="shared" ca="1" si="381"/>
        <v>25.698952688065006</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0.91081158560884212</v>
      </c>
      <c r="AH849" s="304">
        <f t="shared" ca="1" si="405"/>
        <v>-8.8769880758268283</v>
      </c>
    </row>
    <row r="850" spans="1:34" x14ac:dyDescent="0.2">
      <c r="A850" s="347">
        <f t="shared" ca="1" si="383"/>
        <v>1E-4</v>
      </c>
      <c r="B850" s="304">
        <f t="shared" ca="1" si="384"/>
        <v>32.846000000001702</v>
      </c>
      <c r="D850" s="306">
        <f t="shared" ca="1" si="385"/>
        <v>-0.59686636292450801</v>
      </c>
      <c r="E850" s="307">
        <f t="shared" ca="1" si="386"/>
        <v>-0.95307555229200958</v>
      </c>
      <c r="F850" s="304">
        <f t="shared" ca="1" si="387"/>
        <v>1.1245454475331131</v>
      </c>
      <c r="G850" s="306">
        <f t="shared" ca="1" si="388"/>
        <v>6.8038731944824482</v>
      </c>
      <c r="H850" s="307">
        <f t="shared" ca="1" si="389"/>
        <v>-100.96393448266868</v>
      </c>
      <c r="I850" s="304">
        <f t="shared" ca="1" si="390"/>
        <v>101.19292839258685</v>
      </c>
      <c r="J850" s="306">
        <f t="shared" ca="1" si="391"/>
        <v>621.05488247048675</v>
      </c>
      <c r="K850" s="307">
        <f t="shared" ca="1" si="392"/>
        <v>-4.7746162529072791</v>
      </c>
      <c r="L850" s="304">
        <f t="shared" ca="1" si="377"/>
        <v>621.07323561782357</v>
      </c>
      <c r="M850" s="306">
        <f t="shared" ca="1" si="393"/>
        <v>-1.5035089163636972</v>
      </c>
      <c r="N850" s="304">
        <f t="shared" ca="1" si="394"/>
        <v>-86.144715367927731</v>
      </c>
      <c r="P850" s="310">
        <f t="shared" ca="1" si="395"/>
        <v>23</v>
      </c>
      <c r="Q850" s="304">
        <f t="shared" ca="1" si="396"/>
        <v>0</v>
      </c>
      <c r="R850" s="306">
        <f t="shared" ca="1" si="397"/>
        <v>0</v>
      </c>
      <c r="S850" s="307">
        <f t="shared" ca="1" si="398"/>
        <v>2.8949999999999996</v>
      </c>
      <c r="T850" s="304">
        <f t="shared" ca="1" si="378"/>
        <v>28.399949999999997</v>
      </c>
      <c r="U850" s="311">
        <f t="shared" ca="1" si="379"/>
        <v>0</v>
      </c>
      <c r="V850" s="306">
        <f t="shared" ca="1" si="380"/>
        <v>1.2255850301557056</v>
      </c>
      <c r="W850" s="304">
        <f t="shared" ca="1" si="381"/>
        <v>25.699024895552046</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0.91078707305290152</v>
      </c>
      <c r="AH850" s="304">
        <f t="shared" ca="1" si="405"/>
        <v>-8.8770130183298832</v>
      </c>
    </row>
    <row r="851" spans="1:34" x14ac:dyDescent="0.2">
      <c r="A851" s="347">
        <f t="shared" ca="1" si="383"/>
        <v>1E-4</v>
      </c>
      <c r="B851" s="304">
        <f t="shared" ca="1" si="384"/>
        <v>32.846100000001705</v>
      </c>
      <c r="D851" s="306">
        <f t="shared" ca="1" si="385"/>
        <v>-0.59686226681082388</v>
      </c>
      <c r="E851" s="307">
        <f t="shared" ca="1" si="386"/>
        <v>-0.95305027754870508</v>
      </c>
      <c r="F851" s="304">
        <f t="shared" ca="1" si="387"/>
        <v>1.1245218526459231</v>
      </c>
      <c r="G851" s="306">
        <f t="shared" ca="1" si="388"/>
        <v>6.8038135082557671</v>
      </c>
      <c r="H851" s="307">
        <f t="shared" ca="1" si="389"/>
        <v>-100.96402978769643</v>
      </c>
      <c r="I851" s="304">
        <f t="shared" ca="1" si="390"/>
        <v>101.19301946886443</v>
      </c>
      <c r="J851" s="306">
        <f t="shared" ca="1" si="391"/>
        <v>621.05488247048675</v>
      </c>
      <c r="K851" s="307">
        <f t="shared" ca="1" si="392"/>
        <v>-4.7847126511207971</v>
      </c>
      <c r="L851" s="304">
        <f t="shared" ca="1" si="377"/>
        <v>621.07331331782711</v>
      </c>
      <c r="M851" s="306">
        <f t="shared" ca="1" si="393"/>
        <v>-1.5035095681789208</v>
      </c>
      <c r="N851" s="304">
        <f t="shared" ca="1" si="394"/>
        <v>-86.144752714189053</v>
      </c>
      <c r="P851" s="310">
        <f t="shared" ca="1" si="395"/>
        <v>23</v>
      </c>
      <c r="Q851" s="304">
        <f t="shared" ca="1" si="396"/>
        <v>0</v>
      </c>
      <c r="R851" s="306">
        <f t="shared" ca="1" si="397"/>
        <v>0</v>
      </c>
      <c r="S851" s="307">
        <f t="shared" ca="1" si="398"/>
        <v>2.8949999999999996</v>
      </c>
      <c r="T851" s="304">
        <f t="shared" ca="1" si="378"/>
        <v>28.399949999999997</v>
      </c>
      <c r="U851" s="311">
        <f t="shared" ca="1" si="379"/>
        <v>0</v>
      </c>
      <c r="V851" s="306">
        <f t="shared" ca="1" si="380"/>
        <v>1.2255862675558522</v>
      </c>
      <c r="W851" s="304">
        <f t="shared" ca="1" si="381"/>
        <v>25.699097101979824</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0.91076256085416318</v>
      </c>
      <c r="AH851" s="304">
        <f t="shared" ca="1" si="405"/>
        <v>-8.87703796046703</v>
      </c>
    </row>
    <row r="852" spans="1:34" x14ac:dyDescent="0.2">
      <c r="A852" s="347">
        <f t="shared" ca="1" si="383"/>
        <v>1E-4</v>
      </c>
      <c r="B852" s="304">
        <f t="shared" ca="1" si="384"/>
        <v>32.846200000001708</v>
      </c>
      <c r="D852" s="306">
        <f t="shared" ca="1" si="385"/>
        <v>-0.59685817070087954</v>
      </c>
      <c r="E852" s="307">
        <f t="shared" ca="1" si="386"/>
        <v>-0.95302500317615468</v>
      </c>
      <c r="F852" s="304">
        <f t="shared" ca="1" si="387"/>
        <v>1.1244982581628618</v>
      </c>
      <c r="G852" s="306">
        <f t="shared" ca="1" si="388"/>
        <v>6.8037538224386971</v>
      </c>
      <c r="H852" s="307">
        <f t="shared" ca="1" si="389"/>
        <v>-100.96412509019675</v>
      </c>
      <c r="I852" s="304">
        <f t="shared" ca="1" si="390"/>
        <v>101.19311054269083</v>
      </c>
      <c r="J852" s="306">
        <f t="shared" ca="1" si="391"/>
        <v>621.05488247048675</v>
      </c>
      <c r="K852" s="307">
        <f t="shared" ca="1" si="392"/>
        <v>-4.7948090588646917</v>
      </c>
      <c r="L852" s="304">
        <f t="shared" ca="1" si="377"/>
        <v>621.07339118202538</v>
      </c>
      <c r="M852" s="306">
        <f t="shared" ca="1" si="393"/>
        <v>-1.503510219987253</v>
      </c>
      <c r="N852" s="304">
        <f t="shared" ca="1" si="394"/>
        <v>-86.144790060055541</v>
      </c>
      <c r="P852" s="310">
        <f t="shared" ca="1" si="395"/>
        <v>23</v>
      </c>
      <c r="Q852" s="304">
        <f t="shared" ca="1" si="396"/>
        <v>0</v>
      </c>
      <c r="R852" s="306">
        <f t="shared" ca="1" si="397"/>
        <v>0</v>
      </c>
      <c r="S852" s="307">
        <f t="shared" ca="1" si="398"/>
        <v>2.8949999999999996</v>
      </c>
      <c r="T852" s="304">
        <f t="shared" ca="1" si="378"/>
        <v>28.399949999999997</v>
      </c>
      <c r="U852" s="311">
        <f t="shared" ca="1" si="379"/>
        <v>0</v>
      </c>
      <c r="V852" s="306">
        <f t="shared" ca="1" si="380"/>
        <v>1.225587504958416</v>
      </c>
      <c r="W852" s="304">
        <f t="shared" ca="1" si="381"/>
        <v>25.699169307348306</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0.91073804901261646</v>
      </c>
      <c r="AH852" s="304">
        <f t="shared" ca="1" si="405"/>
        <v>-8.8770629022382828</v>
      </c>
    </row>
    <row r="853" spans="1:34" x14ac:dyDescent="0.2">
      <c r="A853" s="347">
        <f t="shared" ca="1" si="383"/>
        <v>1E-4</v>
      </c>
      <c r="B853" s="304">
        <f t="shared" ca="1" si="384"/>
        <v>32.846300000001712</v>
      </c>
      <c r="D853" s="306">
        <f t="shared" ca="1" si="385"/>
        <v>-0.59685407459467554</v>
      </c>
      <c r="E853" s="307">
        <f t="shared" ca="1" si="386"/>
        <v>-0.95299972917437259</v>
      </c>
      <c r="F853" s="304">
        <f t="shared" ca="1" si="387"/>
        <v>1.1244746640839418</v>
      </c>
      <c r="G853" s="306">
        <f t="shared" ca="1" si="388"/>
        <v>6.803694137031238</v>
      </c>
      <c r="H853" s="307">
        <f t="shared" ca="1" si="389"/>
        <v>-100.96422039016966</v>
      </c>
      <c r="I853" s="304">
        <f t="shared" ca="1" si="390"/>
        <v>101.19320161406607</v>
      </c>
      <c r="J853" s="306">
        <f t="shared" ca="1" si="391"/>
        <v>621.05488247048675</v>
      </c>
      <c r="K853" s="307">
        <f t="shared" ca="1" si="392"/>
        <v>-4.8049054761387096</v>
      </c>
      <c r="L853" s="304">
        <f t="shared" ca="1" si="377"/>
        <v>621.07346921041858</v>
      </c>
      <c r="M853" s="306">
        <f t="shared" ca="1" si="393"/>
        <v>-1.503510871788694</v>
      </c>
      <c r="N853" s="304">
        <f t="shared" ca="1" si="394"/>
        <v>-86.144827405527195</v>
      </c>
      <c r="P853" s="310">
        <f t="shared" ca="1" si="395"/>
        <v>23</v>
      </c>
      <c r="Q853" s="304">
        <f t="shared" ca="1" si="396"/>
        <v>0</v>
      </c>
      <c r="R853" s="306">
        <f t="shared" ca="1" si="397"/>
        <v>0</v>
      </c>
      <c r="S853" s="307">
        <f t="shared" ca="1" si="398"/>
        <v>2.8949999999999996</v>
      </c>
      <c r="T853" s="304">
        <f t="shared" ca="1" si="378"/>
        <v>28.399949999999997</v>
      </c>
      <c r="U853" s="311">
        <f t="shared" ca="1" si="379"/>
        <v>0</v>
      </c>
      <c r="V853" s="306">
        <f t="shared" ca="1" si="380"/>
        <v>1.2255887423633975</v>
      </c>
      <c r="W853" s="304">
        <f t="shared" ca="1" si="381"/>
        <v>25.699241511657526</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0.91071353752827022</v>
      </c>
      <c r="AH853" s="304">
        <f t="shared" ca="1" si="405"/>
        <v>-8.8770878436436309</v>
      </c>
    </row>
    <row r="854" spans="1:34" x14ac:dyDescent="0.2">
      <c r="A854" s="347">
        <f t="shared" ca="1" si="383"/>
        <v>1E-4</v>
      </c>
      <c r="B854" s="304">
        <f t="shared" ca="1" si="384"/>
        <v>32.846400000001715</v>
      </c>
      <c r="D854" s="306">
        <f t="shared" ca="1" si="385"/>
        <v>-0.59684997849221189</v>
      </c>
      <c r="E854" s="307">
        <f t="shared" ca="1" si="386"/>
        <v>-0.95297445554334459</v>
      </c>
      <c r="F854" s="304">
        <f t="shared" ca="1" si="387"/>
        <v>1.1244510704091522</v>
      </c>
      <c r="G854" s="306">
        <f t="shared" ca="1" si="388"/>
        <v>6.8036344520333891</v>
      </c>
      <c r="H854" s="307">
        <f t="shared" ca="1" si="389"/>
        <v>-100.96431568761521</v>
      </c>
      <c r="I854" s="304">
        <f t="shared" ca="1" si="390"/>
        <v>101.1932926829902</v>
      </c>
      <c r="J854" s="306">
        <f t="shared" ca="1" si="391"/>
        <v>621.05488247048675</v>
      </c>
      <c r="K854" s="307">
        <f t="shared" ca="1" si="392"/>
        <v>-4.8150019029425986</v>
      </c>
      <c r="L854" s="304">
        <f t="shared" ca="1" si="377"/>
        <v>621.07354740300718</v>
      </c>
      <c r="M854" s="306">
        <f t="shared" ca="1" si="393"/>
        <v>-1.5035115235832441</v>
      </c>
      <c r="N854" s="304">
        <f t="shared" ca="1" si="394"/>
        <v>-86.144864750604029</v>
      </c>
      <c r="P854" s="310">
        <f t="shared" ca="1" si="395"/>
        <v>23</v>
      </c>
      <c r="Q854" s="304">
        <f t="shared" ca="1" si="396"/>
        <v>0</v>
      </c>
      <c r="R854" s="306">
        <f t="shared" ca="1" si="397"/>
        <v>0</v>
      </c>
      <c r="S854" s="307">
        <f t="shared" ca="1" si="398"/>
        <v>2.8949999999999996</v>
      </c>
      <c r="T854" s="304">
        <f t="shared" ca="1" si="378"/>
        <v>28.399949999999997</v>
      </c>
      <c r="U854" s="311">
        <f t="shared" ca="1" si="379"/>
        <v>0</v>
      </c>
      <c r="V854" s="306">
        <f t="shared" ca="1" si="380"/>
        <v>1.2255899797707963</v>
      </c>
      <c r="W854" s="304">
        <f t="shared" ca="1" si="381"/>
        <v>25.699313714907497</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0.91068902640111382</v>
      </c>
      <c r="AH854" s="304">
        <f t="shared" ca="1" si="405"/>
        <v>-8.8771127846830851</v>
      </c>
    </row>
    <row r="855" spans="1:34" x14ac:dyDescent="0.2">
      <c r="A855" s="347">
        <f t="shared" ca="1" si="383"/>
        <v>1E-4</v>
      </c>
      <c r="B855" s="304">
        <f t="shared" ca="1" si="384"/>
        <v>32.846500000001718</v>
      </c>
      <c r="D855" s="306">
        <f t="shared" ca="1" si="385"/>
        <v>-0.59684588239348813</v>
      </c>
      <c r="E855" s="307">
        <f t="shared" ca="1" si="386"/>
        <v>-0.95294918228306891</v>
      </c>
      <c r="F855" s="304">
        <f t="shared" ca="1" si="387"/>
        <v>1.1244274771384908</v>
      </c>
      <c r="G855" s="306">
        <f t="shared" ca="1" si="388"/>
        <v>6.8035747674451494</v>
      </c>
      <c r="H855" s="307">
        <f t="shared" ca="1" si="389"/>
        <v>-100.96441098253344</v>
      </c>
      <c r="I855" s="304">
        <f t="shared" ca="1" si="390"/>
        <v>101.19338374946325</v>
      </c>
      <c r="J855" s="306">
        <f t="shared" ca="1" si="391"/>
        <v>621.05488247048675</v>
      </c>
      <c r="K855" s="307">
        <f t="shared" ca="1" si="392"/>
        <v>-4.8250983392761064</v>
      </c>
      <c r="L855" s="304">
        <f t="shared" ca="1" si="377"/>
        <v>621.07362575979175</v>
      </c>
      <c r="M855" s="306">
        <f t="shared" ca="1" si="393"/>
        <v>-1.5035121753709031</v>
      </c>
      <c r="N855" s="304">
        <f t="shared" ca="1" si="394"/>
        <v>-86.144902095286028</v>
      </c>
      <c r="P855" s="310">
        <f t="shared" ca="1" si="395"/>
        <v>23</v>
      </c>
      <c r="Q855" s="304">
        <f t="shared" ca="1" si="396"/>
        <v>0</v>
      </c>
      <c r="R855" s="306">
        <f t="shared" ca="1" si="397"/>
        <v>0</v>
      </c>
      <c r="S855" s="307">
        <f t="shared" ca="1" si="398"/>
        <v>2.8949999999999996</v>
      </c>
      <c r="T855" s="304">
        <f t="shared" ca="1" si="378"/>
        <v>28.399949999999997</v>
      </c>
      <c r="U855" s="311">
        <f t="shared" ca="1" si="379"/>
        <v>0</v>
      </c>
      <c r="V855" s="306">
        <f t="shared" ca="1" si="380"/>
        <v>1.2255912171806131</v>
      </c>
      <c r="W855" s="304">
        <f t="shared" ca="1" si="381"/>
        <v>25.699385917098233</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0.91066451563114548</v>
      </c>
      <c r="AH855" s="304">
        <f t="shared" ca="1" si="405"/>
        <v>-8.8771377253566488</v>
      </c>
    </row>
    <row r="856" spans="1:34" x14ac:dyDescent="0.2">
      <c r="A856" s="347">
        <f t="shared" ca="1" si="383"/>
        <v>1E-4</v>
      </c>
      <c r="B856" s="304">
        <f t="shared" ca="1" si="384"/>
        <v>32.846600000001722</v>
      </c>
      <c r="D856" s="306">
        <f t="shared" ca="1" si="385"/>
        <v>-0.59684178629850793</v>
      </c>
      <c r="E856" s="307">
        <f t="shared" ca="1" si="386"/>
        <v>-0.95292390939353844</v>
      </c>
      <c r="F856" s="304">
        <f t="shared" ca="1" si="387"/>
        <v>1.1244038842719544</v>
      </c>
      <c r="G856" s="306">
        <f t="shared" ca="1" si="388"/>
        <v>6.8035150832665199</v>
      </c>
      <c r="H856" s="307">
        <f t="shared" ca="1" si="389"/>
        <v>-100.96450627492437</v>
      </c>
      <c r="I856" s="304">
        <f t="shared" ca="1" si="390"/>
        <v>101.19347481348528</v>
      </c>
      <c r="J856" s="306">
        <f t="shared" ca="1" si="391"/>
        <v>621.05488247048675</v>
      </c>
      <c r="K856" s="307">
        <f t="shared" ca="1" si="392"/>
        <v>-4.8351947851389792</v>
      </c>
      <c r="L856" s="304">
        <f t="shared" ca="1" si="377"/>
        <v>621.0737042807724</v>
      </c>
      <c r="M856" s="306">
        <f t="shared" ca="1" si="393"/>
        <v>-1.5035128271516713</v>
      </c>
      <c r="N856" s="304">
        <f t="shared" ca="1" si="394"/>
        <v>-86.144939439573221</v>
      </c>
      <c r="P856" s="310">
        <f t="shared" ca="1" si="395"/>
        <v>23</v>
      </c>
      <c r="Q856" s="304">
        <f t="shared" ca="1" si="396"/>
        <v>0</v>
      </c>
      <c r="R856" s="306">
        <f t="shared" ca="1" si="397"/>
        <v>0</v>
      </c>
      <c r="S856" s="307">
        <f t="shared" ca="1" si="398"/>
        <v>2.8949999999999996</v>
      </c>
      <c r="T856" s="304">
        <f t="shared" ca="1" si="378"/>
        <v>28.399949999999997</v>
      </c>
      <c r="U856" s="311">
        <f t="shared" ca="1" si="379"/>
        <v>0</v>
      </c>
      <c r="V856" s="306">
        <f t="shared" ca="1" si="380"/>
        <v>1.2255924545928478</v>
      </c>
      <c r="W856" s="304">
        <f t="shared" ca="1" si="381"/>
        <v>25.699458118229764</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0.91064000521835453</v>
      </c>
      <c r="AH856" s="304">
        <f t="shared" ca="1" si="405"/>
        <v>-8.877162665664331</v>
      </c>
    </row>
    <row r="857" spans="1:34" x14ac:dyDescent="0.2">
      <c r="A857" s="347">
        <f t="shared" ca="1" si="383"/>
        <v>1E-4</v>
      </c>
      <c r="B857" s="304">
        <f t="shared" ca="1" si="384"/>
        <v>32.846700000001725</v>
      </c>
      <c r="D857" s="306">
        <f t="shared" ca="1" si="385"/>
        <v>-0.59683769020726907</v>
      </c>
      <c r="E857" s="307">
        <f t="shared" ca="1" si="386"/>
        <v>-0.9528986368747443</v>
      </c>
      <c r="F857" s="304">
        <f t="shared" ca="1" si="387"/>
        <v>1.1243802918095345</v>
      </c>
      <c r="G857" s="306">
        <f t="shared" ca="1" si="388"/>
        <v>6.8034553994974996</v>
      </c>
      <c r="H857" s="307">
        <f t="shared" ca="1" si="389"/>
        <v>-100.96460156478807</v>
      </c>
      <c r="I857" s="304">
        <f t="shared" ca="1" si="390"/>
        <v>101.19356587505628</v>
      </c>
      <c r="J857" s="306">
        <f t="shared" ca="1" si="391"/>
        <v>621.05488247048675</v>
      </c>
      <c r="K857" s="307">
        <f t="shared" ca="1" si="392"/>
        <v>-4.8452912405309645</v>
      </c>
      <c r="L857" s="304">
        <f t="shared" ca="1" si="377"/>
        <v>621.07378296594982</v>
      </c>
      <c r="M857" s="306">
        <f t="shared" ca="1" si="393"/>
        <v>-1.5035134789255489</v>
      </c>
      <c r="N857" s="304">
        <f t="shared" ca="1" si="394"/>
        <v>-86.144976783465594</v>
      </c>
      <c r="P857" s="310">
        <f t="shared" ca="1" si="395"/>
        <v>23</v>
      </c>
      <c r="Q857" s="304">
        <f t="shared" ca="1" si="396"/>
        <v>0</v>
      </c>
      <c r="R857" s="306">
        <f t="shared" ca="1" si="397"/>
        <v>0</v>
      </c>
      <c r="S857" s="307">
        <f t="shared" ca="1" si="398"/>
        <v>2.8949999999999996</v>
      </c>
      <c r="T857" s="304">
        <f t="shared" ca="1" si="378"/>
        <v>28.399949999999997</v>
      </c>
      <c r="U857" s="311">
        <f t="shared" ca="1" si="379"/>
        <v>0</v>
      </c>
      <c r="V857" s="306">
        <f t="shared" ca="1" si="380"/>
        <v>1.2255936920074992</v>
      </c>
      <c r="W857" s="304">
        <f t="shared" ca="1" si="381"/>
        <v>25.699530318302042</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0.91061549516273566</v>
      </c>
      <c r="AH857" s="304">
        <f t="shared" ca="1" si="405"/>
        <v>-8.877187605606137</v>
      </c>
    </row>
    <row r="858" spans="1:34" x14ac:dyDescent="0.2">
      <c r="A858" s="347">
        <f t="shared" ca="1" si="383"/>
        <v>1E-4</v>
      </c>
      <c r="B858" s="304">
        <f t="shared" ca="1" si="384"/>
        <v>32.846800000001728</v>
      </c>
      <c r="D858" s="306">
        <f t="shared" ca="1" si="385"/>
        <v>-0.59683359411977188</v>
      </c>
      <c r="E858" s="307">
        <f t="shared" ca="1" si="386"/>
        <v>-0.9528733647267007</v>
      </c>
      <c r="F858" s="304">
        <f t="shared" ca="1" si="387"/>
        <v>1.1243566997512437</v>
      </c>
      <c r="G858" s="306">
        <f t="shared" ca="1" si="388"/>
        <v>6.8033957161380876</v>
      </c>
      <c r="H858" s="307">
        <f t="shared" ca="1" si="389"/>
        <v>-100.96469685212455</v>
      </c>
      <c r="I858" s="304">
        <f t="shared" ca="1" si="390"/>
        <v>101.19365693417633</v>
      </c>
      <c r="J858" s="306">
        <f t="shared" ca="1" si="391"/>
        <v>621.05488247048675</v>
      </c>
      <c r="K858" s="307">
        <f t="shared" ca="1" si="392"/>
        <v>-4.8553877054518102</v>
      </c>
      <c r="L858" s="304">
        <f t="shared" ca="1" si="377"/>
        <v>621.07386181532411</v>
      </c>
      <c r="M858" s="306">
        <f t="shared" ca="1" si="393"/>
        <v>-1.5035141306925355</v>
      </c>
      <c r="N858" s="304">
        <f t="shared" ca="1" si="394"/>
        <v>-86.145014126963147</v>
      </c>
      <c r="P858" s="310">
        <f t="shared" ca="1" si="395"/>
        <v>23</v>
      </c>
      <c r="Q858" s="304">
        <f t="shared" ca="1" si="396"/>
        <v>0</v>
      </c>
      <c r="R858" s="306">
        <f t="shared" ca="1" si="397"/>
        <v>0</v>
      </c>
      <c r="S858" s="307">
        <f t="shared" ca="1" si="398"/>
        <v>2.8949999999999996</v>
      </c>
      <c r="T858" s="304">
        <f t="shared" ca="1" si="378"/>
        <v>28.399949999999997</v>
      </c>
      <c r="U858" s="311">
        <f t="shared" ca="1" si="379"/>
        <v>0</v>
      </c>
      <c r="V858" s="306">
        <f t="shared" ca="1" si="380"/>
        <v>1.2255949294245685</v>
      </c>
      <c r="W858" s="304">
        <f t="shared" ca="1" si="381"/>
        <v>25.699602517315132</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0.91059098546430661</v>
      </c>
      <c r="AH858" s="304">
        <f t="shared" ca="1" si="405"/>
        <v>-8.8772125451820543</v>
      </c>
    </row>
    <row r="859" spans="1:34" x14ac:dyDescent="0.2">
      <c r="A859" s="347">
        <f t="shared" ca="1" si="383"/>
        <v>1E-4</v>
      </c>
      <c r="B859" s="304">
        <f t="shared" ca="1" si="384"/>
        <v>32.846900000001732</v>
      </c>
      <c r="D859" s="306">
        <f t="shared" ca="1" si="385"/>
        <v>-0.59682949803602092</v>
      </c>
      <c r="E859" s="307">
        <f t="shared" ca="1" si="386"/>
        <v>-0.9528480929493881</v>
      </c>
      <c r="F859" s="304">
        <f t="shared" ca="1" si="387"/>
        <v>1.1243331080970687</v>
      </c>
      <c r="G859" s="306">
        <f t="shared" ca="1" si="388"/>
        <v>6.8033360331882839</v>
      </c>
      <c r="H859" s="307">
        <f t="shared" ca="1" si="389"/>
        <v>-100.96479213693384</v>
      </c>
      <c r="I859" s="304">
        <f t="shared" ca="1" si="390"/>
        <v>101.19374799084544</v>
      </c>
      <c r="J859" s="306">
        <f t="shared" ca="1" si="391"/>
        <v>621.05488247048675</v>
      </c>
      <c r="K859" s="307">
        <f t="shared" ca="1" si="392"/>
        <v>-4.8654841799012631</v>
      </c>
      <c r="L859" s="304">
        <f t="shared" ca="1" si="377"/>
        <v>621.07394082889596</v>
      </c>
      <c r="M859" s="306">
        <f t="shared" ca="1" si="393"/>
        <v>-1.5035147824526318</v>
      </c>
      <c r="N859" s="304">
        <f t="shared" ca="1" si="394"/>
        <v>-86.145051470065923</v>
      </c>
      <c r="P859" s="310">
        <f t="shared" ca="1" si="395"/>
        <v>23</v>
      </c>
      <c r="Q859" s="304">
        <f t="shared" ca="1" si="396"/>
        <v>0</v>
      </c>
      <c r="R859" s="306">
        <f t="shared" ca="1" si="397"/>
        <v>0</v>
      </c>
      <c r="S859" s="307">
        <f t="shared" ca="1" si="398"/>
        <v>2.8949999999999996</v>
      </c>
      <c r="T859" s="304">
        <f t="shared" ca="1" si="378"/>
        <v>28.399949999999997</v>
      </c>
      <c r="U859" s="311">
        <f t="shared" ca="1" si="379"/>
        <v>0</v>
      </c>
      <c r="V859" s="306">
        <f t="shared" ca="1" si="380"/>
        <v>1.2255961668440551</v>
      </c>
      <c r="W859" s="304">
        <f t="shared" ca="1" si="381"/>
        <v>25.699674715269019</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0.91056647612304076</v>
      </c>
      <c r="AH859" s="304">
        <f t="shared" ca="1" si="405"/>
        <v>-8.8772374843921025</v>
      </c>
    </row>
    <row r="860" spans="1:34" x14ac:dyDescent="0.2">
      <c r="A860" s="347">
        <f t="shared" ca="1" si="383"/>
        <v>1E-4</v>
      </c>
      <c r="B860" s="304">
        <f t="shared" ca="1" si="384"/>
        <v>32.847000000001735</v>
      </c>
      <c r="D860" s="306">
        <f t="shared" ca="1" si="385"/>
        <v>-0.59682540195601119</v>
      </c>
      <c r="E860" s="307">
        <f t="shared" ca="1" si="386"/>
        <v>-0.95282282154281006</v>
      </c>
      <c r="F860" s="304">
        <f t="shared" ca="1" si="387"/>
        <v>1.1243095168470096</v>
      </c>
      <c r="G860" s="306">
        <f t="shared" ca="1" si="388"/>
        <v>6.8032763506480887</v>
      </c>
      <c r="H860" s="307">
        <f t="shared" ca="1" si="389"/>
        <v>-100.964887419216</v>
      </c>
      <c r="I860" s="304">
        <f t="shared" ca="1" si="390"/>
        <v>101.19383904506365</v>
      </c>
      <c r="J860" s="306">
        <f t="shared" ca="1" si="391"/>
        <v>621.05488247048675</v>
      </c>
      <c r="K860" s="307">
        <f t="shared" ca="1" si="392"/>
        <v>-4.8755806638790711</v>
      </c>
      <c r="L860" s="304">
        <f t="shared" ca="1" si="377"/>
        <v>621.07402000666559</v>
      </c>
      <c r="M860" s="306">
        <f t="shared" ca="1" si="393"/>
        <v>-1.5035154342058374</v>
      </c>
      <c r="N860" s="304">
        <f t="shared" ca="1" si="394"/>
        <v>-86.145088812773892</v>
      </c>
      <c r="P860" s="310">
        <f t="shared" ca="1" si="395"/>
        <v>23</v>
      </c>
      <c r="Q860" s="304">
        <f t="shared" ca="1" si="396"/>
        <v>0</v>
      </c>
      <c r="R860" s="306">
        <f t="shared" ca="1" si="397"/>
        <v>0</v>
      </c>
      <c r="S860" s="307">
        <f t="shared" ca="1" si="398"/>
        <v>2.8949999999999996</v>
      </c>
      <c r="T860" s="304">
        <f t="shared" ca="1" si="378"/>
        <v>28.399949999999997</v>
      </c>
      <c r="U860" s="311">
        <f t="shared" ca="1" si="379"/>
        <v>0</v>
      </c>
      <c r="V860" s="306">
        <f t="shared" ca="1" si="380"/>
        <v>1.2255974042659599</v>
      </c>
      <c r="W860" s="304">
        <f t="shared" ca="1" si="381"/>
        <v>25.699746912163739</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0.9105419671389452</v>
      </c>
      <c r="AH860" s="304">
        <f t="shared" ca="1" si="405"/>
        <v>-8.877262423236278</v>
      </c>
    </row>
    <row r="861" spans="1:34" x14ac:dyDescent="0.2">
      <c r="A861" s="347">
        <f t="shared" ca="1" si="383"/>
        <v>1E-4</v>
      </c>
      <c r="B861" s="304">
        <f t="shared" ca="1" si="384"/>
        <v>32.847100000001738</v>
      </c>
      <c r="D861" s="306">
        <f t="shared" ca="1" si="385"/>
        <v>-0.5968213058797488</v>
      </c>
      <c r="E861" s="307">
        <f t="shared" ca="1" si="386"/>
        <v>-0.95279755050695591</v>
      </c>
      <c r="F861" s="304">
        <f t="shared" ca="1" si="387"/>
        <v>1.1242859260010614</v>
      </c>
      <c r="G861" s="306">
        <f t="shared" ca="1" si="388"/>
        <v>6.8032166685175008</v>
      </c>
      <c r="H861" s="307">
        <f t="shared" ca="1" si="389"/>
        <v>-100.96498269897104</v>
      </c>
      <c r="I861" s="304">
        <f t="shared" ca="1" si="390"/>
        <v>101.193930096831</v>
      </c>
      <c r="J861" s="306">
        <f t="shared" ca="1" si="391"/>
        <v>621.05488247048675</v>
      </c>
      <c r="K861" s="307">
        <f t="shared" ca="1" si="392"/>
        <v>-4.88567715738498</v>
      </c>
      <c r="L861" s="304">
        <f t="shared" ca="1" si="377"/>
        <v>621.07409934863358</v>
      </c>
      <c r="M861" s="306">
        <f t="shared" ca="1" si="393"/>
        <v>-1.5035160859521526</v>
      </c>
      <c r="N861" s="304">
        <f t="shared" ca="1" si="394"/>
        <v>-86.14512615508707</v>
      </c>
      <c r="P861" s="310">
        <f t="shared" ca="1" si="395"/>
        <v>23</v>
      </c>
      <c r="Q861" s="304">
        <f t="shared" ca="1" si="396"/>
        <v>0</v>
      </c>
      <c r="R861" s="306">
        <f t="shared" ca="1" si="397"/>
        <v>0</v>
      </c>
      <c r="S861" s="307">
        <f t="shared" ca="1" si="398"/>
        <v>2.8949999999999996</v>
      </c>
      <c r="T861" s="304">
        <f t="shared" ca="1" si="378"/>
        <v>28.399949999999997</v>
      </c>
      <c r="U861" s="311">
        <f t="shared" ca="1" si="379"/>
        <v>0</v>
      </c>
      <c r="V861" s="306">
        <f t="shared" ca="1" si="380"/>
        <v>1.2255986416902813</v>
      </c>
      <c r="W861" s="304">
        <f t="shared" ca="1" si="381"/>
        <v>25.699819107999264</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0.91051745851200927</v>
      </c>
      <c r="AH861" s="304">
        <f t="shared" ca="1" si="405"/>
        <v>-8.8772873617145915</v>
      </c>
    </row>
    <row r="862" spans="1:34" x14ac:dyDescent="0.2">
      <c r="A862" s="347">
        <f t="shared" ca="1" si="383"/>
        <v>1E-4</v>
      </c>
      <c r="B862" s="304">
        <f t="shared" ca="1" si="384"/>
        <v>32.847200000001742</v>
      </c>
      <c r="D862" s="306">
        <f t="shared" ca="1" si="385"/>
        <v>-0.5968172098072323</v>
      </c>
      <c r="E862" s="307">
        <f t="shared" ca="1" si="386"/>
        <v>-0.95277227984183099</v>
      </c>
      <c r="F862" s="304">
        <f t="shared" ca="1" si="387"/>
        <v>1.1242623355592281</v>
      </c>
      <c r="G862" s="306">
        <f t="shared" ca="1" si="388"/>
        <v>6.8031569867965205</v>
      </c>
      <c r="H862" s="307">
        <f t="shared" ca="1" si="389"/>
        <v>-100.96507797619903</v>
      </c>
      <c r="I862" s="304">
        <f t="shared" ca="1" si="390"/>
        <v>101.19402114614751</v>
      </c>
      <c r="J862" s="306">
        <f t="shared" ca="1" si="391"/>
        <v>621.05488247048675</v>
      </c>
      <c r="K862" s="307">
        <f t="shared" ca="1" si="392"/>
        <v>-4.8957736604187385</v>
      </c>
      <c r="L862" s="304">
        <f t="shared" ca="1" si="377"/>
        <v>621.07417885480004</v>
      </c>
      <c r="M862" s="306">
        <f t="shared" ca="1" si="393"/>
        <v>-1.5035167376915777</v>
      </c>
      <c r="N862" s="304">
        <f t="shared" ca="1" si="394"/>
        <v>-86.14516349700547</v>
      </c>
      <c r="P862" s="310">
        <f t="shared" ca="1" si="395"/>
        <v>23</v>
      </c>
      <c r="Q862" s="304">
        <f t="shared" ca="1" si="396"/>
        <v>0</v>
      </c>
      <c r="R862" s="306">
        <f t="shared" ca="1" si="397"/>
        <v>0</v>
      </c>
      <c r="S862" s="307">
        <f t="shared" ca="1" si="398"/>
        <v>2.8949999999999996</v>
      </c>
      <c r="T862" s="304">
        <f t="shared" ca="1" si="378"/>
        <v>28.399949999999997</v>
      </c>
      <c r="U862" s="311">
        <f t="shared" ca="1" si="379"/>
        <v>0</v>
      </c>
      <c r="V862" s="306">
        <f t="shared" ca="1" si="380"/>
        <v>1.2255998791170202</v>
      </c>
      <c r="W862" s="304">
        <f t="shared" ca="1" si="381"/>
        <v>25.699891302775626</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0.91049295024224364</v>
      </c>
      <c r="AH862" s="304">
        <f t="shared" ca="1" si="405"/>
        <v>-8.877312299827036</v>
      </c>
    </row>
    <row r="863" spans="1:34" x14ac:dyDescent="0.2">
      <c r="A863" s="347">
        <f t="shared" ca="1" si="383"/>
        <v>1E-4</v>
      </c>
      <c r="B863" s="304">
        <f t="shared" ca="1" si="384"/>
        <v>32.847300000001745</v>
      </c>
      <c r="D863" s="306">
        <f t="shared" ca="1" si="385"/>
        <v>-0.59681311373845969</v>
      </c>
      <c r="E863" s="307">
        <f t="shared" ca="1" si="386"/>
        <v>-0.95274700954742819</v>
      </c>
      <c r="F863" s="304">
        <f t="shared" ca="1" si="387"/>
        <v>1.124238745521503</v>
      </c>
      <c r="G863" s="306">
        <f t="shared" ca="1" si="388"/>
        <v>6.8030973054851467</v>
      </c>
      <c r="H863" s="307">
        <f t="shared" ca="1" si="389"/>
        <v>-100.96517325089998</v>
      </c>
      <c r="I863" s="304">
        <f t="shared" ca="1" si="390"/>
        <v>101.19411219301323</v>
      </c>
      <c r="J863" s="306">
        <f t="shared" ca="1" si="391"/>
        <v>621.05488247048675</v>
      </c>
      <c r="K863" s="307">
        <f t="shared" ca="1" si="392"/>
        <v>-4.9058701729800935</v>
      </c>
      <c r="L863" s="304">
        <f t="shared" ca="1" si="377"/>
        <v>621.07425852516565</v>
      </c>
      <c r="M863" s="306">
        <f t="shared" ca="1" si="393"/>
        <v>-1.5035173894241123</v>
      </c>
      <c r="N863" s="304">
        <f t="shared" ca="1" si="394"/>
        <v>-86.145200838529064</v>
      </c>
      <c r="P863" s="310">
        <f t="shared" ca="1" si="395"/>
        <v>23</v>
      </c>
      <c r="Q863" s="304">
        <f t="shared" ca="1" si="396"/>
        <v>0</v>
      </c>
      <c r="R863" s="306">
        <f t="shared" ca="1" si="397"/>
        <v>0</v>
      </c>
      <c r="S863" s="307">
        <f t="shared" ca="1" si="398"/>
        <v>2.8949999999999996</v>
      </c>
      <c r="T863" s="304">
        <f t="shared" ca="1" si="378"/>
        <v>28.399949999999997</v>
      </c>
      <c r="U863" s="311">
        <f t="shared" ca="1" si="379"/>
        <v>0</v>
      </c>
      <c r="V863" s="306">
        <f t="shared" ca="1" si="380"/>
        <v>1.2256011165461769</v>
      </c>
      <c r="W863" s="304">
        <f t="shared" ca="1" si="381"/>
        <v>25.699963496492842</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0.91046844232963409</v>
      </c>
      <c r="AH863" s="304">
        <f t="shared" ca="1" si="405"/>
        <v>-8.8773372375736201</v>
      </c>
    </row>
    <row r="864" spans="1:34" x14ac:dyDescent="0.2">
      <c r="A864" s="347">
        <f t="shared" ca="1" si="383"/>
        <v>1E-4</v>
      </c>
      <c r="B864" s="304">
        <f t="shared" ca="1" si="384"/>
        <v>32.847400000001748</v>
      </c>
      <c r="D864" s="306">
        <f t="shared" ca="1" si="385"/>
        <v>-0.59680901767343675</v>
      </c>
      <c r="E864" s="307">
        <f t="shared" ca="1" si="386"/>
        <v>-0.9527217396237404</v>
      </c>
      <c r="F864" s="304">
        <f t="shared" ca="1" si="387"/>
        <v>1.1242151558878837</v>
      </c>
      <c r="G864" s="306">
        <f t="shared" ca="1" si="388"/>
        <v>6.8030376245833795</v>
      </c>
      <c r="H864" s="307">
        <f t="shared" ca="1" si="389"/>
        <v>-100.96526852307395</v>
      </c>
      <c r="I864" s="304">
        <f t="shared" ca="1" si="390"/>
        <v>101.1942032374282</v>
      </c>
      <c r="J864" s="306">
        <f t="shared" ca="1" si="391"/>
        <v>621.05488247048675</v>
      </c>
      <c r="K864" s="307">
        <f t="shared" ca="1" si="392"/>
        <v>-4.9159666950687919</v>
      </c>
      <c r="L864" s="304">
        <f t="shared" ca="1" si="377"/>
        <v>621.07433835973063</v>
      </c>
      <c r="M864" s="306">
        <f t="shared" ca="1" si="393"/>
        <v>-1.5035180411497571</v>
      </c>
      <c r="N864" s="304">
        <f t="shared" ca="1" si="394"/>
        <v>-86.145238179657909</v>
      </c>
      <c r="P864" s="310">
        <f t="shared" ca="1" si="395"/>
        <v>23</v>
      </c>
      <c r="Q864" s="304">
        <f t="shared" ca="1" si="396"/>
        <v>0</v>
      </c>
      <c r="R864" s="306">
        <f t="shared" ca="1" si="397"/>
        <v>0</v>
      </c>
      <c r="S864" s="307">
        <f t="shared" ca="1" si="398"/>
        <v>2.8949999999999996</v>
      </c>
      <c r="T864" s="304">
        <f t="shared" ca="1" si="378"/>
        <v>28.399949999999997</v>
      </c>
      <c r="U864" s="311">
        <f t="shared" ca="1" si="379"/>
        <v>0</v>
      </c>
      <c r="V864" s="306">
        <f t="shared" ca="1" si="380"/>
        <v>1.2256023539777507</v>
      </c>
      <c r="W864" s="304">
        <f t="shared" ca="1" si="381"/>
        <v>25.700035689150919</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0.91044393477417529</v>
      </c>
      <c r="AH864" s="304">
        <f t="shared" ca="1" si="405"/>
        <v>-8.8773621749543512</v>
      </c>
    </row>
    <row r="865" spans="1:34" x14ac:dyDescent="0.2">
      <c r="A865" s="347">
        <f t="shared" ca="1" si="383"/>
        <v>1E-4</v>
      </c>
      <c r="B865" s="304">
        <f t="shared" ca="1" si="384"/>
        <v>32.847500000001752</v>
      </c>
      <c r="D865" s="306">
        <f t="shared" ca="1" si="385"/>
        <v>-0.5968049216121587</v>
      </c>
      <c r="E865" s="307">
        <f t="shared" ca="1" si="386"/>
        <v>-0.95269647007076408</v>
      </c>
      <c r="F865" s="304">
        <f t="shared" ca="1" si="387"/>
        <v>1.1241915666583651</v>
      </c>
      <c r="G865" s="306">
        <f t="shared" ca="1" si="388"/>
        <v>6.8029779440912179</v>
      </c>
      <c r="H865" s="307">
        <f t="shared" ca="1" si="389"/>
        <v>-100.96536379272095</v>
      </c>
      <c r="I865" s="304">
        <f t="shared" ca="1" si="390"/>
        <v>101.19429427939244</v>
      </c>
      <c r="J865" s="306">
        <f t="shared" ca="1" si="391"/>
        <v>621.05488247048675</v>
      </c>
      <c r="K865" s="307">
        <f t="shared" ca="1" si="392"/>
        <v>-4.9260632266845814</v>
      </c>
      <c r="L865" s="304">
        <f t="shared" ca="1" si="377"/>
        <v>621.07441835849545</v>
      </c>
      <c r="M865" s="306">
        <f t="shared" ca="1" si="393"/>
        <v>-1.5035186928685116</v>
      </c>
      <c r="N865" s="304">
        <f t="shared" ca="1" si="394"/>
        <v>-86.145275520391976</v>
      </c>
      <c r="P865" s="310">
        <f t="shared" ca="1" si="395"/>
        <v>23</v>
      </c>
      <c r="Q865" s="304">
        <f t="shared" ca="1" si="396"/>
        <v>0</v>
      </c>
      <c r="R865" s="306">
        <f t="shared" ca="1" si="397"/>
        <v>0</v>
      </c>
      <c r="S865" s="307">
        <f t="shared" ca="1" si="398"/>
        <v>2.8949999999999996</v>
      </c>
      <c r="T865" s="304">
        <f t="shared" ca="1" si="378"/>
        <v>28.399949999999997</v>
      </c>
      <c r="U865" s="311">
        <f t="shared" ca="1" si="379"/>
        <v>0</v>
      </c>
      <c r="V865" s="306">
        <f t="shared" ca="1" si="380"/>
        <v>1.2256035914117418</v>
      </c>
      <c r="W865" s="304">
        <f t="shared" ca="1" si="381"/>
        <v>25.700107880749851</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0.91041942757586725</v>
      </c>
      <c r="AH865" s="304">
        <f t="shared" ca="1" si="405"/>
        <v>-8.8773871119692309</v>
      </c>
    </row>
    <row r="866" spans="1:34" x14ac:dyDescent="0.2">
      <c r="A866" s="347">
        <f t="shared" ca="1" si="383"/>
        <v>1E-4</v>
      </c>
      <c r="B866" s="304">
        <f t="shared" ca="1" si="384"/>
        <v>32.847600000001755</v>
      </c>
      <c r="D866" s="306">
        <f t="shared" ca="1" si="385"/>
        <v>-0.59680082555463065</v>
      </c>
      <c r="E866" s="307">
        <f t="shared" ca="1" si="386"/>
        <v>-0.95267120088850277</v>
      </c>
      <c r="F866" s="304">
        <f t="shared" ca="1" si="387"/>
        <v>1.124167977832953</v>
      </c>
      <c r="G866" s="306">
        <f t="shared" ca="1" si="388"/>
        <v>6.8029182640086621</v>
      </c>
      <c r="H866" s="307">
        <f t="shared" ca="1" si="389"/>
        <v>-100.96545905984104</v>
      </c>
      <c r="I866" s="304">
        <f t="shared" ca="1" si="390"/>
        <v>101.194385318906</v>
      </c>
      <c r="J866" s="306">
        <f t="shared" ca="1" si="391"/>
        <v>621.05488247048675</v>
      </c>
      <c r="K866" s="307">
        <f t="shared" ca="1" si="392"/>
        <v>-4.9361597678272098</v>
      </c>
      <c r="L866" s="304">
        <f t="shared" ca="1" si="377"/>
        <v>621.07449852146044</v>
      </c>
      <c r="M866" s="306">
        <f t="shared" ca="1" si="393"/>
        <v>-1.5035193445803763</v>
      </c>
      <c r="N866" s="304">
        <f t="shared" ca="1" si="394"/>
        <v>-86.145312860731281</v>
      </c>
      <c r="P866" s="310">
        <f t="shared" ca="1" si="395"/>
        <v>23</v>
      </c>
      <c r="Q866" s="304">
        <f t="shared" ca="1" si="396"/>
        <v>0</v>
      </c>
      <c r="R866" s="306">
        <f t="shared" ca="1" si="397"/>
        <v>0</v>
      </c>
      <c r="S866" s="307">
        <f t="shared" ca="1" si="398"/>
        <v>2.8949999999999996</v>
      </c>
      <c r="T866" s="304">
        <f t="shared" ca="1" si="378"/>
        <v>28.399949999999997</v>
      </c>
      <c r="U866" s="311">
        <f t="shared" ca="1" si="379"/>
        <v>0</v>
      </c>
      <c r="V866" s="306">
        <f t="shared" ca="1" si="380"/>
        <v>1.2256048288481505</v>
      </c>
      <c r="W866" s="304">
        <f t="shared" ca="1" si="381"/>
        <v>25.70018007128968</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0.91039492073470996</v>
      </c>
      <c r="AH866" s="304">
        <f t="shared" ca="1" si="405"/>
        <v>-8.8774120486182575</v>
      </c>
    </row>
    <row r="867" spans="1:34" x14ac:dyDescent="0.2">
      <c r="A867" s="347">
        <f t="shared" ca="1" si="383"/>
        <v>1E-4</v>
      </c>
      <c r="B867" s="304">
        <f t="shared" ca="1" si="384"/>
        <v>32.847700000001758</v>
      </c>
      <c r="D867" s="306">
        <f t="shared" ca="1" si="385"/>
        <v>-0.59679672950085083</v>
      </c>
      <c r="E867" s="307">
        <f t="shared" ca="1" si="386"/>
        <v>-0.95264593207694226</v>
      </c>
      <c r="F867" s="304">
        <f t="shared" ca="1" si="387"/>
        <v>1.1241443894116352</v>
      </c>
      <c r="G867" s="306">
        <f t="shared" ca="1" si="388"/>
        <v>6.8028585843357119</v>
      </c>
      <c r="H867" s="307">
        <f t="shared" ca="1" si="389"/>
        <v>-100.96555432443425</v>
      </c>
      <c r="I867" s="304">
        <f t="shared" ca="1" si="390"/>
        <v>101.19447635596893</v>
      </c>
      <c r="J867" s="306">
        <f t="shared" ca="1" si="391"/>
        <v>621.05488247048675</v>
      </c>
      <c r="K867" s="307">
        <f t="shared" ca="1" si="392"/>
        <v>-4.9462563184964239</v>
      </c>
      <c r="L867" s="304">
        <f t="shared" ca="1" si="377"/>
        <v>621.07457884862617</v>
      </c>
      <c r="M867" s="306">
        <f t="shared" ca="1" si="393"/>
        <v>-1.5035199962853512</v>
      </c>
      <c r="N867" s="304">
        <f t="shared" ca="1" si="394"/>
        <v>-86.145350200675836</v>
      </c>
      <c r="P867" s="310">
        <f t="shared" ca="1" si="395"/>
        <v>23</v>
      </c>
      <c r="Q867" s="304">
        <f t="shared" ca="1" si="396"/>
        <v>0</v>
      </c>
      <c r="R867" s="306">
        <f t="shared" ca="1" si="397"/>
        <v>0</v>
      </c>
      <c r="S867" s="307">
        <f t="shared" ca="1" si="398"/>
        <v>2.8949999999999996</v>
      </c>
      <c r="T867" s="304">
        <f t="shared" ca="1" si="378"/>
        <v>28.399949999999997</v>
      </c>
      <c r="U867" s="311">
        <f t="shared" ca="1" si="379"/>
        <v>0</v>
      </c>
      <c r="V867" s="306">
        <f t="shared" ca="1" si="380"/>
        <v>1.2256060662869761</v>
      </c>
      <c r="W867" s="304">
        <f t="shared" ca="1" si="381"/>
        <v>25.700252260770398</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0.91037041425069276</v>
      </c>
      <c r="AH867" s="304">
        <f t="shared" ca="1" si="405"/>
        <v>-8.8774369849014452</v>
      </c>
    </row>
    <row r="868" spans="1:34" x14ac:dyDescent="0.2">
      <c r="A868" s="347">
        <f t="shared" ca="1" si="383"/>
        <v>1E-4</v>
      </c>
      <c r="B868" s="304">
        <f t="shared" ca="1" si="384"/>
        <v>32.847800000001762</v>
      </c>
      <c r="D868" s="306">
        <f t="shared" ca="1" si="385"/>
        <v>-0.59679263345082068</v>
      </c>
      <c r="E868" s="307">
        <f t="shared" ca="1" si="386"/>
        <v>-0.95262066363608255</v>
      </c>
      <c r="F868" s="304">
        <f t="shared" ca="1" si="387"/>
        <v>1.1241208013944124</v>
      </c>
      <c r="G868" s="306">
        <f t="shared" ca="1" si="388"/>
        <v>6.8027989050723665</v>
      </c>
      <c r="H868" s="307">
        <f t="shared" ca="1" si="389"/>
        <v>-100.96564958650062</v>
      </c>
      <c r="I868" s="304">
        <f t="shared" ca="1" si="390"/>
        <v>101.19456739058124</v>
      </c>
      <c r="J868" s="306">
        <f t="shared" ca="1" si="391"/>
        <v>621.05488247048675</v>
      </c>
      <c r="K868" s="307">
        <f t="shared" ca="1" si="392"/>
        <v>-4.9563528786919706</v>
      </c>
      <c r="L868" s="304">
        <f t="shared" ca="1" si="377"/>
        <v>621.07465933999288</v>
      </c>
      <c r="M868" s="306">
        <f t="shared" ca="1" si="393"/>
        <v>-1.5035206479834362</v>
      </c>
      <c r="N868" s="304">
        <f t="shared" ca="1" si="394"/>
        <v>-86.145387540225627</v>
      </c>
      <c r="P868" s="310">
        <f t="shared" ca="1" si="395"/>
        <v>23</v>
      </c>
      <c r="Q868" s="304">
        <f t="shared" ca="1" si="396"/>
        <v>0</v>
      </c>
      <c r="R868" s="306">
        <f t="shared" ca="1" si="397"/>
        <v>0</v>
      </c>
      <c r="S868" s="307">
        <f t="shared" ca="1" si="398"/>
        <v>2.8949999999999996</v>
      </c>
      <c r="T868" s="304">
        <f t="shared" ca="1" si="378"/>
        <v>28.399949999999997</v>
      </c>
      <c r="U868" s="311">
        <f t="shared" ca="1" si="379"/>
        <v>0</v>
      </c>
      <c r="V868" s="306">
        <f t="shared" ca="1" si="380"/>
        <v>1.2256073037282191</v>
      </c>
      <c r="W868" s="304">
        <f t="shared" ca="1" si="381"/>
        <v>25.700324449192017</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0.91034590812381389</v>
      </c>
      <c r="AH868" s="304">
        <f t="shared" ca="1" si="405"/>
        <v>-8.8774619208187922</v>
      </c>
    </row>
    <row r="869" spans="1:34" x14ac:dyDescent="0.2">
      <c r="A869" s="347">
        <f t="shared" ca="1" si="383"/>
        <v>1E-4</v>
      </c>
      <c r="B869" s="304">
        <f t="shared" ca="1" si="384"/>
        <v>32.847900000001765</v>
      </c>
      <c r="D869" s="306">
        <f t="shared" ca="1" si="385"/>
        <v>-0.59678853740454108</v>
      </c>
      <c r="E869" s="307">
        <f t="shared" ca="1" si="386"/>
        <v>-0.95259539556592365</v>
      </c>
      <c r="F869" s="304">
        <f t="shared" ca="1" si="387"/>
        <v>1.1240972137812859</v>
      </c>
      <c r="G869" s="306">
        <f t="shared" ca="1" si="388"/>
        <v>6.8027392262186259</v>
      </c>
      <c r="H869" s="307">
        <f t="shared" ca="1" si="389"/>
        <v>-100.96574484604018</v>
      </c>
      <c r="I869" s="304">
        <f t="shared" ca="1" si="390"/>
        <v>101.19465842274296</v>
      </c>
      <c r="J869" s="306">
        <f t="shared" ca="1" si="391"/>
        <v>621.05488247048675</v>
      </c>
      <c r="K869" s="307">
        <f t="shared" ca="1" si="392"/>
        <v>-4.9664494484135977</v>
      </c>
      <c r="L869" s="304">
        <f t="shared" ca="1" si="377"/>
        <v>621.07473999556112</v>
      </c>
      <c r="M869" s="306">
        <f t="shared" ca="1" si="393"/>
        <v>-1.5035212996746317</v>
      </c>
      <c r="N869" s="304">
        <f t="shared" ca="1" si="394"/>
        <v>-86.14542487938067</v>
      </c>
      <c r="P869" s="310">
        <f t="shared" ca="1" si="395"/>
        <v>23</v>
      </c>
      <c r="Q869" s="304">
        <f t="shared" ca="1" si="396"/>
        <v>0</v>
      </c>
      <c r="R869" s="306">
        <f t="shared" ca="1" si="397"/>
        <v>0</v>
      </c>
      <c r="S869" s="307">
        <f t="shared" ca="1" si="398"/>
        <v>2.8949999999999996</v>
      </c>
      <c r="T869" s="304">
        <f t="shared" ca="1" si="378"/>
        <v>28.399949999999997</v>
      </c>
      <c r="U869" s="311">
        <f t="shared" ca="1" si="379"/>
        <v>0</v>
      </c>
      <c r="V869" s="306">
        <f t="shared" ca="1" si="380"/>
        <v>1.2256085411718791</v>
      </c>
      <c r="W869" s="304">
        <f t="shared" ca="1" si="381"/>
        <v>25.70039663655454</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0.91032140235407333</v>
      </c>
      <c r="AH869" s="304">
        <f t="shared" ca="1" si="405"/>
        <v>-8.8774868563703002</v>
      </c>
    </row>
    <row r="870" spans="1:34" x14ac:dyDescent="0.2">
      <c r="A870" s="347">
        <f t="shared" ca="1" si="383"/>
        <v>1E-4</v>
      </c>
      <c r="B870" s="304">
        <f t="shared" ca="1" si="384"/>
        <v>32.848000000001768</v>
      </c>
      <c r="D870" s="306">
        <f t="shared" ca="1" si="385"/>
        <v>-0.59678444136201181</v>
      </c>
      <c r="E870" s="307">
        <f t="shared" ca="1" si="386"/>
        <v>-0.952570127866462</v>
      </c>
      <c r="F870" s="304">
        <f t="shared" ca="1" si="387"/>
        <v>1.1240736265722526</v>
      </c>
      <c r="G870" s="306">
        <f t="shared" ca="1" si="388"/>
        <v>6.8026795477744901</v>
      </c>
      <c r="H870" s="307">
        <f t="shared" ca="1" si="389"/>
        <v>-100.96584010305297</v>
      </c>
      <c r="I870" s="304">
        <f t="shared" ca="1" si="390"/>
        <v>101.19474945245413</v>
      </c>
      <c r="J870" s="306">
        <f t="shared" ca="1" si="391"/>
        <v>621.05488247048675</v>
      </c>
      <c r="K870" s="307">
        <f t="shared" ca="1" si="392"/>
        <v>-4.976546027661052</v>
      </c>
      <c r="L870" s="304">
        <f t="shared" ca="1" si="377"/>
        <v>621.07482081533101</v>
      </c>
      <c r="M870" s="306">
        <f t="shared" ca="1" si="393"/>
        <v>-1.5035219513589377</v>
      </c>
      <c r="N870" s="304">
        <f t="shared" ca="1" si="394"/>
        <v>-86.145462218140977</v>
      </c>
      <c r="P870" s="310">
        <f t="shared" ca="1" si="395"/>
        <v>23</v>
      </c>
      <c r="Q870" s="304">
        <f t="shared" ca="1" si="396"/>
        <v>0</v>
      </c>
      <c r="R870" s="306">
        <f t="shared" ca="1" si="397"/>
        <v>0</v>
      </c>
      <c r="S870" s="307">
        <f t="shared" ca="1" si="398"/>
        <v>2.8949999999999996</v>
      </c>
      <c r="T870" s="304">
        <f t="shared" ca="1" si="378"/>
        <v>28.399949999999997</v>
      </c>
      <c r="U870" s="311">
        <f t="shared" ca="1" si="379"/>
        <v>0</v>
      </c>
      <c r="V870" s="306">
        <f t="shared" ca="1" si="380"/>
        <v>1.2256097786179565</v>
      </c>
      <c r="W870" s="304">
        <f t="shared" ca="1" si="381"/>
        <v>25.700468822857985</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0.91029689694146754</v>
      </c>
      <c r="AH870" s="304">
        <f t="shared" ca="1" si="405"/>
        <v>-8.8775117915559729</v>
      </c>
    </row>
    <row r="871" spans="1:34" x14ac:dyDescent="0.2">
      <c r="A871" s="347">
        <f t="shared" ca="1" si="383"/>
        <v>1E-4</v>
      </c>
      <c r="B871" s="304">
        <f t="shared" ca="1" si="384"/>
        <v>32.848100000001772</v>
      </c>
      <c r="D871" s="306">
        <f t="shared" ca="1" si="385"/>
        <v>-0.59678034532323265</v>
      </c>
      <c r="E871" s="307">
        <f t="shared" ca="1" si="386"/>
        <v>-0.95254486053768694</v>
      </c>
      <c r="F871" s="304">
        <f t="shared" ca="1" si="387"/>
        <v>1.1240500397673041</v>
      </c>
      <c r="G871" s="306">
        <f t="shared" ca="1" si="388"/>
        <v>6.8026198697399582</v>
      </c>
      <c r="H871" s="307">
        <f t="shared" ca="1" si="389"/>
        <v>-100.96593535753902</v>
      </c>
      <c r="I871" s="304">
        <f t="shared" ca="1" si="390"/>
        <v>101.19484047971483</v>
      </c>
      <c r="J871" s="306">
        <f t="shared" ca="1" si="391"/>
        <v>621.05488247048675</v>
      </c>
      <c r="K871" s="307">
        <f t="shared" ca="1" si="392"/>
        <v>-4.9866426164340814</v>
      </c>
      <c r="L871" s="304">
        <f t="shared" ca="1" si="377"/>
        <v>621.07490179930323</v>
      </c>
      <c r="M871" s="306">
        <f t="shared" ca="1" si="393"/>
        <v>-1.5035226030363542</v>
      </c>
      <c r="N871" s="304">
        <f t="shared" ca="1" si="394"/>
        <v>-86.14549955650655</v>
      </c>
      <c r="P871" s="310">
        <f t="shared" ca="1" si="395"/>
        <v>23</v>
      </c>
      <c r="Q871" s="304">
        <f t="shared" ca="1" si="396"/>
        <v>0</v>
      </c>
      <c r="R871" s="306">
        <f t="shared" ca="1" si="397"/>
        <v>0</v>
      </c>
      <c r="S871" s="307">
        <f t="shared" ca="1" si="398"/>
        <v>2.8949999999999996</v>
      </c>
      <c r="T871" s="304">
        <f t="shared" ca="1" si="378"/>
        <v>28.399949999999997</v>
      </c>
      <c r="U871" s="311">
        <f t="shared" ca="1" si="379"/>
        <v>0</v>
      </c>
      <c r="V871" s="306">
        <f t="shared" ca="1" si="380"/>
        <v>1.2256110160664511</v>
      </c>
      <c r="W871" s="304">
        <f t="shared" ca="1" si="381"/>
        <v>25.700541008102373</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0.91027239188598941</v>
      </c>
      <c r="AH871" s="304">
        <f t="shared" ca="1" si="405"/>
        <v>-8.8775367263758174</v>
      </c>
    </row>
    <row r="872" spans="1:34" x14ac:dyDescent="0.2">
      <c r="A872" s="347">
        <f t="shared" ca="1" si="383"/>
        <v>1E-4</v>
      </c>
      <c r="B872" s="304">
        <f t="shared" ca="1" si="384"/>
        <v>32.848200000001775</v>
      </c>
      <c r="D872" s="306">
        <f t="shared" ca="1" si="385"/>
        <v>-0.59677624928820694</v>
      </c>
      <c r="E872" s="307">
        <f t="shared" ca="1" si="386"/>
        <v>-0.95251959357959848</v>
      </c>
      <c r="F872" s="304">
        <f t="shared" ca="1" si="387"/>
        <v>1.1240264533664426</v>
      </c>
      <c r="G872" s="306">
        <f t="shared" ca="1" si="388"/>
        <v>6.8025601921150294</v>
      </c>
      <c r="H872" s="307">
        <f t="shared" ca="1" si="389"/>
        <v>-100.96603060949838</v>
      </c>
      <c r="I872" s="304">
        <f t="shared" ca="1" si="390"/>
        <v>101.19493150452502</v>
      </c>
      <c r="J872" s="306">
        <f t="shared" ca="1" si="391"/>
        <v>621.05488247048675</v>
      </c>
      <c r="K872" s="307">
        <f t="shared" ca="1" si="392"/>
        <v>-4.9967392147324334</v>
      </c>
      <c r="L872" s="304">
        <f t="shared" ca="1" si="377"/>
        <v>621.07498294747802</v>
      </c>
      <c r="M872" s="306">
        <f t="shared" ca="1" si="393"/>
        <v>-1.5035232547068813</v>
      </c>
      <c r="N872" s="304">
        <f t="shared" ca="1" si="394"/>
        <v>-86.145536894477388</v>
      </c>
      <c r="P872" s="310">
        <f t="shared" ca="1" si="395"/>
        <v>23</v>
      </c>
      <c r="Q872" s="304">
        <f t="shared" ca="1" si="396"/>
        <v>0</v>
      </c>
      <c r="R872" s="306">
        <f t="shared" ca="1" si="397"/>
        <v>0</v>
      </c>
      <c r="S872" s="307">
        <f t="shared" ca="1" si="398"/>
        <v>2.8949999999999996</v>
      </c>
      <c r="T872" s="304">
        <f t="shared" ca="1" si="378"/>
        <v>28.399949999999997</v>
      </c>
      <c r="U872" s="311">
        <f t="shared" ca="1" si="379"/>
        <v>0</v>
      </c>
      <c r="V872" s="306">
        <f t="shared" ca="1" si="380"/>
        <v>1.225612253517363</v>
      </c>
      <c r="W872" s="304">
        <f t="shared" ca="1" si="381"/>
        <v>25.700613192287712</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0.91024788718763716</v>
      </c>
      <c r="AH872" s="304">
        <f t="shared" ca="1" si="405"/>
        <v>-8.8775616608298371</v>
      </c>
    </row>
    <row r="873" spans="1:34" x14ac:dyDescent="0.2">
      <c r="A873" s="347">
        <f t="shared" ca="1" si="383"/>
        <v>1E-4</v>
      </c>
      <c r="B873" s="304">
        <f t="shared" ca="1" si="384"/>
        <v>32.848300000001778</v>
      </c>
      <c r="D873" s="306">
        <f t="shared" ca="1" si="385"/>
        <v>-0.59677215325693422</v>
      </c>
      <c r="E873" s="307">
        <f t="shared" ca="1" si="386"/>
        <v>-0.95249432699219305</v>
      </c>
      <c r="F873" s="304">
        <f t="shared" ca="1" si="387"/>
        <v>1.1240028673696649</v>
      </c>
      <c r="G873" s="306">
        <f t="shared" ca="1" si="388"/>
        <v>6.8025005148997035</v>
      </c>
      <c r="H873" s="307">
        <f t="shared" ca="1" si="389"/>
        <v>-100.96612585893108</v>
      </c>
      <c r="I873" s="304">
        <f t="shared" ca="1" si="390"/>
        <v>101.1950225268848</v>
      </c>
      <c r="J873" s="306">
        <f t="shared" ca="1" si="391"/>
        <v>621.05488247048675</v>
      </c>
      <c r="K873" s="307">
        <f t="shared" ca="1" si="392"/>
        <v>-5.0068358225558551</v>
      </c>
      <c r="L873" s="304">
        <f t="shared" ca="1" si="377"/>
        <v>621.07506425985594</v>
      </c>
      <c r="M873" s="306">
        <f t="shared" ca="1" si="393"/>
        <v>-1.503523906370519</v>
      </c>
      <c r="N873" s="304">
        <f t="shared" ca="1" si="394"/>
        <v>-86.145574232053491</v>
      </c>
      <c r="P873" s="310">
        <f t="shared" ca="1" si="395"/>
        <v>23</v>
      </c>
      <c r="Q873" s="304">
        <f t="shared" ca="1" si="396"/>
        <v>0</v>
      </c>
      <c r="R873" s="306">
        <f t="shared" ca="1" si="397"/>
        <v>0</v>
      </c>
      <c r="S873" s="307">
        <f t="shared" ca="1" si="398"/>
        <v>2.8949999999999996</v>
      </c>
      <c r="T873" s="304">
        <f t="shared" ca="1" si="378"/>
        <v>28.399949999999997</v>
      </c>
      <c r="U873" s="311">
        <f t="shared" ca="1" si="379"/>
        <v>0</v>
      </c>
      <c r="V873" s="306">
        <f t="shared" ca="1" si="380"/>
        <v>1.2256134909706915</v>
      </c>
      <c r="W873" s="304">
        <f t="shared" ca="1" si="381"/>
        <v>25.70068537541399</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0.91022338284640369</v>
      </c>
      <c r="AH873" s="304">
        <f t="shared" ca="1" si="405"/>
        <v>-8.8775865949180357</v>
      </c>
    </row>
    <row r="874" spans="1:34" x14ac:dyDescent="0.2">
      <c r="A874" s="347">
        <f t="shared" ca="1" si="383"/>
        <v>1E-4</v>
      </c>
      <c r="B874" s="304">
        <f t="shared" ca="1" si="384"/>
        <v>32.848400000001782</v>
      </c>
      <c r="D874" s="306">
        <f t="shared" ca="1" si="385"/>
        <v>-0.59676805722941562</v>
      </c>
      <c r="E874" s="307">
        <f t="shared" ca="1" si="386"/>
        <v>-0.95246906077547067</v>
      </c>
      <c r="F874" s="304">
        <f t="shared" ca="1" si="387"/>
        <v>1.1239792817769723</v>
      </c>
      <c r="G874" s="306">
        <f t="shared" ca="1" si="388"/>
        <v>6.8024408380939807</v>
      </c>
      <c r="H874" s="307">
        <f t="shared" ca="1" si="389"/>
        <v>-100.96622110583715</v>
      </c>
      <c r="I874" s="304">
        <f t="shared" ca="1" si="390"/>
        <v>101.19511354679416</v>
      </c>
      <c r="J874" s="306">
        <f t="shared" ca="1" si="391"/>
        <v>621.05488247048675</v>
      </c>
      <c r="K874" s="307">
        <f t="shared" ca="1" si="392"/>
        <v>-5.0169324399040933</v>
      </c>
      <c r="L874" s="304">
        <f t="shared" ca="1" si="377"/>
        <v>621.07514573643721</v>
      </c>
      <c r="M874" s="306">
        <f t="shared" ca="1" si="393"/>
        <v>-1.5035245580272678</v>
      </c>
      <c r="N874" s="304">
        <f t="shared" ca="1" si="394"/>
        <v>-86.145611569234887</v>
      </c>
      <c r="P874" s="310">
        <f t="shared" ca="1" si="395"/>
        <v>23</v>
      </c>
      <c r="Q874" s="304">
        <f t="shared" ca="1" si="396"/>
        <v>0</v>
      </c>
      <c r="R874" s="306">
        <f t="shared" ca="1" si="397"/>
        <v>0</v>
      </c>
      <c r="S874" s="307">
        <f t="shared" ca="1" si="398"/>
        <v>2.8949999999999996</v>
      </c>
      <c r="T874" s="304">
        <f t="shared" ca="1" si="378"/>
        <v>28.399949999999997</v>
      </c>
      <c r="U874" s="311">
        <f t="shared" ca="1" si="379"/>
        <v>0</v>
      </c>
      <c r="V874" s="306">
        <f t="shared" ca="1" si="380"/>
        <v>1.2256147284264374</v>
      </c>
      <c r="W874" s="304">
        <f t="shared" ca="1" si="381"/>
        <v>25.700757557481239</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0.91019887886229434</v>
      </c>
      <c r="AH874" s="304">
        <f t="shared" ca="1" si="405"/>
        <v>-8.8776115286404114</v>
      </c>
    </row>
    <row r="875" spans="1:34" x14ac:dyDescent="0.2">
      <c r="A875" s="347">
        <f t="shared" ca="1" si="383"/>
        <v>1E-4</v>
      </c>
      <c r="B875" s="304">
        <f t="shared" ca="1" si="384"/>
        <v>32.848500000001785</v>
      </c>
      <c r="D875" s="306">
        <f t="shared" ca="1" si="385"/>
        <v>-0.59676396120564912</v>
      </c>
      <c r="E875" s="307">
        <f t="shared" ca="1" si="386"/>
        <v>-0.95244379492942244</v>
      </c>
      <c r="F875" s="304">
        <f t="shared" ca="1" si="387"/>
        <v>1.1239556965883561</v>
      </c>
      <c r="G875" s="306">
        <f t="shared" ca="1" si="388"/>
        <v>6.80238116169786</v>
      </c>
      <c r="H875" s="307">
        <f t="shared" ca="1" si="389"/>
        <v>-100.96631635021664</v>
      </c>
      <c r="I875" s="304">
        <f t="shared" ca="1" si="390"/>
        <v>101.19520456425319</v>
      </c>
      <c r="J875" s="306">
        <f t="shared" ca="1" si="391"/>
        <v>621.05488247048675</v>
      </c>
      <c r="K875" s="307">
        <f t="shared" ca="1" si="392"/>
        <v>-5.0270290667768958</v>
      </c>
      <c r="L875" s="304">
        <f t="shared" ca="1" si="377"/>
        <v>621.07522737722229</v>
      </c>
      <c r="M875" s="306">
        <f t="shared" ca="1" si="393"/>
        <v>-1.5035252096771274</v>
      </c>
      <c r="N875" s="304">
        <f t="shared" ca="1" si="394"/>
        <v>-86.145648906021563</v>
      </c>
      <c r="P875" s="310">
        <f t="shared" ca="1" si="395"/>
        <v>23</v>
      </c>
      <c r="Q875" s="304">
        <f t="shared" ca="1" si="396"/>
        <v>0</v>
      </c>
      <c r="R875" s="306">
        <f t="shared" ca="1" si="397"/>
        <v>0</v>
      </c>
      <c r="S875" s="307">
        <f t="shared" ca="1" si="398"/>
        <v>2.8949999999999996</v>
      </c>
      <c r="T875" s="304">
        <f t="shared" ca="1" si="378"/>
        <v>28.399949999999997</v>
      </c>
      <c r="U875" s="311">
        <f t="shared" ca="1" si="379"/>
        <v>0</v>
      </c>
      <c r="V875" s="306">
        <f t="shared" ca="1" si="380"/>
        <v>1.2256159658846004</v>
      </c>
      <c r="W875" s="304">
        <f t="shared" ca="1" si="381"/>
        <v>25.700829738489485</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0.9101743752353002</v>
      </c>
      <c r="AH875" s="304">
        <f t="shared" ca="1" si="405"/>
        <v>-8.8776364619969748</v>
      </c>
    </row>
    <row r="876" spans="1:34" x14ac:dyDescent="0.2">
      <c r="A876" s="347">
        <f t="shared" ca="1" si="383"/>
        <v>1E-4</v>
      </c>
      <c r="B876" s="304">
        <f t="shared" ca="1" si="384"/>
        <v>32.848600000001788</v>
      </c>
      <c r="D876" s="306">
        <f t="shared" ca="1" si="385"/>
        <v>-0.59675986518563839</v>
      </c>
      <c r="E876" s="307">
        <f t="shared" ca="1" si="386"/>
        <v>-0.95241852945403949</v>
      </c>
      <c r="F876" s="304">
        <f t="shared" ca="1" si="387"/>
        <v>1.1239321118038119</v>
      </c>
      <c r="G876" s="306">
        <f t="shared" ca="1" si="388"/>
        <v>6.8023214857113414</v>
      </c>
      <c r="H876" s="307">
        <f t="shared" ca="1" si="389"/>
        <v>-100.96641159206959</v>
      </c>
      <c r="I876" s="304">
        <f t="shared" ca="1" si="390"/>
        <v>101.19529557926187</v>
      </c>
      <c r="J876" s="306">
        <f t="shared" ca="1" si="391"/>
        <v>621.05488247048675</v>
      </c>
      <c r="K876" s="307">
        <f t="shared" ca="1" si="392"/>
        <v>-5.0371257031740102</v>
      </c>
      <c r="L876" s="304">
        <f t="shared" ca="1" si="377"/>
        <v>621.07530918221153</v>
      </c>
      <c r="M876" s="306">
        <f t="shared" ca="1" si="393"/>
        <v>-1.5035258613200979</v>
      </c>
      <c r="N876" s="304">
        <f t="shared" ca="1" si="394"/>
        <v>-86.145686242413518</v>
      </c>
      <c r="P876" s="310">
        <f t="shared" ca="1" si="395"/>
        <v>23</v>
      </c>
      <c r="Q876" s="304">
        <f t="shared" ca="1" si="396"/>
        <v>0</v>
      </c>
      <c r="R876" s="306">
        <f t="shared" ca="1" si="397"/>
        <v>0</v>
      </c>
      <c r="S876" s="307">
        <f t="shared" ca="1" si="398"/>
        <v>2.8949999999999996</v>
      </c>
      <c r="T876" s="304">
        <f t="shared" ca="1" si="378"/>
        <v>28.399949999999997</v>
      </c>
      <c r="U876" s="311">
        <f t="shared" ca="1" si="379"/>
        <v>0</v>
      </c>
      <c r="V876" s="306">
        <f t="shared" ca="1" si="380"/>
        <v>1.2256172033451804</v>
      </c>
      <c r="W876" s="304">
        <f t="shared" ca="1" si="381"/>
        <v>25.700901918438696</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0.91014987196540886</v>
      </c>
      <c r="AH876" s="304">
        <f t="shared" ca="1" si="405"/>
        <v>-8.877661394987733</v>
      </c>
    </row>
    <row r="877" spans="1:34" x14ac:dyDescent="0.2">
      <c r="A877" s="347">
        <f t="shared" ca="1" si="383"/>
        <v>1E-4</v>
      </c>
      <c r="B877" s="304">
        <f t="shared" ca="1" si="384"/>
        <v>32.848700000001791</v>
      </c>
      <c r="D877" s="306">
        <f t="shared" ca="1" si="385"/>
        <v>-0.596755769169384</v>
      </c>
      <c r="E877" s="307">
        <f t="shared" ca="1" si="386"/>
        <v>-0.95239326434933069</v>
      </c>
      <c r="F877" s="304">
        <f t="shared" ca="1" si="387"/>
        <v>1.1239085274233473</v>
      </c>
      <c r="G877" s="306">
        <f t="shared" ca="1" si="388"/>
        <v>6.8022618101344241</v>
      </c>
      <c r="H877" s="307">
        <f t="shared" ca="1" si="389"/>
        <v>-100.96650683139603</v>
      </c>
      <c r="I877" s="304">
        <f t="shared" ca="1" si="390"/>
        <v>101.19538659182027</v>
      </c>
      <c r="J877" s="306">
        <f t="shared" ca="1" si="391"/>
        <v>621.05488247048675</v>
      </c>
      <c r="K877" s="307">
        <f t="shared" ca="1" si="392"/>
        <v>-5.0472223490951835</v>
      </c>
      <c r="L877" s="304">
        <f t="shared" ca="1" si="377"/>
        <v>621.07539115140548</v>
      </c>
      <c r="M877" s="306">
        <f t="shared" ca="1" si="393"/>
        <v>-1.5035265129561797</v>
      </c>
      <c r="N877" s="304">
        <f t="shared" ca="1" si="394"/>
        <v>-86.145723578410781</v>
      </c>
      <c r="P877" s="310">
        <f t="shared" ca="1" si="395"/>
        <v>23</v>
      </c>
      <c r="Q877" s="304">
        <f t="shared" ca="1" si="396"/>
        <v>0</v>
      </c>
      <c r="R877" s="306">
        <f t="shared" ca="1" si="397"/>
        <v>0</v>
      </c>
      <c r="S877" s="307">
        <f t="shared" ca="1" si="398"/>
        <v>2.8949999999999996</v>
      </c>
      <c r="T877" s="304">
        <f t="shared" ca="1" si="378"/>
        <v>28.399949999999997</v>
      </c>
      <c r="U877" s="311">
        <f t="shared" ca="1" si="379"/>
        <v>0</v>
      </c>
      <c r="V877" s="306">
        <f t="shared" ca="1" si="380"/>
        <v>1.2256184408081774</v>
      </c>
      <c r="W877" s="304">
        <f t="shared" ca="1" si="381"/>
        <v>25.700974097328924</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0.91012536905263453</v>
      </c>
      <c r="AH877" s="304">
        <f t="shared" ca="1" si="405"/>
        <v>-8.8776863276126772</v>
      </c>
    </row>
    <row r="878" spans="1:34" x14ac:dyDescent="0.2">
      <c r="A878" s="347">
        <f t="shared" ca="1" si="383"/>
        <v>1E-4</v>
      </c>
      <c r="B878" s="304">
        <f t="shared" ca="1" si="384"/>
        <v>32.848800000001795</v>
      </c>
      <c r="D878" s="306">
        <f t="shared" ca="1" si="385"/>
        <v>-0.59675167315688449</v>
      </c>
      <c r="E878" s="307">
        <f t="shared" ca="1" si="386"/>
        <v>-0.95236799961528007</v>
      </c>
      <c r="F878" s="304">
        <f t="shared" ca="1" si="387"/>
        <v>1.1238849434469487</v>
      </c>
      <c r="G878" s="306">
        <f t="shared" ca="1" si="388"/>
        <v>6.802202134967108</v>
      </c>
      <c r="H878" s="307">
        <f t="shared" ca="1" si="389"/>
        <v>-100.966602068196</v>
      </c>
      <c r="I878" s="304">
        <f t="shared" ca="1" si="390"/>
        <v>101.1954776019284</v>
      </c>
      <c r="J878" s="306">
        <f t="shared" ca="1" si="391"/>
        <v>621.05488247048675</v>
      </c>
      <c r="K878" s="307">
        <f t="shared" ca="1" si="392"/>
        <v>-5.0573190045401635</v>
      </c>
      <c r="L878" s="304">
        <f t="shared" ca="1" si="377"/>
        <v>621.07547328480439</v>
      </c>
      <c r="M878" s="306">
        <f t="shared" ca="1" si="393"/>
        <v>-1.5035271645853727</v>
      </c>
      <c r="N878" s="304">
        <f t="shared" ca="1" si="394"/>
        <v>-86.145760914013351</v>
      </c>
      <c r="P878" s="310">
        <f t="shared" ca="1" si="395"/>
        <v>23</v>
      </c>
      <c r="Q878" s="304">
        <f t="shared" ca="1" si="396"/>
        <v>0</v>
      </c>
      <c r="R878" s="306">
        <f t="shared" ca="1" si="397"/>
        <v>0</v>
      </c>
      <c r="S878" s="307">
        <f t="shared" ca="1" si="398"/>
        <v>2.8949999999999996</v>
      </c>
      <c r="T878" s="304">
        <f t="shared" ca="1" si="378"/>
        <v>28.399949999999997</v>
      </c>
      <c r="U878" s="311">
        <f t="shared" ca="1" si="379"/>
        <v>0</v>
      </c>
      <c r="V878" s="306">
        <f t="shared" ca="1" si="380"/>
        <v>1.2256196782735918</v>
      </c>
      <c r="W878" s="304">
        <f t="shared" ca="1" si="381"/>
        <v>25.701046275160163</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0.91010086649695765</v>
      </c>
      <c r="AH878" s="304">
        <f t="shared" ca="1" si="405"/>
        <v>-8.8777112598718233</v>
      </c>
    </row>
    <row r="879" spans="1:34" x14ac:dyDescent="0.2">
      <c r="A879" s="347">
        <f t="shared" ca="1" si="383"/>
        <v>1E-4</v>
      </c>
      <c r="B879" s="304">
        <f t="shared" ca="1" si="384"/>
        <v>32.848900000001798</v>
      </c>
      <c r="D879" s="306">
        <f t="shared" ca="1" si="385"/>
        <v>-0.59674757714814097</v>
      </c>
      <c r="E879" s="307">
        <f t="shared" ca="1" si="386"/>
        <v>-0.95234273525189117</v>
      </c>
      <c r="F879" s="304">
        <f t="shared" ca="1" si="387"/>
        <v>1.1238613598746199</v>
      </c>
      <c r="G879" s="306">
        <f t="shared" ca="1" si="388"/>
        <v>6.8021424602093932</v>
      </c>
      <c r="H879" s="307">
        <f t="shared" ca="1" si="389"/>
        <v>-100.96669730246953</v>
      </c>
      <c r="I879" s="304">
        <f t="shared" ca="1" si="390"/>
        <v>101.19556860958632</v>
      </c>
      <c r="J879" s="306">
        <f t="shared" ca="1" si="391"/>
        <v>621.05488247048675</v>
      </c>
      <c r="K879" s="307">
        <f t="shared" ca="1" si="392"/>
        <v>-5.0674156695086969</v>
      </c>
      <c r="L879" s="304">
        <f t="shared" ca="1" si="377"/>
        <v>621.07555558240881</v>
      </c>
      <c r="M879" s="306">
        <f t="shared" ca="1" si="393"/>
        <v>-1.5035278162076768</v>
      </c>
      <c r="N879" s="304">
        <f t="shared" ca="1" si="394"/>
        <v>-86.145798249221215</v>
      </c>
      <c r="P879" s="310">
        <f t="shared" ca="1" si="395"/>
        <v>23</v>
      </c>
      <c r="Q879" s="304">
        <f t="shared" ca="1" si="396"/>
        <v>0</v>
      </c>
      <c r="R879" s="306">
        <f t="shared" ca="1" si="397"/>
        <v>0</v>
      </c>
      <c r="S879" s="307">
        <f t="shared" ca="1" si="398"/>
        <v>2.8949999999999996</v>
      </c>
      <c r="T879" s="304">
        <f t="shared" ca="1" si="378"/>
        <v>28.399949999999997</v>
      </c>
      <c r="U879" s="311">
        <f t="shared" ca="1" si="379"/>
        <v>0</v>
      </c>
      <c r="V879" s="306">
        <f t="shared" ca="1" si="380"/>
        <v>1.2256209157414228</v>
      </c>
      <c r="W879" s="304">
        <f t="shared" ca="1" si="381"/>
        <v>25.701118451932416</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0.91007636429838357</v>
      </c>
      <c r="AH879" s="304">
        <f t="shared" ca="1" si="405"/>
        <v>-8.8777361917651696</v>
      </c>
    </row>
    <row r="880" spans="1:34" x14ac:dyDescent="0.2">
      <c r="A880" s="347">
        <f t="shared" ca="1" si="383"/>
        <v>1E-4</v>
      </c>
      <c r="B880" s="304">
        <f t="shared" ca="1" si="384"/>
        <v>32.849000000001801</v>
      </c>
      <c r="D880" s="306">
        <f t="shared" ca="1" si="385"/>
        <v>-0.59674348114315667</v>
      </c>
      <c r="E880" s="307">
        <f t="shared" ca="1" si="386"/>
        <v>-0.95231747125916044</v>
      </c>
      <c r="F880" s="304">
        <f t="shared" ca="1" si="387"/>
        <v>1.1238377767063603</v>
      </c>
      <c r="G880" s="306">
        <f t="shared" ca="1" si="388"/>
        <v>6.8020827858612787</v>
      </c>
      <c r="H880" s="307">
        <f t="shared" ca="1" si="389"/>
        <v>-100.96679253421665</v>
      </c>
      <c r="I880" s="304">
        <f t="shared" ca="1" si="390"/>
        <v>101.19565961479404</v>
      </c>
      <c r="J880" s="306">
        <f t="shared" ca="1" si="391"/>
        <v>621.05488247048675</v>
      </c>
      <c r="K880" s="307">
        <f t="shared" ca="1" si="392"/>
        <v>-5.0775123440005316</v>
      </c>
      <c r="L880" s="304">
        <f t="shared" ca="1" si="377"/>
        <v>621.07563804421886</v>
      </c>
      <c r="M880" s="306">
        <f t="shared" ca="1" si="393"/>
        <v>-1.5035284678230925</v>
      </c>
      <c r="N880" s="304">
        <f t="shared" ca="1" si="394"/>
        <v>-86.145835584034401</v>
      </c>
      <c r="P880" s="310">
        <f t="shared" ca="1" si="395"/>
        <v>23</v>
      </c>
      <c r="Q880" s="304">
        <f t="shared" ca="1" si="396"/>
        <v>0</v>
      </c>
      <c r="R880" s="306">
        <f t="shared" ca="1" si="397"/>
        <v>0</v>
      </c>
      <c r="S880" s="307">
        <f t="shared" ca="1" si="398"/>
        <v>2.8949999999999996</v>
      </c>
      <c r="T880" s="304">
        <f t="shared" ca="1" si="378"/>
        <v>28.399949999999997</v>
      </c>
      <c r="U880" s="311">
        <f t="shared" ca="1" si="379"/>
        <v>0</v>
      </c>
      <c r="V880" s="306">
        <f t="shared" ca="1" si="380"/>
        <v>1.2256221532116707</v>
      </c>
      <c r="W880" s="304">
        <f t="shared" ca="1" si="381"/>
        <v>25.701190627645694</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0.91005186245690872</v>
      </c>
      <c r="AH880" s="304">
        <f t="shared" ca="1" si="405"/>
        <v>-8.8777611232927178</v>
      </c>
    </row>
    <row r="881" spans="1:34" x14ac:dyDescent="0.2">
      <c r="A881" s="347">
        <f t="shared" ca="1" si="383"/>
        <v>1E-4</v>
      </c>
      <c r="B881" s="304">
        <f t="shared" ca="1" si="384"/>
        <v>32.849100000001805</v>
      </c>
      <c r="D881" s="306">
        <f t="shared" ca="1" si="385"/>
        <v>-0.59673938514192926</v>
      </c>
      <c r="E881" s="307">
        <f t="shared" ca="1" si="386"/>
        <v>-0.95229220763708256</v>
      </c>
      <c r="F881" s="304">
        <f t="shared" ca="1" si="387"/>
        <v>1.1238141939421642</v>
      </c>
      <c r="G881" s="306">
        <f t="shared" ca="1" si="388"/>
        <v>6.8020231119227645</v>
      </c>
      <c r="H881" s="307">
        <f t="shared" ca="1" si="389"/>
        <v>-100.96688776343741</v>
      </c>
      <c r="I881" s="304">
        <f t="shared" ca="1" si="390"/>
        <v>101.19575061755162</v>
      </c>
      <c r="J881" s="306">
        <f t="shared" ca="1" si="391"/>
        <v>621.05488247048675</v>
      </c>
      <c r="K881" s="307">
        <f t="shared" ca="1" si="392"/>
        <v>-5.0876090280154145</v>
      </c>
      <c r="L881" s="304">
        <f t="shared" ca="1" si="377"/>
        <v>621.07572067023523</v>
      </c>
      <c r="M881" s="306">
        <f t="shared" ca="1" si="393"/>
        <v>-1.5035291194316196</v>
      </c>
      <c r="N881" s="304">
        <f t="shared" ca="1" si="394"/>
        <v>-86.145872918452895</v>
      </c>
      <c r="P881" s="310">
        <f t="shared" ca="1" si="395"/>
        <v>23</v>
      </c>
      <c r="Q881" s="304">
        <f t="shared" ca="1" si="396"/>
        <v>0</v>
      </c>
      <c r="R881" s="306">
        <f t="shared" ca="1" si="397"/>
        <v>0</v>
      </c>
      <c r="S881" s="307">
        <f t="shared" ca="1" si="398"/>
        <v>2.8949999999999996</v>
      </c>
      <c r="T881" s="304">
        <f t="shared" ca="1" si="378"/>
        <v>28.399949999999997</v>
      </c>
      <c r="U881" s="311">
        <f t="shared" ca="1" si="379"/>
        <v>0</v>
      </c>
      <c r="V881" s="306">
        <f t="shared" ca="1" si="380"/>
        <v>1.2256233906843357</v>
      </c>
      <c r="W881" s="304">
        <f t="shared" ca="1" si="381"/>
        <v>25.701262802300025</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0.91002736097252601</v>
      </c>
      <c r="AH881" s="304">
        <f t="shared" ca="1" si="405"/>
        <v>-8.8777860544544733</v>
      </c>
    </row>
    <row r="882" spans="1:34" x14ac:dyDescent="0.2">
      <c r="A882" s="347">
        <f t="shared" ca="1" si="383"/>
        <v>1E-4</v>
      </c>
      <c r="B882" s="304">
        <f t="shared" ca="1" si="384"/>
        <v>32.849200000001808</v>
      </c>
      <c r="D882" s="306">
        <f t="shared" ca="1" si="385"/>
        <v>-0.59673528914446039</v>
      </c>
      <c r="E882" s="307">
        <f t="shared" ca="1" si="386"/>
        <v>-0.95226694438565218</v>
      </c>
      <c r="F882" s="304">
        <f t="shared" ca="1" si="387"/>
        <v>1.1237906115820284</v>
      </c>
      <c r="G882" s="306">
        <f t="shared" ca="1" si="388"/>
        <v>6.8019634383938499</v>
      </c>
      <c r="H882" s="307">
        <f t="shared" ca="1" si="389"/>
        <v>-100.96698299013185</v>
      </c>
      <c r="I882" s="304">
        <f t="shared" ca="1" si="390"/>
        <v>101.19584161785909</v>
      </c>
      <c r="J882" s="306">
        <f t="shared" ca="1" si="391"/>
        <v>621.05488247048675</v>
      </c>
      <c r="K882" s="307">
        <f t="shared" ca="1" si="392"/>
        <v>-5.0977057215530932</v>
      </c>
      <c r="L882" s="304">
        <f t="shared" ca="1" si="377"/>
        <v>621.07580346045813</v>
      </c>
      <c r="M882" s="306">
        <f t="shared" ca="1" si="393"/>
        <v>-1.5035297710332585</v>
      </c>
      <c r="N882" s="304">
        <f t="shared" ca="1" si="394"/>
        <v>-86.145910252476725</v>
      </c>
      <c r="P882" s="310">
        <f t="shared" ca="1" si="395"/>
        <v>23</v>
      </c>
      <c r="Q882" s="304">
        <f t="shared" ca="1" si="396"/>
        <v>0</v>
      </c>
      <c r="R882" s="306">
        <f t="shared" ca="1" si="397"/>
        <v>0</v>
      </c>
      <c r="S882" s="307">
        <f t="shared" ca="1" si="398"/>
        <v>2.8949999999999996</v>
      </c>
      <c r="T882" s="304">
        <f t="shared" ca="1" si="378"/>
        <v>28.399949999999997</v>
      </c>
      <c r="U882" s="311">
        <f t="shared" ca="1" si="379"/>
        <v>0</v>
      </c>
      <c r="V882" s="306">
        <f t="shared" ca="1" si="380"/>
        <v>1.2256246281594174</v>
      </c>
      <c r="W882" s="304">
        <f t="shared" ca="1" si="381"/>
        <v>25.701334975895403</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0.91000285984523543</v>
      </c>
      <c r="AH882" s="304">
        <f t="shared" ca="1" si="405"/>
        <v>-8.8778109852504414</v>
      </c>
    </row>
    <row r="883" spans="1:34" x14ac:dyDescent="0.2">
      <c r="A883" s="347">
        <f t="shared" ca="1" si="383"/>
        <v>1E-4</v>
      </c>
      <c r="B883" s="304">
        <f t="shared" ca="1" si="384"/>
        <v>32.849300000001811</v>
      </c>
      <c r="D883" s="306">
        <f t="shared" ca="1" si="385"/>
        <v>-0.59673119315074941</v>
      </c>
      <c r="E883" s="307">
        <f t="shared" ca="1" si="386"/>
        <v>-0.95224168150486932</v>
      </c>
      <c r="F883" s="304">
        <f t="shared" ca="1" si="387"/>
        <v>1.1237670296259532</v>
      </c>
      <c r="G883" s="306">
        <f t="shared" ca="1" si="388"/>
        <v>6.8019037652745347</v>
      </c>
      <c r="H883" s="307">
        <f t="shared" ca="1" si="389"/>
        <v>-100.9670782143</v>
      </c>
      <c r="I883" s="304">
        <f t="shared" ca="1" si="390"/>
        <v>101.19593261571649</v>
      </c>
      <c r="J883" s="306">
        <f t="shared" ca="1" si="391"/>
        <v>621.05488247048675</v>
      </c>
      <c r="K883" s="307">
        <f t="shared" ca="1" si="392"/>
        <v>-5.1078024246133147</v>
      </c>
      <c r="L883" s="304">
        <f t="shared" ca="1" si="377"/>
        <v>621.07588641488815</v>
      </c>
      <c r="M883" s="306">
        <f t="shared" ca="1" si="393"/>
        <v>-1.5035304226280088</v>
      </c>
      <c r="N883" s="304">
        <f t="shared" ca="1" si="394"/>
        <v>-86.145947586105876</v>
      </c>
      <c r="P883" s="310">
        <f t="shared" ca="1" si="395"/>
        <v>23</v>
      </c>
      <c r="Q883" s="304">
        <f t="shared" ca="1" si="396"/>
        <v>0</v>
      </c>
      <c r="R883" s="306">
        <f t="shared" ca="1" si="397"/>
        <v>0</v>
      </c>
      <c r="S883" s="307">
        <f t="shared" ca="1" si="398"/>
        <v>2.8949999999999996</v>
      </c>
      <c r="T883" s="304">
        <f t="shared" ca="1" si="378"/>
        <v>28.399949999999997</v>
      </c>
      <c r="U883" s="311">
        <f t="shared" ca="1" si="379"/>
        <v>0</v>
      </c>
      <c r="V883" s="306">
        <f t="shared" ca="1" si="380"/>
        <v>1.2256258656369161</v>
      </c>
      <c r="W883" s="304">
        <f t="shared" ca="1" si="381"/>
        <v>25.701407148431858</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0.90997835907503166</v>
      </c>
      <c r="AH883" s="304">
        <f t="shared" ca="1" si="405"/>
        <v>-8.8778359156806239</v>
      </c>
    </row>
    <row r="884" spans="1:34" x14ac:dyDescent="0.2">
      <c r="A884" s="347">
        <f t="shared" ca="1" si="383"/>
        <v>1E-4</v>
      </c>
      <c r="B884" s="304">
        <f t="shared" ca="1" si="384"/>
        <v>32.849400000001815</v>
      </c>
      <c r="D884" s="306">
        <f t="shared" ca="1" si="385"/>
        <v>-0.59672709716080019</v>
      </c>
      <c r="E884" s="307">
        <f t="shared" ca="1" si="386"/>
        <v>-0.95221641899472154</v>
      </c>
      <c r="F884" s="304">
        <f t="shared" ca="1" si="387"/>
        <v>1.1237434480739303</v>
      </c>
      <c r="G884" s="306">
        <f t="shared" ca="1" si="388"/>
        <v>6.8018440925648189</v>
      </c>
      <c r="H884" s="307">
        <f t="shared" ca="1" si="389"/>
        <v>-100.9671734359419</v>
      </c>
      <c r="I884" s="304">
        <f t="shared" ca="1" si="390"/>
        <v>101.19602361112382</v>
      </c>
      <c r="J884" s="306">
        <f t="shared" ca="1" si="391"/>
        <v>621.05488247048675</v>
      </c>
      <c r="K884" s="307">
        <f t="shared" ca="1" si="392"/>
        <v>-5.1178991371958267</v>
      </c>
      <c r="L884" s="304">
        <f t="shared" ca="1" si="377"/>
        <v>621.07596953352538</v>
      </c>
      <c r="M884" s="306">
        <f t="shared" ca="1" si="393"/>
        <v>-1.503531074215871</v>
      </c>
      <c r="N884" s="304">
        <f t="shared" ca="1" si="394"/>
        <v>-86.14598491934035</v>
      </c>
      <c r="P884" s="310">
        <f t="shared" ca="1" si="395"/>
        <v>23</v>
      </c>
      <c r="Q884" s="304">
        <f t="shared" ca="1" si="396"/>
        <v>0</v>
      </c>
      <c r="R884" s="306">
        <f t="shared" ca="1" si="397"/>
        <v>0</v>
      </c>
      <c r="S884" s="307">
        <f t="shared" ca="1" si="398"/>
        <v>2.8949999999999996</v>
      </c>
      <c r="T884" s="304">
        <f t="shared" ca="1" si="378"/>
        <v>28.399949999999997</v>
      </c>
      <c r="U884" s="311">
        <f t="shared" ca="1" si="379"/>
        <v>0</v>
      </c>
      <c r="V884" s="306">
        <f t="shared" ca="1" si="380"/>
        <v>1.2256271031168318</v>
      </c>
      <c r="W884" s="304">
        <f t="shared" ca="1" si="381"/>
        <v>25.701479319909375</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0.90995385866190581</v>
      </c>
      <c r="AH884" s="304">
        <f t="shared" ca="1" si="405"/>
        <v>-8.8778608457450296</v>
      </c>
    </row>
    <row r="885" spans="1:34" x14ac:dyDescent="0.2">
      <c r="A885" s="347">
        <f t="shared" ca="1" si="383"/>
        <v>1E-4</v>
      </c>
      <c r="B885" s="304">
        <f t="shared" ca="1" si="384"/>
        <v>32.849500000001818</v>
      </c>
      <c r="D885" s="306">
        <f t="shared" ca="1" si="385"/>
        <v>-0.59672300117461152</v>
      </c>
      <c r="E885" s="307">
        <f t="shared" ca="1" si="386"/>
        <v>-0.95219115685521771</v>
      </c>
      <c r="F885" s="304">
        <f t="shared" ca="1" si="387"/>
        <v>1.1237198669259671</v>
      </c>
      <c r="G885" s="306">
        <f t="shared" ca="1" si="388"/>
        <v>6.8017844202647018</v>
      </c>
      <c r="H885" s="307">
        <f t="shared" ca="1" si="389"/>
        <v>-100.96726865505758</v>
      </c>
      <c r="I885" s="304">
        <f t="shared" ca="1" si="390"/>
        <v>101.19611460408116</v>
      </c>
      <c r="J885" s="306">
        <f t="shared" ca="1" si="391"/>
        <v>621.05488247048675</v>
      </c>
      <c r="K885" s="307">
        <f t="shared" ca="1" si="392"/>
        <v>-5.1279958593003769</v>
      </c>
      <c r="L885" s="304">
        <f t="shared" ca="1" si="377"/>
        <v>621.07605281637063</v>
      </c>
      <c r="M885" s="306">
        <f t="shared" ca="1" si="393"/>
        <v>-1.503531725796845</v>
      </c>
      <c r="N885" s="304">
        <f t="shared" ca="1" si="394"/>
        <v>-86.146022252180188</v>
      </c>
      <c r="P885" s="310">
        <f t="shared" ca="1" si="395"/>
        <v>23</v>
      </c>
      <c r="Q885" s="304">
        <f t="shared" ca="1" si="396"/>
        <v>0</v>
      </c>
      <c r="R885" s="306">
        <f t="shared" ca="1" si="397"/>
        <v>0</v>
      </c>
      <c r="S885" s="307">
        <f t="shared" ca="1" si="398"/>
        <v>2.8949999999999996</v>
      </c>
      <c r="T885" s="304">
        <f t="shared" ca="1" si="378"/>
        <v>28.399949999999997</v>
      </c>
      <c r="U885" s="311">
        <f t="shared" ca="1" si="379"/>
        <v>0</v>
      </c>
      <c r="V885" s="306">
        <f t="shared" ca="1" si="380"/>
        <v>1.2256283405991639</v>
      </c>
      <c r="W885" s="304">
        <f t="shared" ca="1" si="381"/>
        <v>25.701551490327983</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0.90992935860586321</v>
      </c>
      <c r="AH885" s="304">
        <f t="shared" ca="1" si="405"/>
        <v>-8.8778857754436533</v>
      </c>
    </row>
    <row r="886" spans="1:34" x14ac:dyDescent="0.2">
      <c r="A886" s="347">
        <f t="shared" ca="1" si="383"/>
        <v>1E-4</v>
      </c>
      <c r="B886" s="304">
        <f t="shared" ca="1" si="384"/>
        <v>32.849600000001821</v>
      </c>
      <c r="D886" s="306">
        <f t="shared" ca="1" si="385"/>
        <v>-0.5967189051921834</v>
      </c>
      <c r="E886" s="307">
        <f t="shared" ca="1" si="386"/>
        <v>-0.95216589508634186</v>
      </c>
      <c r="F886" s="304">
        <f t="shared" ca="1" si="387"/>
        <v>1.1236962861820505</v>
      </c>
      <c r="G886" s="306">
        <f t="shared" ca="1" si="388"/>
        <v>6.8017247483741823</v>
      </c>
      <c r="H886" s="307">
        <f t="shared" ca="1" si="389"/>
        <v>-100.96736387164709</v>
      </c>
      <c r="I886" s="304">
        <f t="shared" ca="1" si="390"/>
        <v>101.19620559458853</v>
      </c>
      <c r="J886" s="306">
        <f t="shared" ca="1" si="391"/>
        <v>621.05488247048675</v>
      </c>
      <c r="K886" s="307">
        <f t="shared" ca="1" si="392"/>
        <v>-5.1380925909267123</v>
      </c>
      <c r="L886" s="304">
        <f t="shared" ca="1" si="377"/>
        <v>621.0761362634239</v>
      </c>
      <c r="M886" s="306">
        <f t="shared" ca="1" si="393"/>
        <v>-1.503532377370931</v>
      </c>
      <c r="N886" s="304">
        <f t="shared" ca="1" si="394"/>
        <v>-86.146059584625348</v>
      </c>
      <c r="P886" s="310">
        <f t="shared" ca="1" si="395"/>
        <v>23</v>
      </c>
      <c r="Q886" s="304">
        <f t="shared" ca="1" si="396"/>
        <v>0</v>
      </c>
      <c r="R886" s="306">
        <f t="shared" ca="1" si="397"/>
        <v>0</v>
      </c>
      <c r="S886" s="307">
        <f t="shared" ca="1" si="398"/>
        <v>2.8949999999999996</v>
      </c>
      <c r="T886" s="304">
        <f t="shared" ca="1" si="378"/>
        <v>28.399949999999997</v>
      </c>
      <c r="U886" s="311">
        <f t="shared" ca="1" si="379"/>
        <v>0</v>
      </c>
      <c r="V886" s="306">
        <f t="shared" ca="1" si="380"/>
        <v>1.2256295780839128</v>
      </c>
      <c r="W886" s="304">
        <f t="shared" ca="1" si="381"/>
        <v>25.701623659687684</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0.90990485890689499</v>
      </c>
      <c r="AH886" s="304">
        <f t="shared" ca="1" si="405"/>
        <v>-8.8779107047765073</v>
      </c>
    </row>
    <row r="887" spans="1:34" x14ac:dyDescent="0.2">
      <c r="A887" s="347">
        <f t="shared" ca="1" si="383"/>
        <v>1E-4</v>
      </c>
      <c r="B887" s="304">
        <f t="shared" ca="1" si="384"/>
        <v>32.849700000001825</v>
      </c>
      <c r="D887" s="306">
        <f t="shared" ca="1" si="385"/>
        <v>-0.59671480921351727</v>
      </c>
      <c r="E887" s="307">
        <f t="shared" ca="1" si="386"/>
        <v>-0.95214063368810109</v>
      </c>
      <c r="F887" s="304">
        <f t="shared" ca="1" si="387"/>
        <v>1.1236727058421874</v>
      </c>
      <c r="G887" s="306">
        <f t="shared" ca="1" si="388"/>
        <v>6.8016650768932605</v>
      </c>
      <c r="H887" s="307">
        <f t="shared" ca="1" si="389"/>
        <v>-100.96745908571046</v>
      </c>
      <c r="I887" s="304">
        <f t="shared" ca="1" si="390"/>
        <v>101.19629658264597</v>
      </c>
      <c r="J887" s="306">
        <f t="shared" ca="1" si="391"/>
        <v>621.05488247048675</v>
      </c>
      <c r="K887" s="307">
        <f t="shared" ca="1" si="392"/>
        <v>-5.1481893320745806</v>
      </c>
      <c r="L887" s="304">
        <f t="shared" ca="1" si="377"/>
        <v>621.07621987468576</v>
      </c>
      <c r="M887" s="306">
        <f t="shared" ca="1" si="393"/>
        <v>-1.503533028938129</v>
      </c>
      <c r="N887" s="304">
        <f t="shared" ca="1" si="394"/>
        <v>-86.146096916675859</v>
      </c>
      <c r="P887" s="310">
        <f t="shared" ca="1" si="395"/>
        <v>23</v>
      </c>
      <c r="Q887" s="304">
        <f t="shared" ca="1" si="396"/>
        <v>0</v>
      </c>
      <c r="R887" s="306">
        <f t="shared" ca="1" si="397"/>
        <v>0</v>
      </c>
      <c r="S887" s="307">
        <f t="shared" ca="1" si="398"/>
        <v>2.8949999999999996</v>
      </c>
      <c r="T887" s="304">
        <f t="shared" ca="1" si="378"/>
        <v>28.399949999999997</v>
      </c>
      <c r="U887" s="311">
        <f t="shared" ca="1" si="379"/>
        <v>0</v>
      </c>
      <c r="V887" s="306">
        <f t="shared" ca="1" si="380"/>
        <v>1.2256308155710789</v>
      </c>
      <c r="W887" s="304">
        <f t="shared" ca="1" si="381"/>
        <v>25.701695827988509</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0.90988035956500291</v>
      </c>
      <c r="AH887" s="304">
        <f t="shared" ca="1" si="405"/>
        <v>-8.8779356337435882</v>
      </c>
    </row>
    <row r="888" spans="1:34" x14ac:dyDescent="0.2">
      <c r="A888" s="347">
        <f t="shared" ca="1" si="383"/>
        <v>1E-4</v>
      </c>
      <c r="B888" s="304">
        <f t="shared" ca="1" si="384"/>
        <v>32.849800000001828</v>
      </c>
      <c r="D888" s="306">
        <f t="shared" ca="1" si="385"/>
        <v>-0.5967107132386148</v>
      </c>
      <c r="E888" s="307">
        <f t="shared" ca="1" si="386"/>
        <v>-0.95211537266047941</v>
      </c>
      <c r="F888" s="304">
        <f t="shared" ca="1" si="387"/>
        <v>1.1236491259063659</v>
      </c>
      <c r="G888" s="306">
        <f t="shared" ca="1" si="388"/>
        <v>6.8016054058219364</v>
      </c>
      <c r="H888" s="307">
        <f t="shared" ca="1" si="389"/>
        <v>-100.96755429724773</v>
      </c>
      <c r="I888" s="304">
        <f t="shared" ca="1" si="390"/>
        <v>101.19638756825351</v>
      </c>
      <c r="J888" s="306">
        <f t="shared" ca="1" si="391"/>
        <v>621.05488247048675</v>
      </c>
      <c r="K888" s="307">
        <f t="shared" ca="1" si="392"/>
        <v>-5.1582860827437287</v>
      </c>
      <c r="L888" s="304">
        <f t="shared" ca="1" si="377"/>
        <v>621.07630365015666</v>
      </c>
      <c r="M888" s="306">
        <f t="shared" ca="1" si="393"/>
        <v>-1.5035336804984394</v>
      </c>
      <c r="N888" s="304">
        <f t="shared" ca="1" si="394"/>
        <v>-86.146134248331748</v>
      </c>
      <c r="P888" s="310">
        <f t="shared" ca="1" si="395"/>
        <v>23</v>
      </c>
      <c r="Q888" s="304">
        <f t="shared" ca="1" si="396"/>
        <v>0</v>
      </c>
      <c r="R888" s="306">
        <f t="shared" ca="1" si="397"/>
        <v>0</v>
      </c>
      <c r="S888" s="307">
        <f t="shared" ca="1" si="398"/>
        <v>2.8949999999999996</v>
      </c>
      <c r="T888" s="304">
        <f t="shared" ca="1" si="378"/>
        <v>28.399949999999997</v>
      </c>
      <c r="U888" s="311">
        <f t="shared" ca="1" si="379"/>
        <v>0</v>
      </c>
      <c r="V888" s="306">
        <f t="shared" ca="1" si="380"/>
        <v>1.2256320530606615</v>
      </c>
      <c r="W888" s="304">
        <f t="shared" ca="1" si="381"/>
        <v>25.701767995230441</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0.90985586058017276</v>
      </c>
      <c r="AH888" s="304">
        <f t="shared" ca="1" si="405"/>
        <v>-8.87796056234491</v>
      </c>
    </row>
    <row r="889" spans="1:34" x14ac:dyDescent="0.2">
      <c r="A889" s="347">
        <f t="shared" ca="1" si="383"/>
        <v>1E-4</v>
      </c>
      <c r="B889" s="304">
        <f t="shared" ca="1" si="384"/>
        <v>32.849900000001831</v>
      </c>
      <c r="D889" s="306">
        <f t="shared" ca="1" si="385"/>
        <v>-0.59670661726747298</v>
      </c>
      <c r="E889" s="307">
        <f t="shared" ca="1" si="386"/>
        <v>-0.95209011200348392</v>
      </c>
      <c r="F889" s="304">
        <f t="shared" ca="1" si="387"/>
        <v>1.1236255463745906</v>
      </c>
      <c r="G889" s="306">
        <f t="shared" ca="1" si="388"/>
        <v>6.80154573516021</v>
      </c>
      <c r="H889" s="307">
        <f t="shared" ca="1" si="389"/>
        <v>-100.96764950625894</v>
      </c>
      <c r="I889" s="304">
        <f t="shared" ca="1" si="390"/>
        <v>101.1964785514112</v>
      </c>
      <c r="J889" s="306">
        <f t="shared" ca="1" si="391"/>
        <v>621.05488247048675</v>
      </c>
      <c r="K889" s="307">
        <f t="shared" ca="1" si="392"/>
        <v>-5.1683828429339043</v>
      </c>
      <c r="L889" s="304">
        <f t="shared" ca="1" si="377"/>
        <v>621.07638758983683</v>
      </c>
      <c r="M889" s="306">
        <f t="shared" ca="1" si="393"/>
        <v>-1.5035343320518617</v>
      </c>
      <c r="N889" s="304">
        <f t="shared" ca="1" si="394"/>
        <v>-86.146171579592973</v>
      </c>
      <c r="P889" s="310">
        <f t="shared" ca="1" si="395"/>
        <v>23</v>
      </c>
      <c r="Q889" s="304">
        <f t="shared" ca="1" si="396"/>
        <v>0</v>
      </c>
      <c r="R889" s="306">
        <f t="shared" ca="1" si="397"/>
        <v>0</v>
      </c>
      <c r="S889" s="307">
        <f t="shared" ca="1" si="398"/>
        <v>2.8949999999999996</v>
      </c>
      <c r="T889" s="304">
        <f t="shared" ca="1" si="378"/>
        <v>28.399949999999997</v>
      </c>
      <c r="U889" s="311">
        <f t="shared" ca="1" si="379"/>
        <v>0</v>
      </c>
      <c r="V889" s="306">
        <f t="shared" ca="1" si="380"/>
        <v>1.2256332905526608</v>
      </c>
      <c r="W889" s="304">
        <f t="shared" ca="1" si="381"/>
        <v>25.701840161413514</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0.90983136195241165</v>
      </c>
      <c r="AH889" s="304">
        <f t="shared" ca="1" si="405"/>
        <v>-8.877985490580464</v>
      </c>
    </row>
    <row r="890" spans="1:34" x14ac:dyDescent="0.2">
      <c r="A890" s="347">
        <f t="shared" ca="1" si="383"/>
        <v>1E-4</v>
      </c>
      <c r="B890" s="304">
        <f t="shared" ca="1" si="384"/>
        <v>32.850000000001835</v>
      </c>
      <c r="D890" s="306">
        <f t="shared" ca="1" si="385"/>
        <v>-0.59670252130009804</v>
      </c>
      <c r="E890" s="307">
        <f t="shared" ca="1" si="386"/>
        <v>-0.9520648517171022</v>
      </c>
      <c r="F890" s="304">
        <f t="shared" ca="1" si="387"/>
        <v>1.1236019672468547</v>
      </c>
      <c r="G890" s="306">
        <f t="shared" ca="1" si="388"/>
        <v>6.8014860649080804</v>
      </c>
      <c r="H890" s="307">
        <f t="shared" ca="1" si="389"/>
        <v>-100.96774471274411</v>
      </c>
      <c r="I890" s="304">
        <f t="shared" ca="1" si="390"/>
        <v>101.19656953211904</v>
      </c>
      <c r="J890" s="306">
        <f t="shared" ca="1" si="391"/>
        <v>621.05488247048675</v>
      </c>
      <c r="K890" s="307">
        <f t="shared" ca="1" si="392"/>
        <v>-5.1784796126448542</v>
      </c>
      <c r="L890" s="304">
        <f t="shared" ca="1" si="377"/>
        <v>621.07647169372683</v>
      </c>
      <c r="M890" s="306">
        <f t="shared" ca="1" si="393"/>
        <v>-1.5035349835983967</v>
      </c>
      <c r="N890" s="304">
        <f t="shared" ca="1" si="394"/>
        <v>-86.146208910459578</v>
      </c>
      <c r="P890" s="310">
        <f t="shared" ca="1" si="395"/>
        <v>23</v>
      </c>
      <c r="Q890" s="304">
        <f t="shared" ca="1" si="396"/>
        <v>0</v>
      </c>
      <c r="R890" s="306">
        <f t="shared" ca="1" si="397"/>
        <v>0</v>
      </c>
      <c r="S890" s="307">
        <f t="shared" ca="1" si="398"/>
        <v>2.8949999999999996</v>
      </c>
      <c r="T890" s="304">
        <f t="shared" ca="1" si="378"/>
        <v>28.399949999999997</v>
      </c>
      <c r="U890" s="311">
        <f t="shared" ca="1" si="379"/>
        <v>0</v>
      </c>
      <c r="V890" s="306">
        <f t="shared" ca="1" si="380"/>
        <v>1.2256345280470768</v>
      </c>
      <c r="W890" s="304">
        <f t="shared" ca="1" si="381"/>
        <v>25.701912326537716</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0.90980686368170716</v>
      </c>
      <c r="AH890" s="304">
        <f t="shared" ca="1" si="405"/>
        <v>-8.8780104184502662</v>
      </c>
    </row>
    <row r="891" spans="1:34" x14ac:dyDescent="0.2">
      <c r="A891" s="347">
        <f t="shared" ca="1" si="383"/>
        <v>1E-4</v>
      </c>
      <c r="B891" s="304">
        <f t="shared" ca="1" si="384"/>
        <v>32.850100000001838</v>
      </c>
      <c r="D891" s="306">
        <f t="shared" ca="1" si="385"/>
        <v>-0.59669842533648465</v>
      </c>
      <c r="E891" s="307">
        <f t="shared" ca="1" si="386"/>
        <v>-0.95203959180133957</v>
      </c>
      <c r="F891" s="304">
        <f t="shared" ca="1" si="387"/>
        <v>1.1235783885231603</v>
      </c>
      <c r="G891" s="306">
        <f t="shared" ca="1" si="388"/>
        <v>6.8014263950655467</v>
      </c>
      <c r="H891" s="307">
        <f t="shared" ca="1" si="389"/>
        <v>-100.96783991670328</v>
      </c>
      <c r="I891" s="304">
        <f t="shared" ca="1" si="390"/>
        <v>101.1966605103771</v>
      </c>
      <c r="J891" s="306">
        <f t="shared" ca="1" si="391"/>
        <v>621.05488247048675</v>
      </c>
      <c r="K891" s="307">
        <f t="shared" ca="1" si="392"/>
        <v>-5.1885763918763264</v>
      </c>
      <c r="L891" s="304">
        <f t="shared" ca="1" si="377"/>
        <v>621.07655596182701</v>
      </c>
      <c r="M891" s="306">
        <f t="shared" ca="1" si="393"/>
        <v>-1.5035356351380438</v>
      </c>
      <c r="N891" s="304">
        <f t="shared" ca="1" si="394"/>
        <v>-86.146246240931546</v>
      </c>
      <c r="P891" s="310">
        <f t="shared" ca="1" si="395"/>
        <v>23</v>
      </c>
      <c r="Q891" s="304">
        <f t="shared" ca="1" si="396"/>
        <v>0</v>
      </c>
      <c r="R891" s="306">
        <f t="shared" ca="1" si="397"/>
        <v>0</v>
      </c>
      <c r="S891" s="307">
        <f t="shared" ca="1" si="398"/>
        <v>2.8949999999999996</v>
      </c>
      <c r="T891" s="304">
        <f t="shared" ca="1" si="378"/>
        <v>28.399949999999997</v>
      </c>
      <c r="U891" s="311">
        <f t="shared" ca="1" si="379"/>
        <v>0</v>
      </c>
      <c r="V891" s="306">
        <f t="shared" ca="1" si="380"/>
        <v>1.2256357655439096</v>
      </c>
      <c r="W891" s="304">
        <f t="shared" ca="1" si="381"/>
        <v>25.701984490603081</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0.90978236576806815</v>
      </c>
      <c r="AH891" s="304">
        <f t="shared" ca="1" si="405"/>
        <v>-8.8780353459543075</v>
      </c>
    </row>
    <row r="892" spans="1:34" x14ac:dyDescent="0.2">
      <c r="A892" s="347">
        <f t="shared" ca="1" si="383"/>
        <v>1E-4</v>
      </c>
      <c r="B892" s="304">
        <f t="shared" ca="1" si="384"/>
        <v>32.850200000001841</v>
      </c>
      <c r="D892" s="306">
        <f t="shared" ca="1" si="385"/>
        <v>-0.59669432937663902</v>
      </c>
      <c r="E892" s="307">
        <f t="shared" ca="1" si="386"/>
        <v>-0.95201433225618359</v>
      </c>
      <c r="F892" s="304">
        <f t="shared" ca="1" si="387"/>
        <v>1.1235548102035005</v>
      </c>
      <c r="G892" s="306">
        <f t="shared" ca="1" si="388"/>
        <v>6.8013667256326089</v>
      </c>
      <c r="H892" s="307">
        <f t="shared" ca="1" si="389"/>
        <v>-100.96793511813651</v>
      </c>
      <c r="I892" s="304">
        <f t="shared" ca="1" si="390"/>
        <v>101.19675148618541</v>
      </c>
      <c r="J892" s="306">
        <f t="shared" ca="1" si="391"/>
        <v>621.05488247048675</v>
      </c>
      <c r="K892" s="307">
        <f t="shared" ca="1" si="392"/>
        <v>-5.1986731806280684</v>
      </c>
      <c r="L892" s="304">
        <f t="shared" ca="1" si="377"/>
        <v>621.07664039413771</v>
      </c>
      <c r="M892" s="306">
        <f t="shared" ca="1" si="393"/>
        <v>-1.5035362866708035</v>
      </c>
      <c r="N892" s="304">
        <f t="shared" ca="1" si="394"/>
        <v>-86.146283571008894</v>
      </c>
      <c r="P892" s="310">
        <f t="shared" ca="1" si="395"/>
        <v>23</v>
      </c>
      <c r="Q892" s="304">
        <f t="shared" ca="1" si="396"/>
        <v>0</v>
      </c>
      <c r="R892" s="306">
        <f t="shared" ca="1" si="397"/>
        <v>0</v>
      </c>
      <c r="S892" s="307">
        <f t="shared" ca="1" si="398"/>
        <v>2.8949999999999996</v>
      </c>
      <c r="T892" s="304">
        <f t="shared" ca="1" si="378"/>
        <v>28.399949999999997</v>
      </c>
      <c r="U892" s="311">
        <f t="shared" ca="1" si="379"/>
        <v>0</v>
      </c>
      <c r="V892" s="306">
        <f t="shared" ca="1" si="380"/>
        <v>1.2256370030431589</v>
      </c>
      <c r="W892" s="304">
        <f t="shared" ca="1" si="381"/>
        <v>25.702056653609599</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0.90975786821147864</v>
      </c>
      <c r="AH892" s="304">
        <f t="shared" ca="1" si="405"/>
        <v>-8.8780602730926024</v>
      </c>
    </row>
    <row r="893" spans="1:34" x14ac:dyDescent="0.2">
      <c r="A893" s="347">
        <f t="shared" ca="1" si="383"/>
        <v>1E-4</v>
      </c>
      <c r="B893" s="304">
        <f t="shared" ca="1" si="384"/>
        <v>32.850300000001845</v>
      </c>
      <c r="D893" s="306">
        <f t="shared" ca="1" si="385"/>
        <v>-0.59669023342055816</v>
      </c>
      <c r="E893" s="307">
        <f t="shared" ca="1" si="386"/>
        <v>-0.9519890730816396</v>
      </c>
      <c r="F893" s="304">
        <f t="shared" ca="1" si="387"/>
        <v>1.1235312322878788</v>
      </c>
      <c r="G893" s="306">
        <f t="shared" ca="1" si="388"/>
        <v>6.801307056609267</v>
      </c>
      <c r="H893" s="307">
        <f t="shared" ca="1" si="389"/>
        <v>-100.96803031704381</v>
      </c>
      <c r="I893" s="304">
        <f t="shared" ca="1" si="390"/>
        <v>101.19684245954397</v>
      </c>
      <c r="J893" s="306">
        <f t="shared" ca="1" si="391"/>
        <v>621.05488247048675</v>
      </c>
      <c r="K893" s="307">
        <f t="shared" ca="1" si="392"/>
        <v>-5.2087699788998272</v>
      </c>
      <c r="L893" s="304">
        <f t="shared" ca="1" si="377"/>
        <v>621.07672499065939</v>
      </c>
      <c r="M893" s="306">
        <f t="shared" ca="1" si="393"/>
        <v>-1.5035369381966759</v>
      </c>
      <c r="N893" s="304">
        <f t="shared" ca="1" si="394"/>
        <v>-86.14632090069162</v>
      </c>
      <c r="P893" s="310">
        <f t="shared" ca="1" si="395"/>
        <v>23</v>
      </c>
      <c r="Q893" s="304">
        <f t="shared" ca="1" si="396"/>
        <v>0</v>
      </c>
      <c r="R893" s="306">
        <f t="shared" ca="1" si="397"/>
        <v>0</v>
      </c>
      <c r="S893" s="307">
        <f t="shared" ca="1" si="398"/>
        <v>2.8949999999999996</v>
      </c>
      <c r="T893" s="304">
        <f t="shared" ca="1" si="378"/>
        <v>28.399949999999997</v>
      </c>
      <c r="U893" s="311">
        <f t="shared" ca="1" si="379"/>
        <v>0</v>
      </c>
      <c r="V893" s="306">
        <f t="shared" ca="1" si="380"/>
        <v>1.225638240544825</v>
      </c>
      <c r="W893" s="304">
        <f t="shared" ca="1" si="381"/>
        <v>25.702128815557295</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0.90973337101194218</v>
      </c>
      <c r="AH893" s="304">
        <f t="shared" ca="1" si="405"/>
        <v>-8.8780851998651471</v>
      </c>
    </row>
    <row r="894" spans="1:34" x14ac:dyDescent="0.2">
      <c r="A894" s="347">
        <f t="shared" ca="1" si="383"/>
        <v>1E-4</v>
      </c>
      <c r="B894" s="304">
        <f t="shared" ca="1" si="384"/>
        <v>32.850400000001848</v>
      </c>
      <c r="D894" s="306">
        <f t="shared" ca="1" si="385"/>
        <v>-0.59668613746824395</v>
      </c>
      <c r="E894" s="307">
        <f t="shared" ca="1" si="386"/>
        <v>-0.95196381427769516</v>
      </c>
      <c r="F894" s="304">
        <f t="shared" ca="1" si="387"/>
        <v>1.1235076547762859</v>
      </c>
      <c r="G894" s="306">
        <f t="shared" ca="1" si="388"/>
        <v>6.8012473879955202</v>
      </c>
      <c r="H894" s="307">
        <f t="shared" ca="1" si="389"/>
        <v>-100.96812551342524</v>
      </c>
      <c r="I894" s="304">
        <f t="shared" ca="1" si="390"/>
        <v>101.19693343045286</v>
      </c>
      <c r="J894" s="306">
        <f t="shared" ca="1" si="391"/>
        <v>621.05488247048675</v>
      </c>
      <c r="K894" s="307">
        <f t="shared" ca="1" si="392"/>
        <v>-5.2188667866913505</v>
      </c>
      <c r="L894" s="304">
        <f t="shared" ca="1" si="377"/>
        <v>621.07680975139249</v>
      </c>
      <c r="M894" s="306">
        <f t="shared" ca="1" si="393"/>
        <v>-1.5035375897156611</v>
      </c>
      <c r="N894" s="304">
        <f t="shared" ca="1" si="394"/>
        <v>-86.146358229979754</v>
      </c>
      <c r="P894" s="310">
        <f t="shared" ca="1" si="395"/>
        <v>23</v>
      </c>
      <c r="Q894" s="304">
        <f t="shared" ca="1" si="396"/>
        <v>0</v>
      </c>
      <c r="R894" s="306">
        <f t="shared" ca="1" si="397"/>
        <v>0</v>
      </c>
      <c r="S894" s="307">
        <f t="shared" ca="1" si="398"/>
        <v>2.8949999999999996</v>
      </c>
      <c r="T894" s="304">
        <f t="shared" ca="1" si="378"/>
        <v>28.399949999999997</v>
      </c>
      <c r="U894" s="311">
        <f t="shared" ca="1" si="379"/>
        <v>0</v>
      </c>
      <c r="V894" s="306">
        <f t="shared" ca="1" si="380"/>
        <v>1.225639478048907</v>
      </c>
      <c r="W894" s="304">
        <f t="shared" ca="1" si="381"/>
        <v>25.702200976446161</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0.90970887416945345</v>
      </c>
      <c r="AH894" s="304">
        <f t="shared" ca="1" si="405"/>
        <v>-8.8781101262719506</v>
      </c>
    </row>
    <row r="895" spans="1:34" x14ac:dyDescent="0.2">
      <c r="A895" s="347">
        <f t="shared" ca="1" si="383"/>
        <v>1E-4</v>
      </c>
      <c r="B895" s="304">
        <f t="shared" ca="1" si="384"/>
        <v>32.850500000001851</v>
      </c>
      <c r="D895" s="306">
        <f t="shared" ca="1" si="385"/>
        <v>-0.59668204151969528</v>
      </c>
      <c r="E895" s="307">
        <f t="shared" ca="1" si="386"/>
        <v>-0.95193855584435383</v>
      </c>
      <c r="F895" s="304">
        <f t="shared" ca="1" si="387"/>
        <v>1.1234840776687247</v>
      </c>
      <c r="G895" s="306">
        <f t="shared" ca="1" si="388"/>
        <v>6.8011877197913684</v>
      </c>
      <c r="H895" s="307">
        <f t="shared" ca="1" si="389"/>
        <v>-100.96822070728082</v>
      </c>
      <c r="I895" s="304">
        <f t="shared" ca="1" si="390"/>
        <v>101.19702439891211</v>
      </c>
      <c r="J895" s="306">
        <f t="shared" ca="1" si="391"/>
        <v>621.05488247048675</v>
      </c>
      <c r="K895" s="307">
        <f t="shared" ca="1" si="392"/>
        <v>-5.2289636040023861</v>
      </c>
      <c r="L895" s="304">
        <f t="shared" ca="1" si="377"/>
        <v>621.07689467633725</v>
      </c>
      <c r="M895" s="306">
        <f t="shared" ca="1" si="393"/>
        <v>-1.5035382412277589</v>
      </c>
      <c r="N895" s="304">
        <f t="shared" ca="1" si="394"/>
        <v>-86.146395558873252</v>
      </c>
      <c r="P895" s="310">
        <f t="shared" ca="1" si="395"/>
        <v>23</v>
      </c>
      <c r="Q895" s="304">
        <f t="shared" ca="1" si="396"/>
        <v>0</v>
      </c>
      <c r="R895" s="306">
        <f t="shared" ca="1" si="397"/>
        <v>0</v>
      </c>
      <c r="S895" s="307">
        <f t="shared" ca="1" si="398"/>
        <v>2.8949999999999996</v>
      </c>
      <c r="T895" s="304">
        <f t="shared" ca="1" si="378"/>
        <v>28.399949999999997</v>
      </c>
      <c r="U895" s="311">
        <f t="shared" ca="1" si="379"/>
        <v>0</v>
      </c>
      <c r="V895" s="306">
        <f t="shared" ca="1" si="380"/>
        <v>1.2256407155554065</v>
      </c>
      <c r="W895" s="304">
        <f t="shared" ca="1" si="381"/>
        <v>25.702273136276244</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0.90968437768401245</v>
      </c>
      <c r="AH895" s="304">
        <f t="shared" ca="1" si="405"/>
        <v>-8.8781350523130094</v>
      </c>
    </row>
    <row r="896" spans="1:34" x14ac:dyDescent="0.2">
      <c r="A896" s="347">
        <f t="shared" ca="1" si="383"/>
        <v>1E-4</v>
      </c>
      <c r="B896" s="304">
        <f t="shared" ca="1" si="384"/>
        <v>32.850600000001855</v>
      </c>
      <c r="D896" s="306">
        <f t="shared" ca="1" si="385"/>
        <v>-0.5966779455749166</v>
      </c>
      <c r="E896" s="307">
        <f t="shared" ca="1" si="386"/>
        <v>-0.95191329778160139</v>
      </c>
      <c r="F896" s="304">
        <f t="shared" ca="1" si="387"/>
        <v>1.1234605009651861</v>
      </c>
      <c r="G896" s="306">
        <f t="shared" ca="1" si="388"/>
        <v>6.8011280519968107</v>
      </c>
      <c r="H896" s="307">
        <f t="shared" ca="1" si="389"/>
        <v>-100.9683158986106</v>
      </c>
      <c r="I896" s="304">
        <f t="shared" ca="1" si="390"/>
        <v>101.19711536492174</v>
      </c>
      <c r="J896" s="306">
        <f t="shared" ca="1" si="391"/>
        <v>621.05488247048675</v>
      </c>
      <c r="K896" s="307">
        <f t="shared" ca="1" si="392"/>
        <v>-5.2390604308326809</v>
      </c>
      <c r="L896" s="304">
        <f t="shared" ca="1" si="377"/>
        <v>621.07697976549412</v>
      </c>
      <c r="M896" s="306">
        <f t="shared" ca="1" si="393"/>
        <v>-1.5035388927329698</v>
      </c>
      <c r="N896" s="304">
        <f t="shared" ca="1" si="394"/>
        <v>-86.146432887372171</v>
      </c>
      <c r="P896" s="310">
        <f t="shared" ca="1" si="395"/>
        <v>23</v>
      </c>
      <c r="Q896" s="304">
        <f t="shared" ca="1" si="396"/>
        <v>0</v>
      </c>
      <c r="R896" s="306">
        <f t="shared" ca="1" si="397"/>
        <v>0</v>
      </c>
      <c r="S896" s="307">
        <f t="shared" ca="1" si="398"/>
        <v>2.8949999999999996</v>
      </c>
      <c r="T896" s="304">
        <f t="shared" ca="1" si="378"/>
        <v>28.399949999999997</v>
      </c>
      <c r="U896" s="311">
        <f t="shared" ca="1" si="379"/>
        <v>0</v>
      </c>
      <c r="V896" s="306">
        <f t="shared" ca="1" si="380"/>
        <v>1.2256419530643219</v>
      </c>
      <c r="W896" s="304">
        <f t="shared" ca="1" si="381"/>
        <v>25.702345295047525</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0.9096598815556014</v>
      </c>
      <c r="AH896" s="304">
        <f t="shared" ca="1" si="405"/>
        <v>-8.8781599779883411</v>
      </c>
    </row>
    <row r="897" spans="1:34" x14ac:dyDescent="0.2">
      <c r="A897" s="347">
        <f t="shared" ca="1" si="383"/>
        <v>1E-4</v>
      </c>
      <c r="B897" s="304">
        <f t="shared" ca="1" si="384"/>
        <v>32.850700000001858</v>
      </c>
      <c r="D897" s="306">
        <f t="shared" ca="1" si="385"/>
        <v>-0.5966738496339048</v>
      </c>
      <c r="E897" s="307">
        <f t="shared" ca="1" si="386"/>
        <v>-0.95188804008944317</v>
      </c>
      <c r="F897" s="304">
        <f t="shared" ca="1" si="387"/>
        <v>1.123436924665673</v>
      </c>
      <c r="G897" s="306">
        <f t="shared" ca="1" si="388"/>
        <v>6.8010683846118472</v>
      </c>
      <c r="H897" s="307">
        <f t="shared" ca="1" si="389"/>
        <v>-100.96841108741461</v>
      </c>
      <c r="I897" s="304">
        <f t="shared" ca="1" si="390"/>
        <v>101.19720632848178</v>
      </c>
      <c r="J897" s="306">
        <f t="shared" ca="1" si="391"/>
        <v>621.05488247048675</v>
      </c>
      <c r="K897" s="307">
        <f t="shared" ca="1" si="392"/>
        <v>-5.2491572671819826</v>
      </c>
      <c r="L897" s="304">
        <f t="shared" ca="1" si="377"/>
        <v>621.07706501886366</v>
      </c>
      <c r="M897" s="306">
        <f t="shared" ca="1" si="393"/>
        <v>-1.5035395442312938</v>
      </c>
      <c r="N897" s="304">
        <f t="shared" ca="1" si="394"/>
        <v>-86.146470215476498</v>
      </c>
      <c r="P897" s="310">
        <f t="shared" ca="1" si="395"/>
        <v>23</v>
      </c>
      <c r="Q897" s="304">
        <f t="shared" ca="1" si="396"/>
        <v>0</v>
      </c>
      <c r="R897" s="306">
        <f t="shared" ca="1" si="397"/>
        <v>0</v>
      </c>
      <c r="S897" s="307">
        <f t="shared" ca="1" si="398"/>
        <v>2.8949999999999996</v>
      </c>
      <c r="T897" s="304">
        <f t="shared" ca="1" si="378"/>
        <v>28.399949999999997</v>
      </c>
      <c r="U897" s="311">
        <f t="shared" ca="1" si="379"/>
        <v>0</v>
      </c>
      <c r="V897" s="306">
        <f t="shared" ca="1" si="380"/>
        <v>1.2256431905756542</v>
      </c>
      <c r="W897" s="304">
        <f t="shared" ca="1" si="381"/>
        <v>25.702417452760017</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0.90963538578423275</v>
      </c>
      <c r="AH897" s="304">
        <f t="shared" ca="1" si="405"/>
        <v>-8.878184903297937</v>
      </c>
    </row>
    <row r="898" spans="1:34" x14ac:dyDescent="0.2">
      <c r="A898" s="347">
        <f t="shared" ca="1" si="383"/>
        <v>1E-4</v>
      </c>
      <c r="B898" s="304">
        <f t="shared" ca="1" si="384"/>
        <v>32.850800000001861</v>
      </c>
      <c r="D898" s="306">
        <f t="shared" ca="1" si="385"/>
        <v>-0.59666975369666131</v>
      </c>
      <c r="E898" s="307">
        <f t="shared" ca="1" si="386"/>
        <v>-0.95186278276787384</v>
      </c>
      <c r="F898" s="304">
        <f t="shared" ca="1" si="387"/>
        <v>1.1234133487701823</v>
      </c>
      <c r="G898" s="306">
        <f t="shared" ca="1" si="388"/>
        <v>6.8010087176364777</v>
      </c>
      <c r="H898" s="307">
        <f t="shared" ca="1" si="389"/>
        <v>-100.96850627369288</v>
      </c>
      <c r="I898" s="304">
        <f t="shared" ca="1" si="390"/>
        <v>101.1972972895923</v>
      </c>
      <c r="J898" s="306">
        <f t="shared" ca="1" si="391"/>
        <v>621.05488247048675</v>
      </c>
      <c r="K898" s="307">
        <f t="shared" ca="1" si="392"/>
        <v>-5.2592541130500381</v>
      </c>
      <c r="L898" s="304">
        <f t="shared" ca="1" si="377"/>
        <v>621.077150436446</v>
      </c>
      <c r="M898" s="306">
        <f t="shared" ca="1" si="393"/>
        <v>-1.5035401957227306</v>
      </c>
      <c r="N898" s="304">
        <f t="shared" ca="1" si="394"/>
        <v>-86.146507543186218</v>
      </c>
      <c r="P898" s="310">
        <f t="shared" ca="1" si="395"/>
        <v>23</v>
      </c>
      <c r="Q898" s="304">
        <f t="shared" ca="1" si="396"/>
        <v>0</v>
      </c>
      <c r="R898" s="306">
        <f t="shared" ca="1" si="397"/>
        <v>0</v>
      </c>
      <c r="S898" s="307">
        <f t="shared" ca="1" si="398"/>
        <v>2.8949999999999996</v>
      </c>
      <c r="T898" s="304">
        <f t="shared" ca="1" si="378"/>
        <v>28.399949999999997</v>
      </c>
      <c r="U898" s="311">
        <f t="shared" ca="1" si="379"/>
        <v>0</v>
      </c>
      <c r="V898" s="306">
        <f t="shared" ca="1" si="380"/>
        <v>1.2256444280894028</v>
      </c>
      <c r="W898" s="304">
        <f t="shared" ca="1" si="381"/>
        <v>25.702489609413739</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0.90961089036989762</v>
      </c>
      <c r="AH898" s="304">
        <f t="shared" ca="1" si="405"/>
        <v>-8.878209828241804</v>
      </c>
    </row>
    <row r="899" spans="1:34" x14ac:dyDescent="0.2">
      <c r="A899" s="347">
        <f t="shared" ca="1" si="383"/>
        <v>1E-4</v>
      </c>
      <c r="B899" s="304">
        <f t="shared" ca="1" si="384"/>
        <v>32.850900000001864</v>
      </c>
      <c r="D899" s="306">
        <f t="shared" ca="1" si="385"/>
        <v>-0.59666565776318981</v>
      </c>
      <c r="E899" s="307">
        <f t="shared" ca="1" si="386"/>
        <v>-0.95183752581688807</v>
      </c>
      <c r="F899" s="304">
        <f t="shared" ca="1" si="387"/>
        <v>1.1233897732787117</v>
      </c>
      <c r="G899" s="306">
        <f t="shared" ca="1" si="388"/>
        <v>6.8009490510707016</v>
      </c>
      <c r="H899" s="307">
        <f t="shared" ca="1" si="389"/>
        <v>-100.96860145744546</v>
      </c>
      <c r="I899" s="304">
        <f t="shared" ca="1" si="390"/>
        <v>101.19738824825332</v>
      </c>
      <c r="J899" s="306">
        <f t="shared" ca="1" si="391"/>
        <v>621.05488247048675</v>
      </c>
      <c r="K899" s="307">
        <f t="shared" ca="1" si="392"/>
        <v>-5.2693509684365951</v>
      </c>
      <c r="L899" s="304">
        <f t="shared" ca="1" si="377"/>
        <v>621.07723601824171</v>
      </c>
      <c r="M899" s="306">
        <f t="shared" ca="1" si="393"/>
        <v>-1.5035408472072809</v>
      </c>
      <c r="N899" s="304">
        <f t="shared" ca="1" si="394"/>
        <v>-86.146544870501359</v>
      </c>
      <c r="P899" s="310">
        <f t="shared" ca="1" si="395"/>
        <v>23</v>
      </c>
      <c r="Q899" s="304">
        <f t="shared" ca="1" si="396"/>
        <v>0</v>
      </c>
      <c r="R899" s="306">
        <f t="shared" ca="1" si="397"/>
        <v>0</v>
      </c>
      <c r="S899" s="307">
        <f t="shared" ca="1" si="398"/>
        <v>2.8949999999999996</v>
      </c>
      <c r="T899" s="304">
        <f t="shared" ca="1" si="378"/>
        <v>28.399949999999997</v>
      </c>
      <c r="U899" s="311">
        <f t="shared" ca="1" si="379"/>
        <v>0</v>
      </c>
      <c r="V899" s="306">
        <f t="shared" ca="1" si="380"/>
        <v>1.2256456656055676</v>
      </c>
      <c r="W899" s="304">
        <f t="shared" ca="1" si="381"/>
        <v>25.70256176500871</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0.90958639531259244</v>
      </c>
      <c r="AH899" s="304">
        <f t="shared" ca="1" si="405"/>
        <v>-8.8782347528199459</v>
      </c>
    </row>
    <row r="900" spans="1:34" x14ac:dyDescent="0.2">
      <c r="A900" s="347">
        <f t="shared" ca="1" si="383"/>
        <v>1E-4</v>
      </c>
      <c r="B900" s="304">
        <f t="shared" ca="1" si="384"/>
        <v>32.851000000001868</v>
      </c>
      <c r="D900" s="306">
        <f t="shared" ca="1" si="385"/>
        <v>-0.59666156183348606</v>
      </c>
      <c r="E900" s="307">
        <f t="shared" ca="1" si="386"/>
        <v>-0.95181226923648055</v>
      </c>
      <c r="F900" s="304">
        <f t="shared" ca="1" si="387"/>
        <v>1.1233661981912548</v>
      </c>
      <c r="G900" s="306">
        <f t="shared" ca="1" si="388"/>
        <v>6.8008893849145187</v>
      </c>
      <c r="H900" s="307">
        <f t="shared" ca="1" si="389"/>
        <v>-100.96869663867238</v>
      </c>
      <c r="I900" s="304">
        <f t="shared" ca="1" si="390"/>
        <v>101.19747920446486</v>
      </c>
      <c r="J900" s="306">
        <f t="shared" ca="1" si="391"/>
        <v>621.05488247048675</v>
      </c>
      <c r="K900" s="307">
        <f t="shared" ca="1" si="392"/>
        <v>-5.2794478333414014</v>
      </c>
      <c r="L900" s="304">
        <f t="shared" ref="L900:L963" ca="1" si="406">SQRT(pos_x^2+pos_z^2)</f>
        <v>621.07732176425111</v>
      </c>
      <c r="M900" s="306">
        <f t="shared" ca="1" si="393"/>
        <v>-1.5035414986849442</v>
      </c>
      <c r="N900" s="304">
        <f t="shared" ca="1" si="394"/>
        <v>-86.146582197421921</v>
      </c>
      <c r="P900" s="310">
        <f t="shared" ca="1" si="395"/>
        <v>23</v>
      </c>
      <c r="Q900" s="304">
        <f t="shared" ca="1" si="396"/>
        <v>0</v>
      </c>
      <c r="R900" s="306">
        <f t="shared" ca="1" si="397"/>
        <v>0</v>
      </c>
      <c r="S900" s="307">
        <f t="shared" ca="1" si="398"/>
        <v>2.8949999999999996</v>
      </c>
      <c r="T900" s="304">
        <f t="shared" ref="T900:T963" ca="1" si="407">m*g</f>
        <v>28.399949999999997</v>
      </c>
      <c r="U900" s="311">
        <f t="shared" ref="U900:U963" ca="1" si="408">IF(pos_xz&lt;L_rampe,Poids*COS(Beta),0)</f>
        <v>0</v>
      </c>
      <c r="V900" s="306">
        <f t="shared" ref="V900:V963" ca="1" si="409">Rho_moyen*(20000-Alt_rampe-pos_z)/(20000+Alt_rampe+pos_z)</f>
        <v>1.2256469031241495</v>
      </c>
      <c r="W900" s="304">
        <f t="shared" ref="W900:W963" ca="1" si="410">1/2*Rho*Sref*Cx*vit_xz^2</f>
        <v>25.702633919544933</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0.90956190061231013</v>
      </c>
      <c r="AH900" s="304">
        <f t="shared" ca="1" si="405"/>
        <v>-8.8782596770323714</v>
      </c>
    </row>
    <row r="901" spans="1:34" x14ac:dyDescent="0.2">
      <c r="A901" s="347">
        <f t="shared" ref="A901:A964" ca="1" si="412">IF(B900+0.01&lt;=T_ini+ROUNDUP(Temps_fin_propu,0), 0.01, IF(K900&gt;0, 0.1, 0.0001))</f>
        <v>1E-4</v>
      </c>
      <c r="B901" s="304">
        <f t="shared" ref="B901:B964" ca="1" si="413">B900+pas</f>
        <v>32.851100000001871</v>
      </c>
      <c r="D901" s="306">
        <f t="shared" ref="D901:D964" ca="1" si="414">IF(AND(L900&lt;L_rampe,Poussee&lt;Poids*SIN(M900)),0,(-W900+Poussee)/m*COS(M900)-U900/m*SIN(M900))</f>
        <v>-0.59665746590755531</v>
      </c>
      <c r="E901" s="307">
        <f t="shared" ref="E901:E964" ca="1" si="415">IF(AND(L900&lt;L_rampe,Poussee&lt;Poids*SIN(M900)),0,(-W900+Poussee)/m*SIN(M900)+U900/m*COS(M900)-Poids/m)</f>
        <v>-0.95178701302664592</v>
      </c>
      <c r="F901" s="304">
        <f t="shared" ref="F901:F964" ca="1" si="416">SQRT(acc_x^2+acc_z^2)</f>
        <v>1.1233426235078103</v>
      </c>
      <c r="G901" s="306">
        <f t="shared" ref="G901:G964" ca="1" si="417">G900+acc_x*pas</f>
        <v>6.8008297191679281</v>
      </c>
      <c r="H901" s="307">
        <f t="shared" ref="H901:H964" ca="1" si="418">H900+acc_z*pas</f>
        <v>-100.96879181737368</v>
      </c>
      <c r="I901" s="304">
        <f t="shared" ref="I901:I964" ca="1" si="419">SQRT(vit_x^2+vit_z^2)</f>
        <v>101.19757015822695</v>
      </c>
      <c r="J901" s="306">
        <f t="shared" ref="J901:J964" ca="1" si="420">J900+0.5*(vit_x+G900)*pas*(K900&gt;=0)</f>
        <v>621.05488247048675</v>
      </c>
      <c r="K901" s="307">
        <f t="shared" ref="K901:K964" ca="1" si="421">K900+0.5*(vit_z+H900)*pas</f>
        <v>-5.2895447077642039</v>
      </c>
      <c r="L901" s="304">
        <f t="shared" ca="1" si="406"/>
        <v>621.07740767447467</v>
      </c>
      <c r="M901" s="306">
        <f t="shared" ref="M901:M964" ca="1" si="422">IF(AND(L900&gt;L_rampe,G901&gt;0),ATAN2(G901,H901),$M$4)</f>
        <v>-1.5035421501557209</v>
      </c>
      <c r="N901" s="304">
        <f t="shared" ref="N901:N964" ca="1" si="423">DEGREES(Beta)</f>
        <v>-86.146619523947905</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2.8949999999999996</v>
      </c>
      <c r="T901" s="304">
        <f t="shared" ca="1" si="407"/>
        <v>28.399949999999997</v>
      </c>
      <c r="U901" s="311">
        <f t="shared" ca="1" si="408"/>
        <v>0</v>
      </c>
      <c r="V901" s="306">
        <f t="shared" ca="1" si="409"/>
        <v>1.2256481406451472</v>
      </c>
      <c r="W901" s="304">
        <f t="shared" ca="1" si="410"/>
        <v>25.702706073022402</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0.90953740626904711</v>
      </c>
      <c r="AH901" s="304">
        <f t="shared" ref="AH901:AH964" ca="1" si="434">IF(AND(L900&lt;L_rampe,Poussee&lt;Poids*SIN(M900)), g*SIN(M900), (-W900+Poussee)/m)</f>
        <v>-8.8782846008790806</v>
      </c>
    </row>
    <row r="902" spans="1:34" x14ac:dyDescent="0.2">
      <c r="A902" s="347">
        <f t="shared" ca="1" si="412"/>
        <v>1E-4</v>
      </c>
      <c r="B902" s="304">
        <f t="shared" ca="1" si="413"/>
        <v>32.851200000001874</v>
      </c>
      <c r="D902" s="306">
        <f t="shared" ca="1" si="414"/>
        <v>-0.59665336998539675</v>
      </c>
      <c r="E902" s="307">
        <f t="shared" ca="1" si="415"/>
        <v>-0.95176175718739131</v>
      </c>
      <c r="F902" s="304">
        <f t="shared" ca="1" si="416"/>
        <v>1.1233190492283844</v>
      </c>
      <c r="G902" s="306">
        <f t="shared" ca="1" si="417"/>
        <v>6.8007700538309299</v>
      </c>
      <c r="H902" s="307">
        <f t="shared" ca="1" si="418"/>
        <v>-100.9688869935494</v>
      </c>
      <c r="I902" s="304">
        <f t="shared" ca="1" si="419"/>
        <v>101.19766110953965</v>
      </c>
      <c r="J902" s="306">
        <f t="shared" ca="1" si="420"/>
        <v>621.05488247048675</v>
      </c>
      <c r="K902" s="307">
        <f t="shared" ca="1" si="421"/>
        <v>-5.2996415917047504</v>
      </c>
      <c r="L902" s="304">
        <f t="shared" ca="1" si="406"/>
        <v>621.07749374891273</v>
      </c>
      <c r="M902" s="306">
        <f t="shared" ca="1" si="422"/>
        <v>-1.5035428016196113</v>
      </c>
      <c r="N902" s="304">
        <f t="shared" ca="1" si="423"/>
        <v>-86.146656850079324</v>
      </c>
      <c r="P902" s="310">
        <f t="shared" ca="1" si="424"/>
        <v>23</v>
      </c>
      <c r="Q902" s="304">
        <f t="shared" ca="1" si="425"/>
        <v>0</v>
      </c>
      <c r="R902" s="306">
        <f t="shared" ca="1" si="426"/>
        <v>0</v>
      </c>
      <c r="S902" s="307">
        <f t="shared" ca="1" si="427"/>
        <v>2.8949999999999996</v>
      </c>
      <c r="T902" s="304">
        <f t="shared" ca="1" si="407"/>
        <v>28.399949999999997</v>
      </c>
      <c r="U902" s="311">
        <f t="shared" ca="1" si="408"/>
        <v>0</v>
      </c>
      <c r="V902" s="306">
        <f t="shared" ca="1" si="409"/>
        <v>1.2256493781685613</v>
      </c>
      <c r="W902" s="304">
        <f t="shared" ca="1" si="410"/>
        <v>25.702778225441147</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0.9095129122828105</v>
      </c>
      <c r="AH902" s="304">
        <f t="shared" ca="1" si="434"/>
        <v>-8.8783095243600716</v>
      </c>
    </row>
    <row r="903" spans="1:34" x14ac:dyDescent="0.2">
      <c r="A903" s="347">
        <f t="shared" ca="1" si="412"/>
        <v>1E-4</v>
      </c>
      <c r="B903" s="304">
        <f t="shared" ca="1" si="413"/>
        <v>32.851300000001878</v>
      </c>
      <c r="D903" s="306">
        <f t="shared" ca="1" si="414"/>
        <v>-0.5966492740670083</v>
      </c>
      <c r="E903" s="307">
        <f t="shared" ca="1" si="415"/>
        <v>-0.9517365017187025</v>
      </c>
      <c r="F903" s="304">
        <f t="shared" ca="1" si="416"/>
        <v>1.1232954753529643</v>
      </c>
      <c r="G903" s="306">
        <f t="shared" ca="1" si="417"/>
        <v>6.8007103889035232</v>
      </c>
      <c r="H903" s="307">
        <f t="shared" ca="1" si="418"/>
        <v>-100.96898216719957</v>
      </c>
      <c r="I903" s="304">
        <f t="shared" ca="1" si="419"/>
        <v>101.19775205840298</v>
      </c>
      <c r="J903" s="306">
        <f t="shared" ca="1" si="420"/>
        <v>621.05488247048675</v>
      </c>
      <c r="K903" s="307">
        <f t="shared" ca="1" si="421"/>
        <v>-5.3097384851627876</v>
      </c>
      <c r="L903" s="304">
        <f t="shared" ca="1" si="406"/>
        <v>621.07757998756563</v>
      </c>
      <c r="M903" s="306">
        <f t="shared" ca="1" si="422"/>
        <v>-1.5035434530766152</v>
      </c>
      <c r="N903" s="304">
        <f t="shared" ca="1" si="423"/>
        <v>-86.146694175816179</v>
      </c>
      <c r="P903" s="310">
        <f t="shared" ca="1" si="424"/>
        <v>23</v>
      </c>
      <c r="Q903" s="304">
        <f t="shared" ca="1" si="425"/>
        <v>0</v>
      </c>
      <c r="R903" s="306">
        <f t="shared" ca="1" si="426"/>
        <v>0</v>
      </c>
      <c r="S903" s="307">
        <f t="shared" ca="1" si="427"/>
        <v>2.8949999999999996</v>
      </c>
      <c r="T903" s="304">
        <f t="shared" ca="1" si="407"/>
        <v>28.399949999999997</v>
      </c>
      <c r="U903" s="311">
        <f t="shared" ca="1" si="408"/>
        <v>0</v>
      </c>
      <c r="V903" s="306">
        <f t="shared" ca="1" si="409"/>
        <v>1.2256506156943923</v>
      </c>
      <c r="W903" s="304">
        <f t="shared" ca="1" si="410"/>
        <v>25.702850376801184</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0.90948841865358609</v>
      </c>
      <c r="AH903" s="304">
        <f t="shared" ca="1" si="434"/>
        <v>-8.8783344474753552</v>
      </c>
    </row>
    <row r="904" spans="1:34" x14ac:dyDescent="0.2">
      <c r="A904" s="347">
        <f t="shared" ca="1" si="412"/>
        <v>1E-4</v>
      </c>
      <c r="B904" s="304">
        <f t="shared" ca="1" si="413"/>
        <v>32.851400000001881</v>
      </c>
      <c r="D904" s="306">
        <f t="shared" ca="1" si="414"/>
        <v>-0.59664517815239348</v>
      </c>
      <c r="E904" s="307">
        <f t="shared" ca="1" si="415"/>
        <v>-0.95171124662057593</v>
      </c>
      <c r="F904" s="304">
        <f t="shared" ca="1" si="416"/>
        <v>1.1232719018815489</v>
      </c>
      <c r="G904" s="306">
        <f t="shared" ca="1" si="417"/>
        <v>6.8006507243857079</v>
      </c>
      <c r="H904" s="307">
        <f t="shared" ca="1" si="418"/>
        <v>-100.96907733832423</v>
      </c>
      <c r="I904" s="304">
        <f t="shared" ca="1" si="419"/>
        <v>101.19784300481699</v>
      </c>
      <c r="J904" s="306">
        <f t="shared" ca="1" si="420"/>
        <v>621.05488247048675</v>
      </c>
      <c r="K904" s="307">
        <f t="shared" ca="1" si="421"/>
        <v>-5.3198353881380633</v>
      </c>
      <c r="L904" s="304">
        <f t="shared" ca="1" si="406"/>
        <v>621.07766639043382</v>
      </c>
      <c r="M904" s="306">
        <f t="shared" ca="1" si="422"/>
        <v>-1.5035441045267326</v>
      </c>
      <c r="N904" s="304">
        <f t="shared" ca="1" si="423"/>
        <v>-86.14673150115847</v>
      </c>
      <c r="P904" s="310">
        <f t="shared" ca="1" si="424"/>
        <v>23</v>
      </c>
      <c r="Q904" s="304">
        <f t="shared" ca="1" si="425"/>
        <v>0</v>
      </c>
      <c r="R904" s="306">
        <f t="shared" ca="1" si="426"/>
        <v>0</v>
      </c>
      <c r="S904" s="307">
        <f t="shared" ca="1" si="427"/>
        <v>2.8949999999999996</v>
      </c>
      <c r="T904" s="304">
        <f t="shared" ca="1" si="407"/>
        <v>28.399949999999997</v>
      </c>
      <c r="U904" s="311">
        <f t="shared" ca="1" si="408"/>
        <v>0</v>
      </c>
      <c r="V904" s="306">
        <f t="shared" ca="1" si="409"/>
        <v>1.2256518532226393</v>
      </c>
      <c r="W904" s="304">
        <f t="shared" ca="1" si="410"/>
        <v>25.702922527102501</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0.90946392538137388</v>
      </c>
      <c r="AH904" s="304">
        <f t="shared" ca="1" si="434"/>
        <v>-8.8783593702249348</v>
      </c>
    </row>
    <row r="905" spans="1:34" x14ac:dyDescent="0.2">
      <c r="A905" s="347">
        <f t="shared" ca="1" si="412"/>
        <v>1E-4</v>
      </c>
      <c r="B905" s="304">
        <f t="shared" ca="1" si="413"/>
        <v>32.851500000001884</v>
      </c>
      <c r="D905" s="306">
        <f t="shared" ca="1" si="414"/>
        <v>-0.59664108224155354</v>
      </c>
      <c r="E905" s="307">
        <f t="shared" ca="1" si="415"/>
        <v>-0.95168599189301339</v>
      </c>
      <c r="F905" s="304">
        <f t="shared" ca="1" si="416"/>
        <v>1.1232483288141411</v>
      </c>
      <c r="G905" s="306">
        <f t="shared" ca="1" si="417"/>
        <v>6.8005910602774842</v>
      </c>
      <c r="H905" s="307">
        <f t="shared" ca="1" si="418"/>
        <v>-100.96917250692341</v>
      </c>
      <c r="I905" s="304">
        <f t="shared" ca="1" si="419"/>
        <v>101.19793394878171</v>
      </c>
      <c r="J905" s="306">
        <f t="shared" ca="1" si="420"/>
        <v>621.05488247048675</v>
      </c>
      <c r="K905" s="307">
        <f t="shared" ca="1" si="421"/>
        <v>-5.3299323006303254</v>
      </c>
      <c r="L905" s="304">
        <f t="shared" ca="1" si="406"/>
        <v>621.07775295751776</v>
      </c>
      <c r="M905" s="306">
        <f t="shared" ca="1" si="422"/>
        <v>-1.503544755969964</v>
      </c>
      <c r="N905" s="304">
        <f t="shared" ca="1" si="423"/>
        <v>-86.146768826106225</v>
      </c>
      <c r="P905" s="310">
        <f t="shared" ca="1" si="424"/>
        <v>23</v>
      </c>
      <c r="Q905" s="304">
        <f t="shared" ca="1" si="425"/>
        <v>0</v>
      </c>
      <c r="R905" s="306">
        <f t="shared" ca="1" si="426"/>
        <v>0</v>
      </c>
      <c r="S905" s="307">
        <f t="shared" ca="1" si="427"/>
        <v>2.8949999999999996</v>
      </c>
      <c r="T905" s="304">
        <f t="shared" ca="1" si="407"/>
        <v>28.399949999999997</v>
      </c>
      <c r="U905" s="311">
        <f t="shared" ca="1" si="408"/>
        <v>0</v>
      </c>
      <c r="V905" s="306">
        <f t="shared" ca="1" si="409"/>
        <v>1.2256530907533021</v>
      </c>
      <c r="W905" s="304">
        <f t="shared" ca="1" si="410"/>
        <v>25.702994676345121</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0.90943943246616676</v>
      </c>
      <c r="AH905" s="304">
        <f t="shared" ca="1" si="434"/>
        <v>-8.8783842926088106</v>
      </c>
    </row>
    <row r="906" spans="1:34" x14ac:dyDescent="0.2">
      <c r="A906" s="347">
        <f t="shared" ca="1" si="412"/>
        <v>1E-4</v>
      </c>
      <c r="B906" s="304">
        <f t="shared" ca="1" si="413"/>
        <v>32.851600000001888</v>
      </c>
      <c r="D906" s="306">
        <f t="shared" ca="1" si="414"/>
        <v>-0.59663698633448592</v>
      </c>
      <c r="E906" s="307">
        <f t="shared" ca="1" si="415"/>
        <v>-0.95166073753600955</v>
      </c>
      <c r="F906" s="304">
        <f t="shared" ca="1" si="416"/>
        <v>1.1232247561507356</v>
      </c>
      <c r="G906" s="306">
        <f t="shared" ca="1" si="417"/>
        <v>6.800531396578851</v>
      </c>
      <c r="H906" s="307">
        <f t="shared" ca="1" si="418"/>
        <v>-100.96926767299716</v>
      </c>
      <c r="I906" s="304">
        <f t="shared" ca="1" si="419"/>
        <v>101.19802489029716</v>
      </c>
      <c r="J906" s="306">
        <f t="shared" ca="1" si="420"/>
        <v>621.05488247048675</v>
      </c>
      <c r="K906" s="307">
        <f t="shared" ca="1" si="421"/>
        <v>-5.3400292226393216</v>
      </c>
      <c r="L906" s="304">
        <f t="shared" ca="1" si="406"/>
        <v>621.07783968881768</v>
      </c>
      <c r="M906" s="306">
        <f t="shared" ca="1" si="422"/>
        <v>-1.503545407406309</v>
      </c>
      <c r="N906" s="304">
        <f t="shared" ca="1" si="423"/>
        <v>-86.146806150659415</v>
      </c>
      <c r="P906" s="310">
        <f t="shared" ca="1" si="424"/>
        <v>23</v>
      </c>
      <c r="Q906" s="304">
        <f t="shared" ca="1" si="425"/>
        <v>0</v>
      </c>
      <c r="R906" s="306">
        <f t="shared" ca="1" si="426"/>
        <v>0</v>
      </c>
      <c r="S906" s="307">
        <f t="shared" ca="1" si="427"/>
        <v>2.8949999999999996</v>
      </c>
      <c r="T906" s="304">
        <f t="shared" ca="1" si="407"/>
        <v>28.399949999999997</v>
      </c>
      <c r="U906" s="311">
        <f t="shared" ca="1" si="408"/>
        <v>0</v>
      </c>
      <c r="V906" s="306">
        <f t="shared" ca="1" si="409"/>
        <v>1.2256543282863821</v>
      </c>
      <c r="W906" s="304">
        <f t="shared" ca="1" si="410"/>
        <v>25.703066824529067</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0.90941493990797007</v>
      </c>
      <c r="AH906" s="304">
        <f t="shared" ca="1" si="434"/>
        <v>-8.878409214626986</v>
      </c>
    </row>
    <row r="907" spans="1:34" x14ac:dyDescent="0.2">
      <c r="A907" s="347">
        <f t="shared" ca="1" si="412"/>
        <v>1E-4</v>
      </c>
      <c r="B907" s="304">
        <f t="shared" ca="1" si="413"/>
        <v>32.851700000001891</v>
      </c>
      <c r="D907" s="306">
        <f t="shared" ca="1" si="414"/>
        <v>-0.59663289043119461</v>
      </c>
      <c r="E907" s="307">
        <f t="shared" ca="1" si="415"/>
        <v>-0.95163548354955552</v>
      </c>
      <c r="F907" s="304">
        <f t="shared" ca="1" si="416"/>
        <v>1.1232011838913267</v>
      </c>
      <c r="G907" s="306">
        <f t="shared" ca="1" si="417"/>
        <v>6.8004717332898075</v>
      </c>
      <c r="H907" s="307">
        <f t="shared" ca="1" si="418"/>
        <v>-100.96936283654551</v>
      </c>
      <c r="I907" s="304">
        <f t="shared" ca="1" si="419"/>
        <v>101.1981158293634</v>
      </c>
      <c r="J907" s="306">
        <f t="shared" ca="1" si="420"/>
        <v>621.05488247048675</v>
      </c>
      <c r="K907" s="307">
        <f t="shared" ca="1" si="421"/>
        <v>-5.3501261541647986</v>
      </c>
      <c r="L907" s="304">
        <f t="shared" ca="1" si="406"/>
        <v>621.07792658433414</v>
      </c>
      <c r="M907" s="306">
        <f t="shared" ca="1" si="422"/>
        <v>-1.5035460588357681</v>
      </c>
      <c r="N907" s="304">
        <f t="shared" ca="1" si="423"/>
        <v>-86.14684347481807</v>
      </c>
      <c r="P907" s="310">
        <f t="shared" ca="1" si="424"/>
        <v>23</v>
      </c>
      <c r="Q907" s="304">
        <f t="shared" ca="1" si="425"/>
        <v>0</v>
      </c>
      <c r="R907" s="306">
        <f t="shared" ca="1" si="426"/>
        <v>0</v>
      </c>
      <c r="S907" s="307">
        <f t="shared" ca="1" si="427"/>
        <v>2.8949999999999996</v>
      </c>
      <c r="T907" s="304">
        <f t="shared" ca="1" si="407"/>
        <v>28.399949999999997</v>
      </c>
      <c r="U907" s="311">
        <f t="shared" ca="1" si="408"/>
        <v>0</v>
      </c>
      <c r="V907" s="306">
        <f t="shared" ca="1" si="409"/>
        <v>1.2256555658218777</v>
      </c>
      <c r="W907" s="304">
        <f t="shared" ca="1" si="410"/>
        <v>25.703138971654326</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0.90939044770676958</v>
      </c>
      <c r="AH907" s="304">
        <f t="shared" ca="1" si="434"/>
        <v>-8.8784341362794716</v>
      </c>
    </row>
    <row r="908" spans="1:34" x14ac:dyDescent="0.2">
      <c r="A908" s="347">
        <f t="shared" ca="1" si="412"/>
        <v>1E-4</v>
      </c>
      <c r="B908" s="304">
        <f t="shared" ca="1" si="413"/>
        <v>32.851800000001894</v>
      </c>
      <c r="D908" s="306">
        <f t="shared" ca="1" si="414"/>
        <v>-0.59662879453167839</v>
      </c>
      <c r="E908" s="307">
        <f t="shared" ca="1" si="415"/>
        <v>-0.95161022993365485</v>
      </c>
      <c r="F908" s="304">
        <f t="shared" ca="1" si="416"/>
        <v>1.123177612035918</v>
      </c>
      <c r="G908" s="306">
        <f t="shared" ca="1" si="417"/>
        <v>6.8004120704103546</v>
      </c>
      <c r="H908" s="307">
        <f t="shared" ca="1" si="418"/>
        <v>-100.96945799756851</v>
      </c>
      <c r="I908" s="304">
        <f t="shared" ca="1" si="419"/>
        <v>101.19820676598047</v>
      </c>
      <c r="J908" s="306">
        <f t="shared" ca="1" si="420"/>
        <v>621.05488247048675</v>
      </c>
      <c r="K908" s="307">
        <f t="shared" ca="1" si="421"/>
        <v>-5.3602230952065044</v>
      </c>
      <c r="L908" s="304">
        <f t="shared" ca="1" si="406"/>
        <v>621.07801364406748</v>
      </c>
      <c r="M908" s="306">
        <f t="shared" ca="1" si="422"/>
        <v>-1.5035467102583413</v>
      </c>
      <c r="N908" s="304">
        <f t="shared" ca="1" si="423"/>
        <v>-86.146880798582188</v>
      </c>
      <c r="P908" s="310">
        <f t="shared" ca="1" si="424"/>
        <v>23</v>
      </c>
      <c r="Q908" s="304">
        <f t="shared" ca="1" si="425"/>
        <v>0</v>
      </c>
      <c r="R908" s="306">
        <f t="shared" ca="1" si="426"/>
        <v>0</v>
      </c>
      <c r="S908" s="307">
        <f t="shared" ca="1" si="427"/>
        <v>2.8949999999999996</v>
      </c>
      <c r="T908" s="304">
        <f t="shared" ca="1" si="407"/>
        <v>28.399949999999997</v>
      </c>
      <c r="U908" s="311">
        <f t="shared" ca="1" si="408"/>
        <v>0</v>
      </c>
      <c r="V908" s="306">
        <f t="shared" ca="1" si="409"/>
        <v>1.2256568033597897</v>
      </c>
      <c r="W908" s="304">
        <f t="shared" ca="1" si="410"/>
        <v>25.70321111772094</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0.90936595586257241</v>
      </c>
      <c r="AH908" s="304">
        <f t="shared" ca="1" si="434"/>
        <v>-8.8784590575662623</v>
      </c>
    </row>
    <row r="909" spans="1:34" x14ac:dyDescent="0.2">
      <c r="A909" s="347">
        <f t="shared" ca="1" si="412"/>
        <v>1E-4</v>
      </c>
      <c r="B909" s="304">
        <f t="shared" ca="1" si="413"/>
        <v>32.851900000001898</v>
      </c>
      <c r="D909" s="306">
        <f t="shared" ca="1" si="414"/>
        <v>-0.5966246986359377</v>
      </c>
      <c r="E909" s="307">
        <f t="shared" ca="1" si="415"/>
        <v>-0.95158497668829511</v>
      </c>
      <c r="F909" s="304">
        <f t="shared" ca="1" si="416"/>
        <v>1.1231540405844991</v>
      </c>
      <c r="G909" s="306">
        <f t="shared" ca="1" si="417"/>
        <v>6.8003524079404913</v>
      </c>
      <c r="H909" s="307">
        <f t="shared" ca="1" si="418"/>
        <v>-100.96955315606618</v>
      </c>
      <c r="I909" s="304">
        <f t="shared" ca="1" si="419"/>
        <v>101.19829770014837</v>
      </c>
      <c r="J909" s="306">
        <f t="shared" ca="1" si="420"/>
        <v>621.05488247048675</v>
      </c>
      <c r="K909" s="307">
        <f t="shared" ca="1" si="421"/>
        <v>-5.3703200457641858</v>
      </c>
      <c r="L909" s="304">
        <f t="shared" ca="1" si="406"/>
        <v>621.07810086801805</v>
      </c>
      <c r="M909" s="306">
        <f t="shared" ca="1" si="422"/>
        <v>-1.5035473616740285</v>
      </c>
      <c r="N909" s="304">
        <f t="shared" ca="1" si="423"/>
        <v>-86.146918121951785</v>
      </c>
      <c r="P909" s="310">
        <f t="shared" ca="1" si="424"/>
        <v>23</v>
      </c>
      <c r="Q909" s="304">
        <f t="shared" ca="1" si="425"/>
        <v>0</v>
      </c>
      <c r="R909" s="306">
        <f t="shared" ca="1" si="426"/>
        <v>0</v>
      </c>
      <c r="S909" s="307">
        <f t="shared" ca="1" si="427"/>
        <v>2.8949999999999996</v>
      </c>
      <c r="T909" s="304">
        <f t="shared" ca="1" si="407"/>
        <v>28.399949999999997</v>
      </c>
      <c r="U909" s="311">
        <f t="shared" ca="1" si="408"/>
        <v>0</v>
      </c>
      <c r="V909" s="306">
        <f t="shared" ca="1" si="409"/>
        <v>1.2256580409001179</v>
      </c>
      <c r="W909" s="304">
        <f t="shared" ca="1" si="410"/>
        <v>25.703283262728888</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0.90934146437536079</v>
      </c>
      <c r="AH909" s="304">
        <f t="shared" ca="1" si="434"/>
        <v>-8.8784839784873721</v>
      </c>
    </row>
    <row r="910" spans="1:34" x14ac:dyDescent="0.2">
      <c r="A910" s="347">
        <f t="shared" ca="1" si="412"/>
        <v>1E-4</v>
      </c>
      <c r="B910" s="304">
        <f t="shared" ca="1" si="413"/>
        <v>32.852000000001901</v>
      </c>
      <c r="D910" s="306">
        <f t="shared" ca="1" si="414"/>
        <v>-0.59662060274397521</v>
      </c>
      <c r="E910" s="307">
        <f t="shared" ca="1" si="415"/>
        <v>-0.95155972381347809</v>
      </c>
      <c r="F910" s="304">
        <f t="shared" ca="1" si="416"/>
        <v>1.1231304695370734</v>
      </c>
      <c r="G910" s="306">
        <f t="shared" ca="1" si="417"/>
        <v>6.8002927458802169</v>
      </c>
      <c r="H910" s="307">
        <f t="shared" ca="1" si="418"/>
        <v>-100.96964831203856</v>
      </c>
      <c r="I910" s="304">
        <f t="shared" ca="1" si="419"/>
        <v>101.19838863186716</v>
      </c>
      <c r="J910" s="306">
        <f t="shared" ca="1" si="420"/>
        <v>621.05488247048675</v>
      </c>
      <c r="K910" s="307">
        <f t="shared" ca="1" si="421"/>
        <v>-5.3804170058375913</v>
      </c>
      <c r="L910" s="304">
        <f t="shared" ca="1" si="406"/>
        <v>621.07818825618631</v>
      </c>
      <c r="M910" s="306">
        <f t="shared" ca="1" si="422"/>
        <v>-1.50354801308283</v>
      </c>
      <c r="N910" s="304">
        <f t="shared" ca="1" si="423"/>
        <v>-86.146955444926846</v>
      </c>
      <c r="P910" s="310">
        <f t="shared" ca="1" si="424"/>
        <v>23</v>
      </c>
      <c r="Q910" s="304">
        <f t="shared" ca="1" si="425"/>
        <v>0</v>
      </c>
      <c r="R910" s="306">
        <f t="shared" ca="1" si="426"/>
        <v>0</v>
      </c>
      <c r="S910" s="307">
        <f t="shared" ca="1" si="427"/>
        <v>2.8949999999999996</v>
      </c>
      <c r="T910" s="304">
        <f t="shared" ca="1" si="407"/>
        <v>28.399949999999997</v>
      </c>
      <c r="U910" s="311">
        <f t="shared" ca="1" si="408"/>
        <v>0</v>
      </c>
      <c r="V910" s="306">
        <f t="shared" ca="1" si="409"/>
        <v>1.2256592784428626</v>
      </c>
      <c r="W910" s="304">
        <f t="shared" ca="1" si="410"/>
        <v>25.703355406678199</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0.9093169732451436</v>
      </c>
      <c r="AH910" s="304">
        <f t="shared" ca="1" si="434"/>
        <v>-8.8785088990427958</v>
      </c>
    </row>
    <row r="911" spans="1:34" x14ac:dyDescent="0.2">
      <c r="A911" s="347">
        <f t="shared" ca="1" si="412"/>
        <v>1E-4</v>
      </c>
      <c r="B911" s="304">
        <f t="shared" ca="1" si="413"/>
        <v>32.852100000001904</v>
      </c>
      <c r="D911" s="306">
        <f t="shared" ca="1" si="414"/>
        <v>-0.59661650685578882</v>
      </c>
      <c r="E911" s="307">
        <f t="shared" ca="1" si="415"/>
        <v>-0.95153447130920199</v>
      </c>
      <c r="F911" s="304">
        <f t="shared" ca="1" si="416"/>
        <v>1.1231068988936388</v>
      </c>
      <c r="G911" s="306">
        <f t="shared" ca="1" si="417"/>
        <v>6.8002330842295313</v>
      </c>
      <c r="H911" s="307">
        <f t="shared" ca="1" si="418"/>
        <v>-100.96974346548569</v>
      </c>
      <c r="I911" s="304">
        <f t="shared" ca="1" si="419"/>
        <v>101.19847956113689</v>
      </c>
      <c r="J911" s="306">
        <f t="shared" ca="1" si="420"/>
        <v>621.05488247048675</v>
      </c>
      <c r="K911" s="307">
        <f t="shared" ca="1" si="421"/>
        <v>-5.3905139754264679</v>
      </c>
      <c r="L911" s="304">
        <f t="shared" ca="1" si="406"/>
        <v>621.07827580857258</v>
      </c>
      <c r="M911" s="306">
        <f t="shared" ca="1" si="422"/>
        <v>-1.5035486644847458</v>
      </c>
      <c r="N911" s="304">
        <f t="shared" ca="1" si="423"/>
        <v>-86.146992767507385</v>
      </c>
      <c r="P911" s="310">
        <f t="shared" ca="1" si="424"/>
        <v>23</v>
      </c>
      <c r="Q911" s="304">
        <f t="shared" ca="1" si="425"/>
        <v>0</v>
      </c>
      <c r="R911" s="306">
        <f t="shared" ca="1" si="426"/>
        <v>0</v>
      </c>
      <c r="S911" s="307">
        <f t="shared" ca="1" si="427"/>
        <v>2.8949999999999996</v>
      </c>
      <c r="T911" s="304">
        <f t="shared" ca="1" si="407"/>
        <v>28.399949999999997</v>
      </c>
      <c r="U911" s="311">
        <f t="shared" ca="1" si="408"/>
        <v>0</v>
      </c>
      <c r="V911" s="306">
        <f t="shared" ca="1" si="409"/>
        <v>1.2256605159880232</v>
      </c>
      <c r="W911" s="304">
        <f t="shared" ca="1" si="410"/>
        <v>25.70342754956889</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0.90929248247191197</v>
      </c>
      <c r="AH911" s="304">
        <f t="shared" ca="1" si="434"/>
        <v>-8.8785338192325405</v>
      </c>
    </row>
    <row r="912" spans="1:34" x14ac:dyDescent="0.2">
      <c r="A912" s="347">
        <f t="shared" ca="1" si="412"/>
        <v>1E-4</v>
      </c>
      <c r="B912" s="304">
        <f t="shared" ca="1" si="413"/>
        <v>32.852200000001908</v>
      </c>
      <c r="D912" s="306">
        <f t="shared" ca="1" si="414"/>
        <v>-0.59661241097138218</v>
      </c>
      <c r="E912" s="307">
        <f t="shared" ca="1" si="415"/>
        <v>-0.95150921917545439</v>
      </c>
      <c r="F912" s="304">
        <f t="shared" ca="1" si="416"/>
        <v>1.1230833286541868</v>
      </c>
      <c r="G912" s="306">
        <f t="shared" ca="1" si="417"/>
        <v>6.8001734229884345</v>
      </c>
      <c r="H912" s="307">
        <f t="shared" ca="1" si="418"/>
        <v>-100.96983861640761</v>
      </c>
      <c r="I912" s="304">
        <f t="shared" ca="1" si="419"/>
        <v>101.19857048795757</v>
      </c>
      <c r="J912" s="306">
        <f t="shared" ca="1" si="420"/>
        <v>621.05488247048675</v>
      </c>
      <c r="K912" s="307">
        <f t="shared" ca="1" si="421"/>
        <v>-5.4006109545305625</v>
      </c>
      <c r="L912" s="304">
        <f t="shared" ca="1" si="406"/>
        <v>621.07836352517734</v>
      </c>
      <c r="M912" s="306">
        <f t="shared" ca="1" si="422"/>
        <v>-1.5035493158797759</v>
      </c>
      <c r="N912" s="304">
        <f t="shared" ca="1" si="423"/>
        <v>-86.147030089693402</v>
      </c>
      <c r="P912" s="310">
        <f t="shared" ca="1" si="424"/>
        <v>23</v>
      </c>
      <c r="Q912" s="304">
        <f t="shared" ca="1" si="425"/>
        <v>0</v>
      </c>
      <c r="R912" s="306">
        <f t="shared" ca="1" si="426"/>
        <v>0</v>
      </c>
      <c r="S912" s="307">
        <f t="shared" ca="1" si="427"/>
        <v>2.8949999999999996</v>
      </c>
      <c r="T912" s="304">
        <f t="shared" ca="1" si="407"/>
        <v>28.399949999999997</v>
      </c>
      <c r="U912" s="311">
        <f t="shared" ca="1" si="408"/>
        <v>0</v>
      </c>
      <c r="V912" s="306">
        <f t="shared" ca="1" si="409"/>
        <v>1.2256617535355996</v>
      </c>
      <c r="W912" s="304">
        <f t="shared" ca="1" si="410"/>
        <v>25.703499691400946</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0.90926799205566056</v>
      </c>
      <c r="AH912" s="304">
        <f t="shared" ca="1" si="434"/>
        <v>-8.8785587390566132</v>
      </c>
    </row>
    <row r="913" spans="1:34" x14ac:dyDescent="0.2">
      <c r="A913" s="347">
        <f t="shared" ca="1" si="412"/>
        <v>1E-4</v>
      </c>
      <c r="B913" s="304">
        <f t="shared" ca="1" si="413"/>
        <v>32.852300000001911</v>
      </c>
      <c r="D913" s="306">
        <f t="shared" ca="1" si="414"/>
        <v>-0.59660831509075407</v>
      </c>
      <c r="E913" s="307">
        <f t="shared" ca="1" si="415"/>
        <v>-0.95148396741224417</v>
      </c>
      <c r="F913" s="304">
        <f t="shared" ca="1" si="416"/>
        <v>1.123059758818725</v>
      </c>
      <c r="G913" s="306">
        <f t="shared" ca="1" si="417"/>
        <v>6.8001137621569256</v>
      </c>
      <c r="H913" s="307">
        <f t="shared" ca="1" si="418"/>
        <v>-100.96993376480435</v>
      </c>
      <c r="I913" s="304">
        <f t="shared" ca="1" si="419"/>
        <v>101.19866141232923</v>
      </c>
      <c r="J913" s="306">
        <f t="shared" ca="1" si="420"/>
        <v>621.05488247048675</v>
      </c>
      <c r="K913" s="307">
        <f t="shared" ca="1" si="421"/>
        <v>-5.4107079431496228</v>
      </c>
      <c r="L913" s="304">
        <f t="shared" ca="1" si="406"/>
        <v>621.0784514060008</v>
      </c>
      <c r="M913" s="306">
        <f t="shared" ca="1" si="422"/>
        <v>-1.5035499672679207</v>
      </c>
      <c r="N913" s="304">
        <f t="shared" ca="1" si="423"/>
        <v>-86.147067411484926</v>
      </c>
      <c r="P913" s="310">
        <f t="shared" ca="1" si="424"/>
        <v>23</v>
      </c>
      <c r="Q913" s="304">
        <f t="shared" ca="1" si="425"/>
        <v>0</v>
      </c>
      <c r="R913" s="306">
        <f t="shared" ca="1" si="426"/>
        <v>0</v>
      </c>
      <c r="S913" s="307">
        <f t="shared" ca="1" si="427"/>
        <v>2.8949999999999996</v>
      </c>
      <c r="T913" s="304">
        <f t="shared" ca="1" si="407"/>
        <v>28.399949999999997</v>
      </c>
      <c r="U913" s="311">
        <f t="shared" ca="1" si="408"/>
        <v>0</v>
      </c>
      <c r="V913" s="306">
        <f t="shared" ca="1" si="409"/>
        <v>1.2256629910855925</v>
      </c>
      <c r="W913" s="304">
        <f t="shared" ca="1" si="410"/>
        <v>25.703571832174401</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0.9092435019963947</v>
      </c>
      <c r="AH913" s="304">
        <f t="shared" ca="1" si="434"/>
        <v>-8.8785836585150086</v>
      </c>
    </row>
    <row r="914" spans="1:34" x14ac:dyDescent="0.2">
      <c r="A914" s="347">
        <f t="shared" ca="1" si="412"/>
        <v>1E-4</v>
      </c>
      <c r="B914" s="304">
        <f t="shared" ca="1" si="413"/>
        <v>32.852400000001914</v>
      </c>
      <c r="D914" s="306">
        <f t="shared" ca="1" si="414"/>
        <v>-0.59660421921390472</v>
      </c>
      <c r="E914" s="307">
        <f t="shared" ca="1" si="415"/>
        <v>-0.95145871601955712</v>
      </c>
      <c r="F914" s="304">
        <f t="shared" ca="1" si="416"/>
        <v>1.1230361893872418</v>
      </c>
      <c r="G914" s="306">
        <f t="shared" ca="1" si="417"/>
        <v>6.8000541017350047</v>
      </c>
      <c r="H914" s="307">
        <f t="shared" ca="1" si="418"/>
        <v>-100.97002891067595</v>
      </c>
      <c r="I914" s="304">
        <f t="shared" ca="1" si="419"/>
        <v>101.19875233425194</v>
      </c>
      <c r="J914" s="306">
        <f t="shared" ca="1" si="420"/>
        <v>621.05488247048675</v>
      </c>
      <c r="K914" s="307">
        <f t="shared" ca="1" si="421"/>
        <v>-5.4208049412833965</v>
      </c>
      <c r="L914" s="304">
        <f t="shared" ca="1" si="406"/>
        <v>621.07853945104364</v>
      </c>
      <c r="M914" s="306">
        <f t="shared" ca="1" si="422"/>
        <v>-1.50355061864918</v>
      </c>
      <c r="N914" s="304">
        <f t="shared" ca="1" si="423"/>
        <v>-86.147104732881942</v>
      </c>
      <c r="P914" s="310">
        <f t="shared" ca="1" si="424"/>
        <v>23</v>
      </c>
      <c r="Q914" s="304">
        <f t="shared" ca="1" si="425"/>
        <v>0</v>
      </c>
      <c r="R914" s="306">
        <f t="shared" ca="1" si="426"/>
        <v>0</v>
      </c>
      <c r="S914" s="307">
        <f t="shared" ca="1" si="427"/>
        <v>2.8949999999999996</v>
      </c>
      <c r="T914" s="304">
        <f t="shared" ca="1" si="407"/>
        <v>28.399949999999997</v>
      </c>
      <c r="U914" s="311">
        <f t="shared" ca="1" si="408"/>
        <v>0</v>
      </c>
      <c r="V914" s="306">
        <f t="shared" ca="1" si="409"/>
        <v>1.2256642286380015</v>
      </c>
      <c r="W914" s="304">
        <f t="shared" ca="1" si="410"/>
        <v>25.703643971889253</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0.90921901229410018</v>
      </c>
      <c r="AH914" s="304">
        <f t="shared" ca="1" si="434"/>
        <v>-8.8786085776077392</v>
      </c>
    </row>
    <row r="915" spans="1:34" x14ac:dyDescent="0.2">
      <c r="A915" s="347">
        <f t="shared" ca="1" si="412"/>
        <v>1E-4</v>
      </c>
      <c r="B915" s="304">
        <f t="shared" ca="1" si="413"/>
        <v>32.852500000001918</v>
      </c>
      <c r="D915" s="306">
        <f t="shared" ca="1" si="414"/>
        <v>-0.59660012334083534</v>
      </c>
      <c r="E915" s="307">
        <f t="shared" ca="1" si="415"/>
        <v>-0.95143346499739501</v>
      </c>
      <c r="F915" s="304">
        <f t="shared" ca="1" si="416"/>
        <v>1.1230126203597399</v>
      </c>
      <c r="G915" s="306">
        <f t="shared" ca="1" si="417"/>
        <v>6.7999944417226708</v>
      </c>
      <c r="H915" s="307">
        <f t="shared" ca="1" si="418"/>
        <v>-100.97012405402245</v>
      </c>
      <c r="I915" s="304">
        <f t="shared" ca="1" si="419"/>
        <v>101.19884325372568</v>
      </c>
      <c r="J915" s="306">
        <f t="shared" ca="1" si="420"/>
        <v>621.05488247048675</v>
      </c>
      <c r="K915" s="307">
        <f t="shared" ca="1" si="421"/>
        <v>-5.4309019489316315</v>
      </c>
      <c r="L915" s="304">
        <f t="shared" ca="1" si="406"/>
        <v>621.07862766030598</v>
      </c>
      <c r="M915" s="306">
        <f t="shared" ca="1" si="422"/>
        <v>-1.5035512700235543</v>
      </c>
      <c r="N915" s="304">
        <f t="shared" ca="1" si="423"/>
        <v>-86.147142053884465</v>
      </c>
      <c r="P915" s="310">
        <f t="shared" ca="1" si="424"/>
        <v>23</v>
      </c>
      <c r="Q915" s="304">
        <f t="shared" ca="1" si="425"/>
        <v>0</v>
      </c>
      <c r="R915" s="306">
        <f t="shared" ca="1" si="426"/>
        <v>0</v>
      </c>
      <c r="S915" s="307">
        <f t="shared" ca="1" si="427"/>
        <v>2.8949999999999996</v>
      </c>
      <c r="T915" s="304">
        <f t="shared" ca="1" si="407"/>
        <v>28.399949999999997</v>
      </c>
      <c r="U915" s="311">
        <f t="shared" ca="1" si="408"/>
        <v>0</v>
      </c>
      <c r="V915" s="306">
        <f t="shared" ca="1" si="409"/>
        <v>1.2256654661928261</v>
      </c>
      <c r="W915" s="304">
        <f t="shared" ca="1" si="410"/>
        <v>25.703716110545514</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0.90919452294878056</v>
      </c>
      <c r="AH915" s="304">
        <f t="shared" ca="1" si="434"/>
        <v>-8.8786334963348033</v>
      </c>
    </row>
    <row r="916" spans="1:34" x14ac:dyDescent="0.2">
      <c r="A916" s="347">
        <f t="shared" ca="1" si="412"/>
        <v>1E-4</v>
      </c>
      <c r="B916" s="304">
        <f t="shared" ca="1" si="413"/>
        <v>32.852600000001921</v>
      </c>
      <c r="D916" s="306">
        <f t="shared" ca="1" si="414"/>
        <v>-0.59659602747154528</v>
      </c>
      <c r="E916" s="307">
        <f t="shared" ca="1" si="415"/>
        <v>-0.95140821434575251</v>
      </c>
      <c r="F916" s="304">
        <f t="shared" ca="1" si="416"/>
        <v>1.1229890517362144</v>
      </c>
      <c r="G916" s="306">
        <f t="shared" ca="1" si="417"/>
        <v>6.7999347821199239</v>
      </c>
      <c r="H916" s="307">
        <f t="shared" ca="1" si="418"/>
        <v>-100.97021919484388</v>
      </c>
      <c r="I916" s="304">
        <f t="shared" ca="1" si="419"/>
        <v>101.19893417075055</v>
      </c>
      <c r="J916" s="306">
        <f t="shared" ca="1" si="420"/>
        <v>621.05488247048675</v>
      </c>
      <c r="K916" s="307">
        <f t="shared" ca="1" si="421"/>
        <v>-5.4409989660940745</v>
      </c>
      <c r="L916" s="304">
        <f t="shared" ca="1" si="406"/>
        <v>621.0787160337884</v>
      </c>
      <c r="M916" s="306">
        <f t="shared" ca="1" si="422"/>
        <v>-1.5035519213910431</v>
      </c>
      <c r="N916" s="304">
        <f t="shared" ca="1" si="423"/>
        <v>-86.147179374492495</v>
      </c>
      <c r="P916" s="310">
        <f t="shared" ca="1" si="424"/>
        <v>23</v>
      </c>
      <c r="Q916" s="304">
        <f t="shared" ca="1" si="425"/>
        <v>0</v>
      </c>
      <c r="R916" s="306">
        <f t="shared" ca="1" si="426"/>
        <v>0</v>
      </c>
      <c r="S916" s="307">
        <f t="shared" ca="1" si="427"/>
        <v>2.8949999999999996</v>
      </c>
      <c r="T916" s="304">
        <f t="shared" ca="1" si="407"/>
        <v>28.399949999999997</v>
      </c>
      <c r="U916" s="311">
        <f t="shared" ca="1" si="408"/>
        <v>0</v>
      </c>
      <c r="V916" s="306">
        <f t="shared" ca="1" si="409"/>
        <v>1.225666703750067</v>
      </c>
      <c r="W916" s="304">
        <f t="shared" ca="1" si="410"/>
        <v>25.703788248143205</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0.90917003396043228</v>
      </c>
      <c r="AH916" s="304">
        <f t="shared" ca="1" si="434"/>
        <v>-8.878658414696206</v>
      </c>
    </row>
    <row r="917" spans="1:34" x14ac:dyDescent="0.2">
      <c r="A917" s="347">
        <f t="shared" ca="1" si="412"/>
        <v>1E-4</v>
      </c>
      <c r="B917" s="304">
        <f t="shared" ca="1" si="413"/>
        <v>32.852700000001924</v>
      </c>
      <c r="D917" s="306">
        <f t="shared" ca="1" si="414"/>
        <v>-0.59659193160603852</v>
      </c>
      <c r="E917" s="307">
        <f t="shared" ca="1" si="415"/>
        <v>-0.95138296406462253</v>
      </c>
      <c r="F917" s="304">
        <f t="shared" ca="1" si="416"/>
        <v>1.1229654835166623</v>
      </c>
      <c r="G917" s="306">
        <f t="shared" ca="1" si="417"/>
        <v>6.7998751229267631</v>
      </c>
      <c r="H917" s="307">
        <f t="shared" ca="1" si="418"/>
        <v>-100.97031433314028</v>
      </c>
      <c r="I917" s="304">
        <f t="shared" ca="1" si="419"/>
        <v>101.19902508532655</v>
      </c>
      <c r="J917" s="306">
        <f t="shared" ca="1" si="420"/>
        <v>621.05488247048675</v>
      </c>
      <c r="K917" s="307">
        <f t="shared" ca="1" si="421"/>
        <v>-5.4510959927704734</v>
      </c>
      <c r="L917" s="304">
        <f t="shared" ca="1" si="406"/>
        <v>621.07880457149122</v>
      </c>
      <c r="M917" s="306">
        <f t="shared" ca="1" si="422"/>
        <v>-1.5035525727516468</v>
      </c>
      <c r="N917" s="304">
        <f t="shared" ca="1" si="423"/>
        <v>-86.147216694706017</v>
      </c>
      <c r="P917" s="310">
        <f t="shared" ca="1" si="424"/>
        <v>23</v>
      </c>
      <c r="Q917" s="304">
        <f t="shared" ca="1" si="425"/>
        <v>0</v>
      </c>
      <c r="R917" s="306">
        <f t="shared" ca="1" si="426"/>
        <v>0</v>
      </c>
      <c r="S917" s="307">
        <f t="shared" ca="1" si="427"/>
        <v>2.8949999999999996</v>
      </c>
      <c r="T917" s="304">
        <f t="shared" ca="1" si="407"/>
        <v>28.399949999999997</v>
      </c>
      <c r="U917" s="311">
        <f t="shared" ca="1" si="408"/>
        <v>0</v>
      </c>
      <c r="V917" s="306">
        <f t="shared" ca="1" si="409"/>
        <v>1.2256679413097245</v>
      </c>
      <c r="W917" s="304">
        <f t="shared" ca="1" si="410"/>
        <v>25.703860384682343</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0.90914554532904646</v>
      </c>
      <c r="AH917" s="304">
        <f t="shared" ca="1" si="434"/>
        <v>-8.8786833326919545</v>
      </c>
    </row>
    <row r="918" spans="1:34" x14ac:dyDescent="0.2">
      <c r="A918" s="347">
        <f t="shared" ca="1" si="412"/>
        <v>1E-4</v>
      </c>
      <c r="B918" s="304">
        <f t="shared" ca="1" si="413"/>
        <v>32.852800000001928</v>
      </c>
      <c r="D918" s="306">
        <f t="shared" ca="1" si="414"/>
        <v>-0.59658783574431451</v>
      </c>
      <c r="E918" s="307">
        <f t="shared" ca="1" si="415"/>
        <v>-0.9513577141540015</v>
      </c>
      <c r="F918" s="304">
        <f t="shared" ca="1" si="416"/>
        <v>1.1229419157010803</v>
      </c>
      <c r="G918" s="306">
        <f t="shared" ca="1" si="417"/>
        <v>6.7998154641431885</v>
      </c>
      <c r="H918" s="307">
        <f t="shared" ca="1" si="418"/>
        <v>-100.9704094689117</v>
      </c>
      <c r="I918" s="304">
        <f t="shared" ca="1" si="419"/>
        <v>101.19911599745372</v>
      </c>
      <c r="J918" s="306">
        <f t="shared" ca="1" si="420"/>
        <v>621.05488247048675</v>
      </c>
      <c r="K918" s="307">
        <f t="shared" ca="1" si="421"/>
        <v>-5.4611930289605759</v>
      </c>
      <c r="L918" s="304">
        <f t="shared" ca="1" si="406"/>
        <v>621.07889327341479</v>
      </c>
      <c r="M918" s="306">
        <f t="shared" ca="1" si="422"/>
        <v>-1.5035532241053655</v>
      </c>
      <c r="N918" s="304">
        <f t="shared" ca="1" si="423"/>
        <v>-86.147254014525075</v>
      </c>
      <c r="P918" s="310">
        <f t="shared" ca="1" si="424"/>
        <v>23</v>
      </c>
      <c r="Q918" s="304">
        <f t="shared" ca="1" si="425"/>
        <v>0</v>
      </c>
      <c r="R918" s="306">
        <f t="shared" ca="1" si="426"/>
        <v>0</v>
      </c>
      <c r="S918" s="307">
        <f t="shared" ca="1" si="427"/>
        <v>2.8949999999999996</v>
      </c>
      <c r="T918" s="304">
        <f t="shared" ca="1" si="407"/>
        <v>28.399949999999997</v>
      </c>
      <c r="U918" s="311">
        <f t="shared" ca="1" si="408"/>
        <v>0</v>
      </c>
      <c r="V918" s="306">
        <f t="shared" ca="1" si="409"/>
        <v>1.2256691788717975</v>
      </c>
      <c r="W918" s="304">
        <f t="shared" ca="1" si="410"/>
        <v>25.703932520162912</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0.90912105705461776</v>
      </c>
      <c r="AH918" s="304">
        <f t="shared" ca="1" si="434"/>
        <v>-8.8787082503220542</v>
      </c>
    </row>
    <row r="919" spans="1:34" x14ac:dyDescent="0.2">
      <c r="A919" s="347">
        <f t="shared" ca="1" si="412"/>
        <v>1E-4</v>
      </c>
      <c r="B919" s="304">
        <f t="shared" ca="1" si="413"/>
        <v>32.852900000001931</v>
      </c>
      <c r="D919" s="306">
        <f t="shared" ca="1" si="414"/>
        <v>-0.59658373988637214</v>
      </c>
      <c r="E919" s="307">
        <f t="shared" ca="1" si="415"/>
        <v>-0.9513324646138912</v>
      </c>
      <c r="F919" s="304">
        <f t="shared" ca="1" si="416"/>
        <v>1.1229183482894698</v>
      </c>
      <c r="G919" s="306">
        <f t="shared" ca="1" si="417"/>
        <v>6.7997558057692</v>
      </c>
      <c r="H919" s="307">
        <f t="shared" ca="1" si="418"/>
        <v>-100.97050460215816</v>
      </c>
      <c r="I919" s="304">
        <f t="shared" ca="1" si="419"/>
        <v>101.19920690713211</v>
      </c>
      <c r="J919" s="306">
        <f t="shared" ca="1" si="420"/>
        <v>621.05488247048675</v>
      </c>
      <c r="K919" s="307">
        <f t="shared" ca="1" si="421"/>
        <v>-5.4712900746641298</v>
      </c>
      <c r="L919" s="304">
        <f t="shared" ca="1" si="406"/>
        <v>621.07898213955946</v>
      </c>
      <c r="M919" s="306">
        <f t="shared" ca="1" si="422"/>
        <v>-1.5035538754521993</v>
      </c>
      <c r="N919" s="304">
        <f t="shared" ca="1" si="423"/>
        <v>-86.147291333949653</v>
      </c>
      <c r="P919" s="310">
        <f t="shared" ca="1" si="424"/>
        <v>23</v>
      </c>
      <c r="Q919" s="304">
        <f t="shared" ca="1" si="425"/>
        <v>0</v>
      </c>
      <c r="R919" s="306">
        <f t="shared" ca="1" si="426"/>
        <v>0</v>
      </c>
      <c r="S919" s="307">
        <f t="shared" ca="1" si="427"/>
        <v>2.8949999999999996</v>
      </c>
      <c r="T919" s="304">
        <f t="shared" ca="1" si="407"/>
        <v>28.399949999999997</v>
      </c>
      <c r="U919" s="311">
        <f t="shared" ca="1" si="408"/>
        <v>0</v>
      </c>
      <c r="V919" s="306">
        <f t="shared" ca="1" si="409"/>
        <v>1.2256704164362862</v>
      </c>
      <c r="W919" s="304">
        <f t="shared" ca="1" si="410"/>
        <v>25.704004654584942</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0.90909656913715153</v>
      </c>
      <c r="AH919" s="304">
        <f t="shared" ca="1" si="434"/>
        <v>-8.8787331675864998</v>
      </c>
    </row>
    <row r="920" spans="1:34" x14ac:dyDescent="0.2">
      <c r="A920" s="347">
        <f t="shared" ca="1" si="412"/>
        <v>1E-4</v>
      </c>
      <c r="B920" s="304">
        <f t="shared" ca="1" si="413"/>
        <v>32.853000000001934</v>
      </c>
      <c r="D920" s="306">
        <f t="shared" ca="1" si="414"/>
        <v>-0.59657964403221331</v>
      </c>
      <c r="E920" s="307">
        <f t="shared" ca="1" si="415"/>
        <v>-0.95130721544428631</v>
      </c>
      <c r="F920" s="304">
        <f t="shared" ca="1" si="416"/>
        <v>1.122894781281828</v>
      </c>
      <c r="G920" s="306">
        <f t="shared" ca="1" si="417"/>
        <v>6.7996961478047968</v>
      </c>
      <c r="H920" s="307">
        <f t="shared" ca="1" si="418"/>
        <v>-100.97059973287971</v>
      </c>
      <c r="I920" s="304">
        <f t="shared" ca="1" si="419"/>
        <v>101.19929781436173</v>
      </c>
      <c r="J920" s="306">
        <f t="shared" ca="1" si="420"/>
        <v>621.05488247048675</v>
      </c>
      <c r="K920" s="307">
        <f t="shared" ca="1" si="421"/>
        <v>-5.4813871298808818</v>
      </c>
      <c r="L920" s="304">
        <f t="shared" ca="1" si="406"/>
        <v>621.07907116992578</v>
      </c>
      <c r="M920" s="306">
        <f t="shared" ca="1" si="422"/>
        <v>-1.5035545267921484</v>
      </c>
      <c r="N920" s="304">
        <f t="shared" ca="1" si="423"/>
        <v>-86.147328652979766</v>
      </c>
      <c r="P920" s="310">
        <f t="shared" ca="1" si="424"/>
        <v>23</v>
      </c>
      <c r="Q920" s="304">
        <f t="shared" ca="1" si="425"/>
        <v>0</v>
      </c>
      <c r="R920" s="306">
        <f t="shared" ca="1" si="426"/>
        <v>0</v>
      </c>
      <c r="S920" s="307">
        <f t="shared" ca="1" si="427"/>
        <v>2.8949999999999996</v>
      </c>
      <c r="T920" s="304">
        <f t="shared" ca="1" si="407"/>
        <v>28.399949999999997</v>
      </c>
      <c r="U920" s="311">
        <f t="shared" ca="1" si="408"/>
        <v>0</v>
      </c>
      <c r="V920" s="306">
        <f t="shared" ca="1" si="409"/>
        <v>1.2256716540031907</v>
      </c>
      <c r="W920" s="304">
        <f t="shared" ca="1" si="410"/>
        <v>25.704076787948424</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0.90907208157664243</v>
      </c>
      <c r="AH920" s="304">
        <f t="shared" ca="1" si="434"/>
        <v>-8.8787580844853</v>
      </c>
    </row>
    <row r="921" spans="1:34" x14ac:dyDescent="0.2">
      <c r="A921" s="347">
        <f t="shared" ca="1" si="412"/>
        <v>1E-4</v>
      </c>
      <c r="B921" s="304">
        <f t="shared" ca="1" si="413"/>
        <v>32.853100000001938</v>
      </c>
      <c r="D921" s="306">
        <f t="shared" ca="1" si="414"/>
        <v>-0.59657554818183733</v>
      </c>
      <c r="E921" s="307">
        <f t="shared" ca="1" si="415"/>
        <v>-0.95128196664518505</v>
      </c>
      <c r="F921" s="304">
        <f t="shared" ca="1" si="416"/>
        <v>1.122871214678153</v>
      </c>
      <c r="G921" s="306">
        <f t="shared" ca="1" si="417"/>
        <v>6.7996364902499788</v>
      </c>
      <c r="H921" s="307">
        <f t="shared" ca="1" si="418"/>
        <v>-100.97069486107637</v>
      </c>
      <c r="I921" s="304">
        <f t="shared" ca="1" si="419"/>
        <v>101.19938871914263</v>
      </c>
      <c r="J921" s="306">
        <f t="shared" ca="1" si="420"/>
        <v>621.05488247048675</v>
      </c>
      <c r="K921" s="307">
        <f t="shared" ca="1" si="421"/>
        <v>-5.4914841946105799</v>
      </c>
      <c r="L921" s="304">
        <f t="shared" ca="1" si="406"/>
        <v>621.079160364514</v>
      </c>
      <c r="M921" s="306">
        <f t="shared" ca="1" si="422"/>
        <v>-1.5035551781252126</v>
      </c>
      <c r="N921" s="304">
        <f t="shared" ca="1" si="423"/>
        <v>-86.1473659716154</v>
      </c>
      <c r="P921" s="310">
        <f t="shared" ca="1" si="424"/>
        <v>23</v>
      </c>
      <c r="Q921" s="304">
        <f t="shared" ca="1" si="425"/>
        <v>0</v>
      </c>
      <c r="R921" s="306">
        <f t="shared" ca="1" si="426"/>
        <v>0</v>
      </c>
      <c r="S921" s="307">
        <f t="shared" ca="1" si="427"/>
        <v>2.8949999999999996</v>
      </c>
      <c r="T921" s="304">
        <f t="shared" ca="1" si="407"/>
        <v>28.399949999999997</v>
      </c>
      <c r="U921" s="311">
        <f t="shared" ca="1" si="408"/>
        <v>0</v>
      </c>
      <c r="V921" s="306">
        <f t="shared" ca="1" si="409"/>
        <v>1.2256728915725117</v>
      </c>
      <c r="W921" s="304">
        <f t="shared" ca="1" si="410"/>
        <v>25.704148920253406</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0.90904759437308513</v>
      </c>
      <c r="AH921" s="304">
        <f t="shared" ca="1" si="434"/>
        <v>-8.878783001018455</v>
      </c>
    </row>
    <row r="922" spans="1:34" x14ac:dyDescent="0.2">
      <c r="A922" s="347">
        <f t="shared" ca="1" si="412"/>
        <v>1E-4</v>
      </c>
      <c r="B922" s="304">
        <f t="shared" ca="1" si="413"/>
        <v>32.853200000001941</v>
      </c>
      <c r="D922" s="306">
        <f t="shared" ca="1" si="414"/>
        <v>-0.59657145233524822</v>
      </c>
      <c r="E922" s="307">
        <f t="shared" ca="1" si="415"/>
        <v>-0.95125671821657143</v>
      </c>
      <c r="F922" s="304">
        <f t="shared" ca="1" si="416"/>
        <v>1.122847648478434</v>
      </c>
      <c r="G922" s="306">
        <f t="shared" ca="1" si="417"/>
        <v>6.7995768331047453</v>
      </c>
      <c r="H922" s="307">
        <f t="shared" ca="1" si="418"/>
        <v>-100.97078998674819</v>
      </c>
      <c r="I922" s="304">
        <f t="shared" ca="1" si="419"/>
        <v>101.19947962147485</v>
      </c>
      <c r="J922" s="306">
        <f t="shared" ca="1" si="420"/>
        <v>621.05488247048675</v>
      </c>
      <c r="K922" s="307">
        <f t="shared" ca="1" si="421"/>
        <v>-5.5015812688529708</v>
      </c>
      <c r="L922" s="304">
        <f t="shared" ca="1" si="406"/>
        <v>621.07924972332466</v>
      </c>
      <c r="M922" s="306">
        <f t="shared" ca="1" si="422"/>
        <v>-1.5035558294513922</v>
      </c>
      <c r="N922" s="304">
        <f t="shared" ca="1" si="423"/>
        <v>-86.147403289856584</v>
      </c>
      <c r="P922" s="310">
        <f t="shared" ca="1" si="424"/>
        <v>23</v>
      </c>
      <c r="Q922" s="304">
        <f t="shared" ca="1" si="425"/>
        <v>0</v>
      </c>
      <c r="R922" s="306">
        <f t="shared" ca="1" si="426"/>
        <v>0</v>
      </c>
      <c r="S922" s="307">
        <f t="shared" ca="1" si="427"/>
        <v>2.8949999999999996</v>
      </c>
      <c r="T922" s="304">
        <f t="shared" ca="1" si="407"/>
        <v>28.399949999999997</v>
      </c>
      <c r="U922" s="311">
        <f t="shared" ca="1" si="408"/>
        <v>0</v>
      </c>
      <c r="V922" s="306">
        <f t="shared" ca="1" si="409"/>
        <v>1.2256741291442483</v>
      </c>
      <c r="W922" s="304">
        <f t="shared" ca="1" si="410"/>
        <v>25.704221051499868</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0.90902310752646898</v>
      </c>
      <c r="AH922" s="304">
        <f t="shared" ca="1" si="434"/>
        <v>-8.8788079171859788</v>
      </c>
    </row>
    <row r="923" spans="1:34" x14ac:dyDescent="0.2">
      <c r="A923" s="347">
        <f t="shared" ca="1" si="412"/>
        <v>1E-4</v>
      </c>
      <c r="B923" s="304">
        <f t="shared" ca="1" si="413"/>
        <v>32.853300000001944</v>
      </c>
      <c r="D923" s="306">
        <f t="shared" ca="1" si="414"/>
        <v>-0.59656735649244297</v>
      </c>
      <c r="E923" s="307">
        <f t="shared" ca="1" si="415"/>
        <v>-0.95123147015845255</v>
      </c>
      <c r="F923" s="304">
        <f t="shared" ca="1" si="416"/>
        <v>1.1228240826826759</v>
      </c>
      <c r="G923" s="306">
        <f t="shared" ca="1" si="417"/>
        <v>6.799517176369096</v>
      </c>
      <c r="H923" s="307">
        <f t="shared" ca="1" si="418"/>
        <v>-100.97088510989521</v>
      </c>
      <c r="I923" s="304">
        <f t="shared" ca="1" si="419"/>
        <v>101.19957052135842</v>
      </c>
      <c r="J923" s="306">
        <f t="shared" ca="1" si="420"/>
        <v>621.05488247048675</v>
      </c>
      <c r="K923" s="307">
        <f t="shared" ca="1" si="421"/>
        <v>-5.5116783526078033</v>
      </c>
      <c r="L923" s="304">
        <f t="shared" ca="1" si="406"/>
        <v>621.07933924635802</v>
      </c>
      <c r="M923" s="306">
        <f t="shared" ca="1" si="422"/>
        <v>-1.5035564807706874</v>
      </c>
      <c r="N923" s="304">
        <f t="shared" ca="1" si="423"/>
        <v>-86.147440607703302</v>
      </c>
      <c r="P923" s="310">
        <f t="shared" ca="1" si="424"/>
        <v>23</v>
      </c>
      <c r="Q923" s="304">
        <f t="shared" ca="1" si="425"/>
        <v>0</v>
      </c>
      <c r="R923" s="306">
        <f t="shared" ca="1" si="426"/>
        <v>0</v>
      </c>
      <c r="S923" s="307">
        <f t="shared" ca="1" si="427"/>
        <v>2.8949999999999996</v>
      </c>
      <c r="T923" s="304">
        <f t="shared" ca="1" si="407"/>
        <v>28.399949999999997</v>
      </c>
      <c r="U923" s="311">
        <f t="shared" ca="1" si="408"/>
        <v>0</v>
      </c>
      <c r="V923" s="306">
        <f t="shared" ca="1" si="409"/>
        <v>1.2256753667184004</v>
      </c>
      <c r="W923" s="304">
        <f t="shared" ca="1" si="410"/>
        <v>25.704293181687827</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0.90899862103680107</v>
      </c>
      <c r="AH923" s="304">
        <f t="shared" ca="1" si="434"/>
        <v>-8.8788328329878663</v>
      </c>
    </row>
    <row r="924" spans="1:34" x14ac:dyDescent="0.2">
      <c r="A924" s="347">
        <f t="shared" ca="1" si="412"/>
        <v>1E-4</v>
      </c>
      <c r="B924" s="304">
        <f t="shared" ca="1" si="413"/>
        <v>32.853400000001947</v>
      </c>
      <c r="D924" s="306">
        <f t="shared" ca="1" si="414"/>
        <v>-0.59656326065342324</v>
      </c>
      <c r="E924" s="307">
        <f t="shared" ca="1" si="415"/>
        <v>-0.95120622247082665</v>
      </c>
      <c r="F924" s="304">
        <f t="shared" ca="1" si="416"/>
        <v>1.1228005172908782</v>
      </c>
      <c r="G924" s="306">
        <f t="shared" ca="1" si="417"/>
        <v>6.7994575200430303</v>
      </c>
      <c r="H924" s="307">
        <f t="shared" ca="1" si="418"/>
        <v>-100.97098023051745</v>
      </c>
      <c r="I924" s="304">
        <f t="shared" ca="1" si="419"/>
        <v>101.19966141879338</v>
      </c>
      <c r="J924" s="306">
        <f t="shared" ca="1" si="420"/>
        <v>621.05488247048675</v>
      </c>
      <c r="K924" s="307">
        <f t="shared" ca="1" si="421"/>
        <v>-5.5217754458748241</v>
      </c>
      <c r="L924" s="304">
        <f t="shared" ca="1" si="406"/>
        <v>621.07942893361451</v>
      </c>
      <c r="M924" s="306">
        <f t="shared" ca="1" si="422"/>
        <v>-1.503557132083098</v>
      </c>
      <c r="N924" s="304">
        <f t="shared" ca="1" si="423"/>
        <v>-86.147477925155584</v>
      </c>
      <c r="P924" s="310">
        <f t="shared" ca="1" si="424"/>
        <v>23</v>
      </c>
      <c r="Q924" s="304">
        <f t="shared" ca="1" si="425"/>
        <v>0</v>
      </c>
      <c r="R924" s="306">
        <f t="shared" ca="1" si="426"/>
        <v>0</v>
      </c>
      <c r="S924" s="307">
        <f t="shared" ca="1" si="427"/>
        <v>2.8949999999999996</v>
      </c>
      <c r="T924" s="304">
        <f t="shared" ca="1" si="407"/>
        <v>28.399949999999997</v>
      </c>
      <c r="U924" s="311">
        <f t="shared" ca="1" si="408"/>
        <v>0</v>
      </c>
      <c r="V924" s="306">
        <f t="shared" ca="1" si="409"/>
        <v>1.2256766042949689</v>
      </c>
      <c r="W924" s="304">
        <f t="shared" ca="1" si="410"/>
        <v>25.70436531081732</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0.90897413490407253</v>
      </c>
      <c r="AH924" s="304">
        <f t="shared" ca="1" si="434"/>
        <v>-8.8788577484241209</v>
      </c>
    </row>
    <row r="925" spans="1:34" x14ac:dyDescent="0.2">
      <c r="A925" s="347">
        <f t="shared" ca="1" si="412"/>
        <v>1E-4</v>
      </c>
      <c r="B925" s="304">
        <f t="shared" ca="1" si="413"/>
        <v>32.853500000001951</v>
      </c>
      <c r="D925" s="306">
        <f t="shared" ca="1" si="414"/>
        <v>-0.59655916481819093</v>
      </c>
      <c r="E925" s="307">
        <f t="shared" ca="1" si="415"/>
        <v>-0.95118097515367772</v>
      </c>
      <c r="F925" s="304">
        <f t="shared" ca="1" si="416"/>
        <v>1.1227769523030293</v>
      </c>
      <c r="G925" s="306">
        <f t="shared" ca="1" si="417"/>
        <v>6.7993978641265489</v>
      </c>
      <c r="H925" s="307">
        <f t="shared" ca="1" si="418"/>
        <v>-100.97107534861497</v>
      </c>
      <c r="I925" s="304">
        <f t="shared" ca="1" si="419"/>
        <v>101.19975231377975</v>
      </c>
      <c r="J925" s="306">
        <f t="shared" ca="1" si="420"/>
        <v>621.05488247048675</v>
      </c>
      <c r="K925" s="307">
        <f t="shared" ca="1" si="421"/>
        <v>-5.531872548653781</v>
      </c>
      <c r="L925" s="304">
        <f t="shared" ca="1" si="406"/>
        <v>621.07951878509459</v>
      </c>
      <c r="M925" s="306">
        <f t="shared" ca="1" si="422"/>
        <v>-1.5035577833886242</v>
      </c>
      <c r="N925" s="304">
        <f t="shared" ca="1" si="423"/>
        <v>-86.147515242213402</v>
      </c>
      <c r="P925" s="310">
        <f t="shared" ca="1" si="424"/>
        <v>23</v>
      </c>
      <c r="Q925" s="304">
        <f t="shared" ca="1" si="425"/>
        <v>0</v>
      </c>
      <c r="R925" s="306">
        <f t="shared" ca="1" si="426"/>
        <v>0</v>
      </c>
      <c r="S925" s="307">
        <f t="shared" ca="1" si="427"/>
        <v>2.8949999999999996</v>
      </c>
      <c r="T925" s="304">
        <f t="shared" ca="1" si="407"/>
        <v>28.399949999999997</v>
      </c>
      <c r="U925" s="311">
        <f t="shared" ca="1" si="408"/>
        <v>0</v>
      </c>
      <c r="V925" s="306">
        <f t="shared" ca="1" si="409"/>
        <v>1.2256778418739529</v>
      </c>
      <c r="W925" s="304">
        <f t="shared" ca="1" si="410"/>
        <v>25.704437438888306</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0.90894964912827447</v>
      </c>
      <c r="AH925" s="304">
        <f t="shared" ca="1" si="434"/>
        <v>-8.8788826634947569</v>
      </c>
    </row>
    <row r="926" spans="1:34" x14ac:dyDescent="0.2">
      <c r="A926" s="347">
        <f t="shared" ca="1" si="412"/>
        <v>1E-4</v>
      </c>
      <c r="B926" s="304">
        <f t="shared" ca="1" si="413"/>
        <v>32.853600000001954</v>
      </c>
      <c r="D926" s="306">
        <f t="shared" ca="1" si="414"/>
        <v>-0.59655506898674659</v>
      </c>
      <c r="E926" s="307">
        <f t="shared" ca="1" si="415"/>
        <v>-0.95115572820701644</v>
      </c>
      <c r="F926" s="304">
        <f t="shared" ca="1" si="416"/>
        <v>1.1227533877191382</v>
      </c>
      <c r="G926" s="306">
        <f t="shared" ca="1" si="417"/>
        <v>6.7993382086196501</v>
      </c>
      <c r="H926" s="307">
        <f t="shared" ca="1" si="418"/>
        <v>-100.97117046418779</v>
      </c>
      <c r="I926" s="304">
        <f t="shared" ca="1" si="419"/>
        <v>101.19984320631758</v>
      </c>
      <c r="J926" s="306">
        <f t="shared" ca="1" si="420"/>
        <v>621.05488247048675</v>
      </c>
      <c r="K926" s="307">
        <f t="shared" ca="1" si="421"/>
        <v>-5.5419696609444209</v>
      </c>
      <c r="L926" s="304">
        <f t="shared" ca="1" si="406"/>
        <v>621.0796088007985</v>
      </c>
      <c r="M926" s="306">
        <f t="shared" ca="1" si="422"/>
        <v>-1.5035584346872664</v>
      </c>
      <c r="N926" s="304">
        <f t="shared" ca="1" si="423"/>
        <v>-86.147552558876797</v>
      </c>
      <c r="P926" s="310">
        <f t="shared" ca="1" si="424"/>
        <v>23</v>
      </c>
      <c r="Q926" s="304">
        <f t="shared" ca="1" si="425"/>
        <v>0</v>
      </c>
      <c r="R926" s="306">
        <f t="shared" ca="1" si="426"/>
        <v>0</v>
      </c>
      <c r="S926" s="307">
        <f t="shared" ca="1" si="427"/>
        <v>2.8949999999999996</v>
      </c>
      <c r="T926" s="304">
        <f t="shared" ca="1" si="407"/>
        <v>28.399949999999997</v>
      </c>
      <c r="U926" s="311">
        <f t="shared" ca="1" si="408"/>
        <v>0</v>
      </c>
      <c r="V926" s="306">
        <f t="shared" ca="1" si="409"/>
        <v>1.2256790794553529</v>
      </c>
      <c r="W926" s="304">
        <f t="shared" ca="1" si="410"/>
        <v>25.704509565900839</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0.90892516370941934</v>
      </c>
      <c r="AH926" s="304">
        <f t="shared" ca="1" si="434"/>
        <v>-8.8789075781997617</v>
      </c>
    </row>
    <row r="927" spans="1:34" x14ac:dyDescent="0.2">
      <c r="A927" s="347">
        <f t="shared" ca="1" si="412"/>
        <v>1E-4</v>
      </c>
      <c r="B927" s="304">
        <f t="shared" ca="1" si="413"/>
        <v>32.853700000001957</v>
      </c>
      <c r="D927" s="306">
        <f t="shared" ca="1" si="414"/>
        <v>-0.59655097315908856</v>
      </c>
      <c r="E927" s="307">
        <f t="shared" ca="1" si="415"/>
        <v>-0.95113048163082858</v>
      </c>
      <c r="F927" s="304">
        <f t="shared" ca="1" si="416"/>
        <v>1.1227298235391929</v>
      </c>
      <c r="G927" s="306">
        <f t="shared" ca="1" si="417"/>
        <v>6.7992785535223339</v>
      </c>
      <c r="H927" s="307">
        <f t="shared" ca="1" si="418"/>
        <v>-100.97126557723595</v>
      </c>
      <c r="I927" s="304">
        <f t="shared" ca="1" si="419"/>
        <v>101.19993409640691</v>
      </c>
      <c r="J927" s="306">
        <f t="shared" ca="1" si="420"/>
        <v>621.05488247048675</v>
      </c>
      <c r="K927" s="307">
        <f t="shared" ca="1" si="421"/>
        <v>-5.5520667827464925</v>
      </c>
      <c r="L927" s="304">
        <f t="shared" ca="1" si="406"/>
        <v>621.07969898072679</v>
      </c>
      <c r="M927" s="306">
        <f t="shared" ca="1" si="422"/>
        <v>-1.5035590859790242</v>
      </c>
      <c r="N927" s="304">
        <f t="shared" ca="1" si="423"/>
        <v>-86.147589875145755</v>
      </c>
      <c r="P927" s="310">
        <f t="shared" ca="1" si="424"/>
        <v>23</v>
      </c>
      <c r="Q927" s="304">
        <f t="shared" ca="1" si="425"/>
        <v>0</v>
      </c>
      <c r="R927" s="306">
        <f t="shared" ca="1" si="426"/>
        <v>0</v>
      </c>
      <c r="S927" s="307">
        <f t="shared" ca="1" si="427"/>
        <v>2.8949999999999996</v>
      </c>
      <c r="T927" s="304">
        <f t="shared" ca="1" si="407"/>
        <v>28.399949999999997</v>
      </c>
      <c r="U927" s="311">
        <f t="shared" ca="1" si="408"/>
        <v>0</v>
      </c>
      <c r="V927" s="306">
        <f t="shared" ca="1" si="409"/>
        <v>1.2256803170391684</v>
      </c>
      <c r="W927" s="304">
        <f t="shared" ca="1" si="410"/>
        <v>25.704581691854901</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0.90890067864748936</v>
      </c>
      <c r="AH927" s="304">
        <f t="shared" ca="1" si="434"/>
        <v>-8.8789324925391515</v>
      </c>
    </row>
    <row r="928" spans="1:34" x14ac:dyDescent="0.2">
      <c r="A928" s="347">
        <f t="shared" ca="1" si="412"/>
        <v>1E-4</v>
      </c>
      <c r="B928" s="304">
        <f t="shared" ca="1" si="413"/>
        <v>32.853800000001961</v>
      </c>
      <c r="D928" s="306">
        <f t="shared" ca="1" si="414"/>
        <v>-0.59654687733521983</v>
      </c>
      <c r="E928" s="307">
        <f t="shared" ca="1" si="415"/>
        <v>-0.95110523542511771</v>
      </c>
      <c r="F928" s="304">
        <f t="shared" ca="1" si="416"/>
        <v>1.1227062597631985</v>
      </c>
      <c r="G928" s="306">
        <f t="shared" ca="1" si="417"/>
        <v>6.7992188988346003</v>
      </c>
      <c r="H928" s="307">
        <f t="shared" ca="1" si="418"/>
        <v>-100.9713606877595</v>
      </c>
      <c r="I928" s="304">
        <f t="shared" ca="1" si="419"/>
        <v>101.20002498404777</v>
      </c>
      <c r="J928" s="306">
        <f t="shared" ca="1" si="420"/>
        <v>621.05488247048675</v>
      </c>
      <c r="K928" s="307">
        <f t="shared" ca="1" si="421"/>
        <v>-5.5621639140597425</v>
      </c>
      <c r="L928" s="304">
        <f t="shared" ca="1" si="406"/>
        <v>621.0797893248797</v>
      </c>
      <c r="M928" s="306">
        <f t="shared" ca="1" si="422"/>
        <v>-1.503559737263898</v>
      </c>
      <c r="N928" s="304">
        <f t="shared" ca="1" si="423"/>
        <v>-86.147627191020291</v>
      </c>
      <c r="P928" s="310">
        <f t="shared" ca="1" si="424"/>
        <v>23</v>
      </c>
      <c r="Q928" s="304">
        <f t="shared" ca="1" si="425"/>
        <v>0</v>
      </c>
      <c r="R928" s="306">
        <f t="shared" ca="1" si="426"/>
        <v>0</v>
      </c>
      <c r="S928" s="307">
        <f t="shared" ca="1" si="427"/>
        <v>2.8949999999999996</v>
      </c>
      <c r="T928" s="304">
        <f t="shared" ca="1" si="407"/>
        <v>28.399949999999997</v>
      </c>
      <c r="U928" s="311">
        <f t="shared" ca="1" si="408"/>
        <v>0</v>
      </c>
      <c r="V928" s="306">
        <f t="shared" ca="1" si="409"/>
        <v>1.2256815546253994</v>
      </c>
      <c r="W928" s="304">
        <f t="shared" ca="1" si="410"/>
        <v>25.704653816750533</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0.90887619394248986</v>
      </c>
      <c r="AH928" s="304">
        <f t="shared" ca="1" si="434"/>
        <v>-8.8789574065129209</v>
      </c>
    </row>
    <row r="929" spans="1:34" x14ac:dyDescent="0.2">
      <c r="A929" s="347">
        <f t="shared" ca="1" si="412"/>
        <v>1E-4</v>
      </c>
      <c r="B929" s="304">
        <f t="shared" ca="1" si="413"/>
        <v>32.853900000001964</v>
      </c>
      <c r="D929" s="306">
        <f t="shared" ca="1" si="414"/>
        <v>-0.5965427815151404</v>
      </c>
      <c r="E929" s="307">
        <f t="shared" ca="1" si="415"/>
        <v>-0.95107998958987316</v>
      </c>
      <c r="F929" s="304">
        <f t="shared" ca="1" si="416"/>
        <v>1.1226826963911458</v>
      </c>
      <c r="G929" s="306">
        <f t="shared" ca="1" si="417"/>
        <v>6.7991592445564484</v>
      </c>
      <c r="H929" s="307">
        <f t="shared" ca="1" si="418"/>
        <v>-100.97145579575846</v>
      </c>
      <c r="I929" s="304">
        <f t="shared" ca="1" si="419"/>
        <v>101.20011586924019</v>
      </c>
      <c r="J929" s="306">
        <f t="shared" ca="1" si="420"/>
        <v>621.05488247048675</v>
      </c>
      <c r="K929" s="307">
        <f t="shared" ca="1" si="421"/>
        <v>-5.5722610548839189</v>
      </c>
      <c r="L929" s="304">
        <f t="shared" ca="1" si="406"/>
        <v>621.07987983325779</v>
      </c>
      <c r="M929" s="306">
        <f t="shared" ca="1" si="422"/>
        <v>-1.5035603885418878</v>
      </c>
      <c r="N929" s="304">
        <f t="shared" ca="1" si="423"/>
        <v>-86.147664506500391</v>
      </c>
      <c r="P929" s="310">
        <f t="shared" ca="1" si="424"/>
        <v>23</v>
      </c>
      <c r="Q929" s="304">
        <f t="shared" ca="1" si="425"/>
        <v>0</v>
      </c>
      <c r="R929" s="306">
        <f t="shared" ca="1" si="426"/>
        <v>0</v>
      </c>
      <c r="S929" s="307">
        <f t="shared" ca="1" si="427"/>
        <v>2.8949999999999996</v>
      </c>
      <c r="T929" s="304">
        <f t="shared" ca="1" si="407"/>
        <v>28.399949999999997</v>
      </c>
      <c r="U929" s="311">
        <f t="shared" ca="1" si="408"/>
        <v>0</v>
      </c>
      <c r="V929" s="306">
        <f t="shared" ca="1" si="409"/>
        <v>1.2256827922140465</v>
      </c>
      <c r="W929" s="304">
        <f t="shared" ca="1" si="410"/>
        <v>25.704725940587721</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0.90885170959440664</v>
      </c>
      <c r="AH929" s="304">
        <f t="shared" ca="1" si="434"/>
        <v>-8.878982320121084</v>
      </c>
    </row>
    <row r="930" spans="1:34" x14ac:dyDescent="0.2">
      <c r="A930" s="347">
        <f t="shared" ca="1" si="412"/>
        <v>1E-4</v>
      </c>
      <c r="B930" s="304">
        <f t="shared" ca="1" si="413"/>
        <v>32.854000000001967</v>
      </c>
      <c r="D930" s="306">
        <f t="shared" ca="1" si="414"/>
        <v>-0.59653868569885127</v>
      </c>
      <c r="E930" s="307">
        <f t="shared" ca="1" si="415"/>
        <v>-0.95105474412509672</v>
      </c>
      <c r="F930" s="304">
        <f t="shared" ca="1" si="416"/>
        <v>1.1226591334230378</v>
      </c>
      <c r="G930" s="306">
        <f t="shared" ca="1" si="417"/>
        <v>6.7990995906878782</v>
      </c>
      <c r="H930" s="307">
        <f t="shared" ca="1" si="418"/>
        <v>-100.97155090123287</v>
      </c>
      <c r="I930" s="304">
        <f t="shared" ca="1" si="419"/>
        <v>101.20020675198423</v>
      </c>
      <c r="J930" s="306">
        <f t="shared" ca="1" si="420"/>
        <v>621.05488247048675</v>
      </c>
      <c r="K930" s="307">
        <f t="shared" ca="1" si="421"/>
        <v>-5.5823582052187684</v>
      </c>
      <c r="L930" s="304">
        <f t="shared" ca="1" si="406"/>
        <v>621.0799705058613</v>
      </c>
      <c r="M930" s="306">
        <f t="shared" ca="1" si="422"/>
        <v>-1.5035610398129939</v>
      </c>
      <c r="N930" s="304">
        <f t="shared" ca="1" si="423"/>
        <v>-86.147701821586097</v>
      </c>
      <c r="P930" s="310">
        <f t="shared" ca="1" si="424"/>
        <v>23</v>
      </c>
      <c r="Q930" s="304">
        <f t="shared" ca="1" si="425"/>
        <v>0</v>
      </c>
      <c r="R930" s="306">
        <f t="shared" ca="1" si="426"/>
        <v>0</v>
      </c>
      <c r="S930" s="307">
        <f t="shared" ca="1" si="427"/>
        <v>2.8949999999999996</v>
      </c>
      <c r="T930" s="304">
        <f t="shared" ca="1" si="407"/>
        <v>28.399949999999997</v>
      </c>
      <c r="U930" s="311">
        <f t="shared" ca="1" si="408"/>
        <v>0</v>
      </c>
      <c r="V930" s="306">
        <f t="shared" ca="1" si="409"/>
        <v>1.225684029805109</v>
      </c>
      <c r="W930" s="304">
        <f t="shared" ca="1" si="410"/>
        <v>25.704798063366493</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0.90882722560324858</v>
      </c>
      <c r="AH930" s="304">
        <f t="shared" ca="1" si="434"/>
        <v>-8.8790072333636356</v>
      </c>
    </row>
    <row r="931" spans="1:34" x14ac:dyDescent="0.2">
      <c r="A931" s="347">
        <f t="shared" ca="1" si="412"/>
        <v>1E-4</v>
      </c>
      <c r="B931" s="304">
        <f t="shared" ca="1" si="413"/>
        <v>32.854100000001971</v>
      </c>
      <c r="D931" s="306">
        <f t="shared" ca="1" si="414"/>
        <v>-0.59653458988635044</v>
      </c>
      <c r="E931" s="307">
        <f t="shared" ca="1" si="415"/>
        <v>-0.95102949903078127</v>
      </c>
      <c r="F931" s="304">
        <f t="shared" ca="1" si="416"/>
        <v>1.1226355708588673</v>
      </c>
      <c r="G931" s="306">
        <f t="shared" ca="1" si="417"/>
        <v>6.7990399372288897</v>
      </c>
      <c r="H931" s="307">
        <f t="shared" ca="1" si="418"/>
        <v>-100.97164600418277</v>
      </c>
      <c r="I931" s="304">
        <f t="shared" ca="1" si="419"/>
        <v>101.20029763227988</v>
      </c>
      <c r="J931" s="306">
        <f t="shared" ca="1" si="420"/>
        <v>621.05488247048675</v>
      </c>
      <c r="K931" s="307">
        <f t="shared" ca="1" si="421"/>
        <v>-5.5924553650640387</v>
      </c>
      <c r="L931" s="304">
        <f t="shared" ca="1" si="406"/>
        <v>621.08006134269067</v>
      </c>
      <c r="M931" s="306">
        <f t="shared" ca="1" si="422"/>
        <v>-1.503561691077216</v>
      </c>
      <c r="N931" s="304">
        <f t="shared" ca="1" si="423"/>
        <v>-86.147739136277366</v>
      </c>
      <c r="P931" s="310">
        <f t="shared" ca="1" si="424"/>
        <v>23</v>
      </c>
      <c r="Q931" s="304">
        <f t="shared" ca="1" si="425"/>
        <v>0</v>
      </c>
      <c r="R931" s="306">
        <f t="shared" ca="1" si="426"/>
        <v>0</v>
      </c>
      <c r="S931" s="307">
        <f t="shared" ca="1" si="427"/>
        <v>2.8949999999999996</v>
      </c>
      <c r="T931" s="304">
        <f t="shared" ca="1" si="407"/>
        <v>28.399949999999997</v>
      </c>
      <c r="U931" s="311">
        <f t="shared" ca="1" si="408"/>
        <v>0</v>
      </c>
      <c r="V931" s="306">
        <f t="shared" ca="1" si="409"/>
        <v>1.2256852673985876</v>
      </c>
      <c r="W931" s="304">
        <f t="shared" ca="1" si="410"/>
        <v>25.704870185086854</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0.90880274196899968</v>
      </c>
      <c r="AH931" s="304">
        <f t="shared" ca="1" si="434"/>
        <v>-8.8790321462405863</v>
      </c>
    </row>
    <row r="932" spans="1:34" x14ac:dyDescent="0.2">
      <c r="A932" s="347">
        <f t="shared" ca="1" si="412"/>
        <v>1E-4</v>
      </c>
      <c r="B932" s="304">
        <f t="shared" ca="1" si="413"/>
        <v>32.854200000001974</v>
      </c>
      <c r="D932" s="306">
        <f t="shared" ca="1" si="414"/>
        <v>-0.59653049407764303</v>
      </c>
      <c r="E932" s="307">
        <f t="shared" ca="1" si="415"/>
        <v>-0.95100425430692148</v>
      </c>
      <c r="F932" s="304">
        <f t="shared" ca="1" si="416"/>
        <v>1.1226120086986335</v>
      </c>
      <c r="G932" s="306">
        <f t="shared" ca="1" si="417"/>
        <v>6.798980284179482</v>
      </c>
      <c r="H932" s="307">
        <f t="shared" ca="1" si="418"/>
        <v>-100.9717411046082</v>
      </c>
      <c r="I932" s="304">
        <f t="shared" ca="1" si="419"/>
        <v>101.20038851012721</v>
      </c>
      <c r="J932" s="306">
        <f t="shared" ca="1" si="420"/>
        <v>621.05488247048675</v>
      </c>
      <c r="K932" s="307">
        <f t="shared" ca="1" si="421"/>
        <v>-5.6025525344194786</v>
      </c>
      <c r="L932" s="304">
        <f t="shared" ca="1" si="406"/>
        <v>621.08015234374625</v>
      </c>
      <c r="M932" s="306">
        <f t="shared" ca="1" si="422"/>
        <v>-1.5035623423345545</v>
      </c>
      <c r="N932" s="304">
        <f t="shared" ca="1" si="423"/>
        <v>-86.147776450574241</v>
      </c>
      <c r="P932" s="310">
        <f t="shared" ca="1" si="424"/>
        <v>23</v>
      </c>
      <c r="Q932" s="304">
        <f t="shared" ca="1" si="425"/>
        <v>0</v>
      </c>
      <c r="R932" s="306">
        <f t="shared" ca="1" si="426"/>
        <v>0</v>
      </c>
      <c r="S932" s="307">
        <f t="shared" ca="1" si="427"/>
        <v>2.8949999999999996</v>
      </c>
      <c r="T932" s="304">
        <f t="shared" ca="1" si="407"/>
        <v>28.399949999999997</v>
      </c>
      <c r="U932" s="311">
        <f t="shared" ca="1" si="408"/>
        <v>0</v>
      </c>
      <c r="V932" s="306">
        <f t="shared" ca="1" si="409"/>
        <v>1.2256865049944814</v>
      </c>
      <c r="W932" s="304">
        <f t="shared" ca="1" si="410"/>
        <v>25.704942305748808</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0.90877825869166529</v>
      </c>
      <c r="AH932" s="304">
        <f t="shared" ca="1" si="434"/>
        <v>-8.8790570587519362</v>
      </c>
    </row>
    <row r="933" spans="1:34" x14ac:dyDescent="0.2">
      <c r="A933" s="347">
        <f t="shared" ca="1" si="412"/>
        <v>1E-4</v>
      </c>
      <c r="B933" s="304">
        <f t="shared" ca="1" si="413"/>
        <v>32.854300000001977</v>
      </c>
      <c r="D933" s="306">
        <f t="shared" ca="1" si="414"/>
        <v>-0.5965263982727268</v>
      </c>
      <c r="E933" s="307">
        <f t="shared" ca="1" si="415"/>
        <v>-0.95097900995351736</v>
      </c>
      <c r="F933" s="304">
        <f t="shared" ca="1" si="416"/>
        <v>1.1225884469423351</v>
      </c>
      <c r="G933" s="306">
        <f t="shared" ca="1" si="417"/>
        <v>6.7989206315396551</v>
      </c>
      <c r="H933" s="307">
        <f t="shared" ca="1" si="418"/>
        <v>-100.97183620250919</v>
      </c>
      <c r="I933" s="304">
        <f t="shared" ca="1" si="419"/>
        <v>101.20047938552625</v>
      </c>
      <c r="J933" s="306">
        <f t="shared" ca="1" si="420"/>
        <v>621.05488247048675</v>
      </c>
      <c r="K933" s="307">
        <f t="shared" ca="1" si="421"/>
        <v>-5.6126497132848341</v>
      </c>
      <c r="L933" s="304">
        <f t="shared" ca="1" si="406"/>
        <v>621.08024350902849</v>
      </c>
      <c r="M933" s="306">
        <f t="shared" ca="1" si="422"/>
        <v>-1.5035629935850094</v>
      </c>
      <c r="N933" s="304">
        <f t="shared" ca="1" si="423"/>
        <v>-86.147813764476709</v>
      </c>
      <c r="P933" s="310">
        <f t="shared" ca="1" si="424"/>
        <v>23</v>
      </c>
      <c r="Q933" s="304">
        <f t="shared" ca="1" si="425"/>
        <v>0</v>
      </c>
      <c r="R933" s="306">
        <f t="shared" ca="1" si="426"/>
        <v>0</v>
      </c>
      <c r="S933" s="307">
        <f t="shared" ca="1" si="427"/>
        <v>2.8949999999999996</v>
      </c>
      <c r="T933" s="304">
        <f t="shared" ca="1" si="407"/>
        <v>28.399949999999997</v>
      </c>
      <c r="U933" s="311">
        <f t="shared" ca="1" si="408"/>
        <v>0</v>
      </c>
      <c r="V933" s="306">
        <f t="shared" ca="1" si="409"/>
        <v>1.225687742592791</v>
      </c>
      <c r="W933" s="304">
        <f t="shared" ca="1" si="410"/>
        <v>25.70501442535237</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0.90875377577123828</v>
      </c>
      <c r="AH933" s="304">
        <f t="shared" ca="1" si="434"/>
        <v>-8.8790819708976905</v>
      </c>
    </row>
    <row r="934" spans="1:34" x14ac:dyDescent="0.2">
      <c r="A934" s="347">
        <f t="shared" ca="1" si="412"/>
        <v>1E-4</v>
      </c>
      <c r="B934" s="304">
        <f t="shared" ca="1" si="413"/>
        <v>32.854400000001981</v>
      </c>
      <c r="D934" s="306">
        <f t="shared" ca="1" si="414"/>
        <v>-0.59652230247160287</v>
      </c>
      <c r="E934" s="307">
        <f t="shared" ca="1" si="415"/>
        <v>-0.95095376597056358</v>
      </c>
      <c r="F934" s="304">
        <f t="shared" ca="1" si="416"/>
        <v>1.1225648855899688</v>
      </c>
      <c r="G934" s="306">
        <f t="shared" ca="1" si="417"/>
        <v>6.7988609793094081</v>
      </c>
      <c r="H934" s="307">
        <f t="shared" ca="1" si="418"/>
        <v>-100.97193129788579</v>
      </c>
      <c r="I934" s="304">
        <f t="shared" ca="1" si="419"/>
        <v>101.20057025847701</v>
      </c>
      <c r="J934" s="306">
        <f t="shared" ca="1" si="420"/>
        <v>621.05488247048675</v>
      </c>
      <c r="K934" s="307">
        <f t="shared" ca="1" si="421"/>
        <v>-5.6227469016598537</v>
      </c>
      <c r="L934" s="304">
        <f t="shared" ca="1" si="406"/>
        <v>621.08033483853785</v>
      </c>
      <c r="M934" s="306">
        <f t="shared" ca="1" si="422"/>
        <v>-1.5035636448285807</v>
      </c>
      <c r="N934" s="304">
        <f t="shared" ca="1" si="423"/>
        <v>-86.147851077984782</v>
      </c>
      <c r="P934" s="310">
        <f t="shared" ca="1" si="424"/>
        <v>23</v>
      </c>
      <c r="Q934" s="304">
        <f t="shared" ca="1" si="425"/>
        <v>0</v>
      </c>
      <c r="R934" s="306">
        <f t="shared" ca="1" si="426"/>
        <v>0</v>
      </c>
      <c r="S934" s="307">
        <f t="shared" ca="1" si="427"/>
        <v>2.8949999999999996</v>
      </c>
      <c r="T934" s="304">
        <f t="shared" ca="1" si="407"/>
        <v>28.399949999999997</v>
      </c>
      <c r="U934" s="311">
        <f t="shared" ca="1" si="408"/>
        <v>0</v>
      </c>
      <c r="V934" s="306">
        <f t="shared" ca="1" si="409"/>
        <v>1.2256889801935158</v>
      </c>
      <c r="W934" s="304">
        <f t="shared" ca="1" si="410"/>
        <v>25.70508654389754</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0.90872929320771689</v>
      </c>
      <c r="AH934" s="304">
        <f t="shared" ca="1" si="434"/>
        <v>-8.8791068826778492</v>
      </c>
    </row>
    <row r="935" spans="1:34" x14ac:dyDescent="0.2">
      <c r="A935" s="347">
        <f t="shared" ca="1" si="412"/>
        <v>1E-4</v>
      </c>
      <c r="B935" s="304">
        <f t="shared" ca="1" si="413"/>
        <v>32.854500000001984</v>
      </c>
      <c r="D935" s="306">
        <f t="shared" ca="1" si="414"/>
        <v>-0.59651820667427269</v>
      </c>
      <c r="E935" s="307">
        <f t="shared" ca="1" si="415"/>
        <v>-0.95092852235806191</v>
      </c>
      <c r="F935" s="304">
        <f t="shared" ca="1" si="416"/>
        <v>1.1225413246415374</v>
      </c>
      <c r="G935" s="306">
        <f t="shared" ca="1" si="417"/>
        <v>6.7988013274887411</v>
      </c>
      <c r="H935" s="307">
        <f t="shared" ca="1" si="418"/>
        <v>-100.97202639073802</v>
      </c>
      <c r="I935" s="304">
        <f t="shared" ca="1" si="419"/>
        <v>101.20066112897958</v>
      </c>
      <c r="J935" s="306">
        <f t="shared" ca="1" si="420"/>
        <v>621.05488247048675</v>
      </c>
      <c r="K935" s="307">
        <f t="shared" ca="1" si="421"/>
        <v>-5.6328440995442852</v>
      </c>
      <c r="L935" s="304">
        <f t="shared" ca="1" si="406"/>
        <v>621.08042633227456</v>
      </c>
      <c r="M935" s="306">
        <f t="shared" ca="1" si="422"/>
        <v>-1.5035642960652686</v>
      </c>
      <c r="N935" s="304">
        <f t="shared" ca="1" si="423"/>
        <v>-86.147888391098462</v>
      </c>
      <c r="P935" s="310">
        <f t="shared" ca="1" si="424"/>
        <v>23</v>
      </c>
      <c r="Q935" s="304">
        <f t="shared" ca="1" si="425"/>
        <v>0</v>
      </c>
      <c r="R935" s="306">
        <f t="shared" ca="1" si="426"/>
        <v>0</v>
      </c>
      <c r="S935" s="307">
        <f t="shared" ca="1" si="427"/>
        <v>2.8949999999999996</v>
      </c>
      <c r="T935" s="304">
        <f t="shared" ca="1" si="407"/>
        <v>28.399949999999997</v>
      </c>
      <c r="U935" s="311">
        <f t="shared" ca="1" si="408"/>
        <v>0</v>
      </c>
      <c r="V935" s="306">
        <f t="shared" ca="1" si="409"/>
        <v>1.2256902177966567</v>
      </c>
      <c r="W935" s="304">
        <f t="shared" ca="1" si="410"/>
        <v>25.705158661384356</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0.90870481100110112</v>
      </c>
      <c r="AH935" s="304">
        <f t="shared" ca="1" si="434"/>
        <v>-8.8791317940924159</v>
      </c>
    </row>
    <row r="936" spans="1:34" x14ac:dyDescent="0.2">
      <c r="A936" s="347">
        <f t="shared" ca="1" si="412"/>
        <v>1E-4</v>
      </c>
      <c r="B936" s="304">
        <f t="shared" ca="1" si="413"/>
        <v>32.854600000001987</v>
      </c>
      <c r="D936" s="306">
        <f t="shared" ca="1" si="414"/>
        <v>-0.59651411088073647</v>
      </c>
      <c r="E936" s="307">
        <f t="shared" ca="1" si="415"/>
        <v>-0.95090327911599815</v>
      </c>
      <c r="F936" s="304">
        <f t="shared" ca="1" si="416"/>
        <v>1.1225177640970292</v>
      </c>
      <c r="G936" s="306">
        <f t="shared" ca="1" si="417"/>
        <v>6.7987416760776531</v>
      </c>
      <c r="H936" s="307">
        <f t="shared" ca="1" si="418"/>
        <v>-100.97212148106594</v>
      </c>
      <c r="I936" s="304">
        <f t="shared" ca="1" si="419"/>
        <v>101.20075199703396</v>
      </c>
      <c r="J936" s="306">
        <f t="shared" ca="1" si="420"/>
        <v>621.05488247048675</v>
      </c>
      <c r="K936" s="307">
        <f t="shared" ca="1" si="421"/>
        <v>-5.6429413069378755</v>
      </c>
      <c r="L936" s="304">
        <f t="shared" ca="1" si="406"/>
        <v>621.08051799023906</v>
      </c>
      <c r="M936" s="306">
        <f t="shared" ca="1" si="422"/>
        <v>-1.5035649472950734</v>
      </c>
      <c r="N936" s="304">
        <f t="shared" ca="1" si="423"/>
        <v>-86.147925703817762</v>
      </c>
      <c r="P936" s="310">
        <f t="shared" ca="1" si="424"/>
        <v>23</v>
      </c>
      <c r="Q936" s="304">
        <f t="shared" ca="1" si="425"/>
        <v>0</v>
      </c>
      <c r="R936" s="306">
        <f t="shared" ca="1" si="426"/>
        <v>0</v>
      </c>
      <c r="S936" s="307">
        <f t="shared" ca="1" si="427"/>
        <v>2.8949999999999996</v>
      </c>
      <c r="T936" s="304">
        <f t="shared" ca="1" si="407"/>
        <v>28.399949999999997</v>
      </c>
      <c r="U936" s="311">
        <f t="shared" ca="1" si="408"/>
        <v>0</v>
      </c>
      <c r="V936" s="306">
        <f t="shared" ca="1" si="409"/>
        <v>1.2256914554022127</v>
      </c>
      <c r="W936" s="304">
        <f t="shared" ca="1" si="410"/>
        <v>25.705230777812812</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0.90868032915137675</v>
      </c>
      <c r="AH936" s="304">
        <f t="shared" ca="1" si="434"/>
        <v>-8.8791567051414031</v>
      </c>
    </row>
    <row r="937" spans="1:34" x14ac:dyDescent="0.2">
      <c r="A937" s="347">
        <f t="shared" ca="1" si="412"/>
        <v>1E-4</v>
      </c>
      <c r="B937" s="304">
        <f t="shared" ca="1" si="413"/>
        <v>32.854700000001991</v>
      </c>
      <c r="D937" s="306">
        <f t="shared" ca="1" si="414"/>
        <v>-0.59651001509099333</v>
      </c>
      <c r="E937" s="307">
        <f t="shared" ca="1" si="415"/>
        <v>-0.95087803624437228</v>
      </c>
      <c r="F937" s="304">
        <f t="shared" ca="1" si="416"/>
        <v>1.1224942039564438</v>
      </c>
      <c r="G937" s="306">
        <f t="shared" ca="1" si="417"/>
        <v>6.7986820250761442</v>
      </c>
      <c r="H937" s="307">
        <f t="shared" ca="1" si="418"/>
        <v>-100.97221656886957</v>
      </c>
      <c r="I937" s="304">
        <f t="shared" ca="1" si="419"/>
        <v>101.20084286264019</v>
      </c>
      <c r="J937" s="306">
        <f t="shared" ca="1" si="420"/>
        <v>621.05488247048675</v>
      </c>
      <c r="K937" s="307">
        <f t="shared" ca="1" si="421"/>
        <v>-5.6530385238403724</v>
      </c>
      <c r="L937" s="304">
        <f t="shared" ca="1" si="406"/>
        <v>621.08060981243182</v>
      </c>
      <c r="M937" s="306">
        <f t="shared" ca="1" si="422"/>
        <v>-1.5035655985179948</v>
      </c>
      <c r="N937" s="304">
        <f t="shared" ca="1" si="423"/>
        <v>-86.147963016142683</v>
      </c>
      <c r="P937" s="310">
        <f t="shared" ca="1" si="424"/>
        <v>23</v>
      </c>
      <c r="Q937" s="304">
        <f t="shared" ca="1" si="425"/>
        <v>0</v>
      </c>
      <c r="R937" s="306">
        <f t="shared" ca="1" si="426"/>
        <v>0</v>
      </c>
      <c r="S937" s="307">
        <f t="shared" ca="1" si="427"/>
        <v>2.8949999999999996</v>
      </c>
      <c r="T937" s="304">
        <f t="shared" ca="1" si="407"/>
        <v>28.399949999999997</v>
      </c>
      <c r="U937" s="311">
        <f t="shared" ca="1" si="408"/>
        <v>0</v>
      </c>
      <c r="V937" s="306">
        <f t="shared" ca="1" si="409"/>
        <v>1.2256926930101841</v>
      </c>
      <c r="W937" s="304">
        <f t="shared" ca="1" si="410"/>
        <v>25.70530289318291</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0.90865584765854734</v>
      </c>
      <c r="AH937" s="304">
        <f t="shared" ca="1" si="434"/>
        <v>-8.8791816158248071</v>
      </c>
    </row>
    <row r="938" spans="1:34" x14ac:dyDescent="0.2">
      <c r="A938" s="347">
        <f t="shared" ca="1" si="412"/>
        <v>1E-4</v>
      </c>
      <c r="B938" s="304">
        <f t="shared" ca="1" si="413"/>
        <v>32.854800000001994</v>
      </c>
      <c r="D938" s="306">
        <f t="shared" ca="1" si="414"/>
        <v>-0.59650591930504637</v>
      </c>
      <c r="E938" s="307">
        <f t="shared" ca="1" si="415"/>
        <v>-0.9508527937431861</v>
      </c>
      <c r="F938" s="304">
        <f t="shared" ca="1" si="416"/>
        <v>1.1224706442197856</v>
      </c>
      <c r="G938" s="306">
        <f t="shared" ca="1" si="417"/>
        <v>6.7986223744842134</v>
      </c>
      <c r="H938" s="307">
        <f t="shared" ca="1" si="418"/>
        <v>-100.97231165414894</v>
      </c>
      <c r="I938" s="304">
        <f t="shared" ca="1" si="419"/>
        <v>101.20093372579829</v>
      </c>
      <c r="J938" s="306">
        <f t="shared" ca="1" si="420"/>
        <v>621.05488247048675</v>
      </c>
      <c r="K938" s="307">
        <f t="shared" ca="1" si="421"/>
        <v>-5.6631357502515236</v>
      </c>
      <c r="L938" s="304">
        <f t="shared" ca="1" si="406"/>
        <v>621.08070179885306</v>
      </c>
      <c r="M938" s="306">
        <f t="shared" ca="1" si="422"/>
        <v>-1.5035662497340332</v>
      </c>
      <c r="N938" s="304">
        <f t="shared" ca="1" si="423"/>
        <v>-86.148000328073238</v>
      </c>
      <c r="P938" s="310">
        <f t="shared" ca="1" si="424"/>
        <v>23</v>
      </c>
      <c r="Q938" s="304">
        <f t="shared" ca="1" si="425"/>
        <v>0</v>
      </c>
      <c r="R938" s="306">
        <f t="shared" ca="1" si="426"/>
        <v>0</v>
      </c>
      <c r="S938" s="307">
        <f t="shared" ca="1" si="427"/>
        <v>2.8949999999999996</v>
      </c>
      <c r="T938" s="304">
        <f t="shared" ca="1" si="407"/>
        <v>28.399949999999997</v>
      </c>
      <c r="U938" s="311">
        <f t="shared" ca="1" si="408"/>
        <v>0</v>
      </c>
      <c r="V938" s="306">
        <f t="shared" ca="1" si="409"/>
        <v>1.2256939306205714</v>
      </c>
      <c r="W938" s="304">
        <f t="shared" ca="1" si="410"/>
        <v>25.705375007494688</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0.90863136652261289</v>
      </c>
      <c r="AH938" s="304">
        <f t="shared" ca="1" si="434"/>
        <v>-8.8792065261426298</v>
      </c>
    </row>
    <row r="939" spans="1:34" x14ac:dyDescent="0.2">
      <c r="A939" s="347">
        <f t="shared" ca="1" si="412"/>
        <v>1E-4</v>
      </c>
      <c r="B939" s="304">
        <f t="shared" ca="1" si="413"/>
        <v>32.854900000001997</v>
      </c>
      <c r="D939" s="306">
        <f t="shared" ca="1" si="414"/>
        <v>-0.59650182352289383</v>
      </c>
      <c r="E939" s="307">
        <f t="shared" ca="1" si="415"/>
        <v>-0.95082755161242538</v>
      </c>
      <c r="F939" s="304">
        <f t="shared" ca="1" si="416"/>
        <v>1.1224470848870414</v>
      </c>
      <c r="G939" s="306">
        <f t="shared" ca="1" si="417"/>
        <v>6.7985627243018607</v>
      </c>
      <c r="H939" s="307">
        <f t="shared" ca="1" si="418"/>
        <v>-100.97240673690411</v>
      </c>
      <c r="I939" s="304">
        <f t="shared" ca="1" si="419"/>
        <v>101.20102458650834</v>
      </c>
      <c r="J939" s="306">
        <f t="shared" ca="1" si="420"/>
        <v>621.05488247048675</v>
      </c>
      <c r="K939" s="307">
        <f t="shared" ca="1" si="421"/>
        <v>-5.673232986171076</v>
      </c>
      <c r="L939" s="304">
        <f t="shared" ca="1" si="406"/>
        <v>621.08079394950335</v>
      </c>
      <c r="M939" s="306">
        <f t="shared" ca="1" si="422"/>
        <v>-1.5035669009431885</v>
      </c>
      <c r="N939" s="304">
        <f t="shared" ca="1" si="423"/>
        <v>-86.148037639609413</v>
      </c>
      <c r="P939" s="310">
        <f t="shared" ca="1" si="424"/>
        <v>23</v>
      </c>
      <c r="Q939" s="304">
        <f t="shared" ca="1" si="425"/>
        <v>0</v>
      </c>
      <c r="R939" s="306">
        <f t="shared" ca="1" si="426"/>
        <v>0</v>
      </c>
      <c r="S939" s="307">
        <f t="shared" ca="1" si="427"/>
        <v>2.8949999999999996</v>
      </c>
      <c r="T939" s="304">
        <f t="shared" ca="1" si="407"/>
        <v>28.399949999999997</v>
      </c>
      <c r="U939" s="311">
        <f t="shared" ca="1" si="408"/>
        <v>0</v>
      </c>
      <c r="V939" s="306">
        <f t="shared" ca="1" si="409"/>
        <v>1.2256951682333734</v>
      </c>
      <c r="W939" s="304">
        <f t="shared" ca="1" si="410"/>
        <v>25.705447120748122</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0.90860688574355741</v>
      </c>
      <c r="AH939" s="304">
        <f t="shared" ca="1" si="434"/>
        <v>-8.8792314360948854</v>
      </c>
    </row>
    <row r="940" spans="1:34" x14ac:dyDescent="0.2">
      <c r="A940" s="347">
        <f t="shared" ca="1" si="412"/>
        <v>1E-4</v>
      </c>
      <c r="B940" s="304">
        <f t="shared" ca="1" si="413"/>
        <v>32.855000000002001</v>
      </c>
      <c r="D940" s="306">
        <f t="shared" ca="1" si="414"/>
        <v>-0.59649772774453846</v>
      </c>
      <c r="E940" s="307">
        <f t="shared" ca="1" si="415"/>
        <v>-0.95080230985209901</v>
      </c>
      <c r="F940" s="304">
        <f t="shared" ca="1" si="416"/>
        <v>1.1224235259582207</v>
      </c>
      <c r="G940" s="306">
        <f t="shared" ca="1" si="417"/>
        <v>6.7985030745290862</v>
      </c>
      <c r="H940" s="307">
        <f t="shared" ca="1" si="418"/>
        <v>-100.9725018171351</v>
      </c>
      <c r="I940" s="304">
        <f t="shared" ca="1" si="419"/>
        <v>101.20111544477032</v>
      </c>
      <c r="J940" s="306">
        <f t="shared" ca="1" si="420"/>
        <v>621.05488247048675</v>
      </c>
      <c r="K940" s="307">
        <f t="shared" ca="1" si="421"/>
        <v>-5.6833302315987781</v>
      </c>
      <c r="L940" s="304">
        <f t="shared" ca="1" si="406"/>
        <v>621.08088626438303</v>
      </c>
      <c r="M940" s="306">
        <f t="shared" ca="1" si="422"/>
        <v>-1.5035675521454608</v>
      </c>
      <c r="N940" s="304">
        <f t="shared" ca="1" si="423"/>
        <v>-86.148074950751223</v>
      </c>
      <c r="P940" s="310">
        <f t="shared" ca="1" si="424"/>
        <v>23</v>
      </c>
      <c r="Q940" s="304">
        <f t="shared" ca="1" si="425"/>
        <v>0</v>
      </c>
      <c r="R940" s="306">
        <f t="shared" ca="1" si="426"/>
        <v>0</v>
      </c>
      <c r="S940" s="307">
        <f t="shared" ca="1" si="427"/>
        <v>2.8949999999999996</v>
      </c>
      <c r="T940" s="304">
        <f t="shared" ca="1" si="407"/>
        <v>28.399949999999997</v>
      </c>
      <c r="U940" s="311">
        <f t="shared" ca="1" si="408"/>
        <v>0</v>
      </c>
      <c r="V940" s="306">
        <f t="shared" ca="1" si="409"/>
        <v>1.2256964058485913</v>
      </c>
      <c r="W940" s="304">
        <f t="shared" ca="1" si="410"/>
        <v>25.705519232943249</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0.90858240532139511</v>
      </c>
      <c r="AH940" s="304">
        <f t="shared" ca="1" si="434"/>
        <v>-8.8792563456815632</v>
      </c>
    </row>
    <row r="941" spans="1:34" x14ac:dyDescent="0.2">
      <c r="A941" s="347">
        <f t="shared" ca="1" si="412"/>
        <v>1E-4</v>
      </c>
      <c r="B941" s="304">
        <f t="shared" ca="1" si="413"/>
        <v>32.855100000002004</v>
      </c>
      <c r="D941" s="306">
        <f t="shared" ca="1" si="414"/>
        <v>-0.59649363196998029</v>
      </c>
      <c r="E941" s="307">
        <f t="shared" ca="1" si="415"/>
        <v>-0.95077706846219456</v>
      </c>
      <c r="F941" s="304">
        <f t="shared" ca="1" si="416"/>
        <v>1.1223999674333134</v>
      </c>
      <c r="G941" s="306">
        <f t="shared" ca="1" si="417"/>
        <v>6.798443425165889</v>
      </c>
      <c r="H941" s="307">
        <f t="shared" ca="1" si="418"/>
        <v>-100.97259689484194</v>
      </c>
      <c r="I941" s="304">
        <f t="shared" ca="1" si="419"/>
        <v>101.2012063005843</v>
      </c>
      <c r="J941" s="306">
        <f t="shared" ca="1" si="420"/>
        <v>621.05488247048675</v>
      </c>
      <c r="K941" s="307">
        <f t="shared" ca="1" si="421"/>
        <v>-5.693427486534377</v>
      </c>
      <c r="L941" s="304">
        <f t="shared" ca="1" si="406"/>
        <v>621.08097874349244</v>
      </c>
      <c r="M941" s="306">
        <f t="shared" ca="1" si="422"/>
        <v>-1.5035682033408502</v>
      </c>
      <c r="N941" s="304">
        <f t="shared" ca="1" si="423"/>
        <v>-86.148112261498682</v>
      </c>
      <c r="P941" s="310">
        <f t="shared" ca="1" si="424"/>
        <v>23</v>
      </c>
      <c r="Q941" s="304">
        <f t="shared" ca="1" si="425"/>
        <v>0</v>
      </c>
      <c r="R941" s="306">
        <f t="shared" ca="1" si="426"/>
        <v>0</v>
      </c>
      <c r="S941" s="307">
        <f t="shared" ca="1" si="427"/>
        <v>2.8949999999999996</v>
      </c>
      <c r="T941" s="304">
        <f t="shared" ca="1" si="407"/>
        <v>28.399949999999997</v>
      </c>
      <c r="U941" s="311">
        <f t="shared" ca="1" si="408"/>
        <v>0</v>
      </c>
      <c r="V941" s="306">
        <f t="shared" ca="1" si="409"/>
        <v>1.225697643466225</v>
      </c>
      <c r="W941" s="304">
        <f t="shared" ca="1" si="410"/>
        <v>25.705591344080073</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0.90855792525610646</v>
      </c>
      <c r="AH941" s="304">
        <f t="shared" ca="1" si="434"/>
        <v>-8.8792812549026774</v>
      </c>
    </row>
    <row r="942" spans="1:34" x14ac:dyDescent="0.2">
      <c r="A942" s="347">
        <f t="shared" ca="1" si="412"/>
        <v>1E-4</v>
      </c>
      <c r="B942" s="304">
        <f t="shared" ca="1" si="413"/>
        <v>32.855200000002007</v>
      </c>
      <c r="D942" s="306">
        <f t="shared" ca="1" si="414"/>
        <v>-0.59648953619922063</v>
      </c>
      <c r="E942" s="307">
        <f t="shared" ca="1" si="415"/>
        <v>-0.95075182744270847</v>
      </c>
      <c r="F942" s="304">
        <f t="shared" ca="1" si="416"/>
        <v>1.1223764093123176</v>
      </c>
      <c r="G942" s="306">
        <f t="shared" ca="1" si="417"/>
        <v>6.798383776212269</v>
      </c>
      <c r="H942" s="307">
        <f t="shared" ca="1" si="418"/>
        <v>-100.97269197002468</v>
      </c>
      <c r="I942" s="304">
        <f t="shared" ca="1" si="419"/>
        <v>101.20129715395032</v>
      </c>
      <c r="J942" s="306">
        <f t="shared" ca="1" si="420"/>
        <v>621.05488247048675</v>
      </c>
      <c r="K942" s="307">
        <f t="shared" ca="1" si="421"/>
        <v>-5.7035247509776204</v>
      </c>
      <c r="L942" s="304">
        <f t="shared" ca="1" si="406"/>
        <v>621.08107138683204</v>
      </c>
      <c r="M942" s="306">
        <f t="shared" ca="1" si="422"/>
        <v>-1.5035688545293571</v>
      </c>
      <c r="N942" s="304">
        <f t="shared" ca="1" si="423"/>
        <v>-86.148149571851789</v>
      </c>
      <c r="P942" s="310">
        <f t="shared" ca="1" si="424"/>
        <v>23</v>
      </c>
      <c r="Q942" s="304">
        <f t="shared" ca="1" si="425"/>
        <v>0</v>
      </c>
      <c r="R942" s="306">
        <f t="shared" ca="1" si="426"/>
        <v>0</v>
      </c>
      <c r="S942" s="307">
        <f t="shared" ca="1" si="427"/>
        <v>2.8949999999999996</v>
      </c>
      <c r="T942" s="304">
        <f t="shared" ca="1" si="407"/>
        <v>28.399949999999997</v>
      </c>
      <c r="U942" s="311">
        <f t="shared" ca="1" si="408"/>
        <v>0</v>
      </c>
      <c r="V942" s="306">
        <f t="shared" ca="1" si="409"/>
        <v>1.2256988810862737</v>
      </c>
      <c r="W942" s="304">
        <f t="shared" ca="1" si="410"/>
        <v>25.705663454158611</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0.908533445547695</v>
      </c>
      <c r="AH942" s="304">
        <f t="shared" ca="1" si="434"/>
        <v>-8.8793061637582298</v>
      </c>
    </row>
    <row r="943" spans="1:34" x14ac:dyDescent="0.2">
      <c r="A943" s="347">
        <f t="shared" ca="1" si="412"/>
        <v>1E-4</v>
      </c>
      <c r="B943" s="304">
        <f t="shared" ca="1" si="413"/>
        <v>32.855300000002011</v>
      </c>
      <c r="D943" s="306">
        <f t="shared" ca="1" si="414"/>
        <v>-0.59648544043225737</v>
      </c>
      <c r="E943" s="307">
        <f t="shared" ca="1" si="415"/>
        <v>-0.95072658679363542</v>
      </c>
      <c r="F943" s="304">
        <f t="shared" ca="1" si="416"/>
        <v>1.1223528515952281</v>
      </c>
      <c r="G943" s="306">
        <f t="shared" ca="1" si="417"/>
        <v>6.7983241276682254</v>
      </c>
      <c r="H943" s="307">
        <f t="shared" ca="1" si="418"/>
        <v>-100.97278704268336</v>
      </c>
      <c r="I943" s="304">
        <f t="shared" ca="1" si="419"/>
        <v>101.20138800486841</v>
      </c>
      <c r="J943" s="306">
        <f t="shared" ca="1" si="420"/>
        <v>621.05488247048675</v>
      </c>
      <c r="K943" s="307">
        <f t="shared" ca="1" si="421"/>
        <v>-5.7136220249282559</v>
      </c>
      <c r="L943" s="304">
        <f t="shared" ca="1" si="406"/>
        <v>621.08116419440216</v>
      </c>
      <c r="M943" s="306">
        <f t="shared" ca="1" si="422"/>
        <v>-1.5035695057109812</v>
      </c>
      <c r="N943" s="304">
        <f t="shared" ca="1" si="423"/>
        <v>-86.14818688181056</v>
      </c>
      <c r="P943" s="310">
        <f t="shared" ca="1" si="424"/>
        <v>23</v>
      </c>
      <c r="Q943" s="304">
        <f t="shared" ca="1" si="425"/>
        <v>0</v>
      </c>
      <c r="R943" s="306">
        <f t="shared" ca="1" si="426"/>
        <v>0</v>
      </c>
      <c r="S943" s="307">
        <f t="shared" ca="1" si="427"/>
        <v>2.8949999999999996</v>
      </c>
      <c r="T943" s="304">
        <f t="shared" ca="1" si="407"/>
        <v>28.399949999999997</v>
      </c>
      <c r="U943" s="311">
        <f t="shared" ca="1" si="408"/>
        <v>0</v>
      </c>
      <c r="V943" s="306">
        <f t="shared" ca="1" si="409"/>
        <v>1.2257001187087373</v>
      </c>
      <c r="W943" s="304">
        <f t="shared" ca="1" si="410"/>
        <v>25.705735563178855</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0.9085089661961554</v>
      </c>
      <c r="AH943" s="304">
        <f t="shared" ca="1" si="434"/>
        <v>-8.8793310722482257</v>
      </c>
    </row>
    <row r="944" spans="1:34" x14ac:dyDescent="0.2">
      <c r="A944" s="347">
        <f t="shared" ca="1" si="412"/>
        <v>1E-4</v>
      </c>
      <c r="B944" s="304">
        <f t="shared" ca="1" si="413"/>
        <v>32.855400000002014</v>
      </c>
      <c r="D944" s="306">
        <f t="shared" ca="1" si="414"/>
        <v>-0.59648134466909331</v>
      </c>
      <c r="E944" s="307">
        <f t="shared" ca="1" si="415"/>
        <v>-0.95070134651497717</v>
      </c>
      <c r="F944" s="304">
        <f t="shared" ca="1" si="416"/>
        <v>1.1223292942820482</v>
      </c>
      <c r="G944" s="306">
        <f t="shared" ca="1" si="417"/>
        <v>6.7982644795337581</v>
      </c>
      <c r="H944" s="307">
        <f t="shared" ca="1" si="418"/>
        <v>-100.97288211281801</v>
      </c>
      <c r="I944" s="304">
        <f t="shared" ca="1" si="419"/>
        <v>101.20147885333857</v>
      </c>
      <c r="J944" s="306">
        <f t="shared" ca="1" si="420"/>
        <v>621.05488247048675</v>
      </c>
      <c r="K944" s="307">
        <f t="shared" ca="1" si="421"/>
        <v>-5.7237193083860314</v>
      </c>
      <c r="L944" s="304">
        <f t="shared" ca="1" si="406"/>
        <v>621.08125716620316</v>
      </c>
      <c r="M944" s="306">
        <f t="shared" ca="1" si="422"/>
        <v>-1.5035701568857227</v>
      </c>
      <c r="N944" s="304">
        <f t="shared" ca="1" si="423"/>
        <v>-86.148224191374965</v>
      </c>
      <c r="P944" s="310">
        <f t="shared" ca="1" si="424"/>
        <v>23</v>
      </c>
      <c r="Q944" s="304">
        <f t="shared" ca="1" si="425"/>
        <v>0</v>
      </c>
      <c r="R944" s="306">
        <f t="shared" ca="1" si="426"/>
        <v>0</v>
      </c>
      <c r="S944" s="307">
        <f t="shared" ca="1" si="427"/>
        <v>2.8949999999999996</v>
      </c>
      <c r="T944" s="304">
        <f t="shared" ca="1" si="407"/>
        <v>28.399949999999997</v>
      </c>
      <c r="U944" s="311">
        <f t="shared" ca="1" si="408"/>
        <v>0</v>
      </c>
      <c r="V944" s="306">
        <f t="shared" ca="1" si="409"/>
        <v>1.2257013563336168</v>
      </c>
      <c r="W944" s="304">
        <f t="shared" ca="1" si="410"/>
        <v>25.705807671140828</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0.90848448720148589</v>
      </c>
      <c r="AH944" s="304">
        <f t="shared" ca="1" si="434"/>
        <v>-8.8793559803726634</v>
      </c>
    </row>
    <row r="945" spans="1:34" x14ac:dyDescent="0.2">
      <c r="A945" s="347">
        <f t="shared" ca="1" si="412"/>
        <v>1E-4</v>
      </c>
      <c r="B945" s="304">
        <f t="shared" ca="1" si="413"/>
        <v>32.855500000002017</v>
      </c>
      <c r="D945" s="306">
        <f t="shared" ca="1" si="414"/>
        <v>-0.5964772489097302</v>
      </c>
      <c r="E945" s="307">
        <f t="shared" ca="1" si="415"/>
        <v>-0.95067610660673196</v>
      </c>
      <c r="F945" s="304">
        <f t="shared" ca="1" si="416"/>
        <v>1.1223057373727778</v>
      </c>
      <c r="G945" s="306">
        <f t="shared" ca="1" si="417"/>
        <v>6.7982048318088673</v>
      </c>
      <c r="H945" s="307">
        <f t="shared" ca="1" si="418"/>
        <v>-100.97297718042867</v>
      </c>
      <c r="I945" s="304">
        <f t="shared" ca="1" si="419"/>
        <v>101.20156969936087</v>
      </c>
      <c r="J945" s="306">
        <f t="shared" ca="1" si="420"/>
        <v>621.05488247048675</v>
      </c>
      <c r="K945" s="307">
        <f t="shared" ca="1" si="421"/>
        <v>-5.7338166013506937</v>
      </c>
      <c r="L945" s="304">
        <f t="shared" ca="1" si="406"/>
        <v>621.08135030223536</v>
      </c>
      <c r="M945" s="306">
        <f t="shared" ca="1" si="422"/>
        <v>-1.5035708080535819</v>
      </c>
      <c r="N945" s="304">
        <f t="shared" ca="1" si="423"/>
        <v>-86.148261500545047</v>
      </c>
      <c r="P945" s="310">
        <f t="shared" ca="1" si="424"/>
        <v>23</v>
      </c>
      <c r="Q945" s="304">
        <f t="shared" ca="1" si="425"/>
        <v>0</v>
      </c>
      <c r="R945" s="306">
        <f t="shared" ca="1" si="426"/>
        <v>0</v>
      </c>
      <c r="S945" s="307">
        <f t="shared" ca="1" si="427"/>
        <v>2.8949999999999996</v>
      </c>
      <c r="T945" s="304">
        <f t="shared" ca="1" si="407"/>
        <v>28.399949999999997</v>
      </c>
      <c r="U945" s="311">
        <f t="shared" ca="1" si="408"/>
        <v>0</v>
      </c>
      <c r="V945" s="306">
        <f t="shared" ca="1" si="409"/>
        <v>1.2257025939609114</v>
      </c>
      <c r="W945" s="304">
        <f t="shared" ca="1" si="410"/>
        <v>25.705879778044533</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0.90846000856368114</v>
      </c>
      <c r="AH945" s="304">
        <f t="shared" ca="1" si="434"/>
        <v>-8.8793808881315481</v>
      </c>
    </row>
    <row r="946" spans="1:34" x14ac:dyDescent="0.2">
      <c r="A946" s="347">
        <f t="shared" ca="1" si="412"/>
        <v>1E-4</v>
      </c>
      <c r="B946" s="304">
        <f t="shared" ca="1" si="413"/>
        <v>32.855600000002021</v>
      </c>
      <c r="D946" s="306">
        <f t="shared" ca="1" si="414"/>
        <v>-0.59647315315416549</v>
      </c>
      <c r="E946" s="307">
        <f t="shared" ca="1" si="415"/>
        <v>-0.9506508670688909</v>
      </c>
      <c r="F946" s="304">
        <f t="shared" ca="1" si="416"/>
        <v>1.1222821808674084</v>
      </c>
      <c r="G946" s="306">
        <f t="shared" ca="1" si="417"/>
        <v>6.7981451844935519</v>
      </c>
      <c r="H946" s="307">
        <f t="shared" ca="1" si="418"/>
        <v>-100.97307224551538</v>
      </c>
      <c r="I946" s="304">
        <f t="shared" ca="1" si="419"/>
        <v>101.20166054293537</v>
      </c>
      <c r="J946" s="306">
        <f t="shared" ca="1" si="420"/>
        <v>621.05488247048675</v>
      </c>
      <c r="K946" s="307">
        <f t="shared" ca="1" si="421"/>
        <v>-5.7439139038219906</v>
      </c>
      <c r="L946" s="304">
        <f t="shared" ca="1" si="406"/>
        <v>621.08144360249935</v>
      </c>
      <c r="M946" s="306">
        <f t="shared" ca="1" si="422"/>
        <v>-1.5035714592145586</v>
      </c>
      <c r="N946" s="304">
        <f t="shared" ca="1" si="423"/>
        <v>-86.148298809320806</v>
      </c>
      <c r="P946" s="310">
        <f t="shared" ca="1" si="424"/>
        <v>23</v>
      </c>
      <c r="Q946" s="304">
        <f t="shared" ca="1" si="425"/>
        <v>0</v>
      </c>
      <c r="R946" s="306">
        <f t="shared" ca="1" si="426"/>
        <v>0</v>
      </c>
      <c r="S946" s="307">
        <f t="shared" ca="1" si="427"/>
        <v>2.8949999999999996</v>
      </c>
      <c r="T946" s="304">
        <f t="shared" ca="1" si="407"/>
        <v>28.399949999999997</v>
      </c>
      <c r="U946" s="311">
        <f t="shared" ca="1" si="408"/>
        <v>0</v>
      </c>
      <c r="V946" s="306">
        <f t="shared" ca="1" si="409"/>
        <v>1.2257038315906212</v>
      </c>
      <c r="W946" s="304">
        <f t="shared" ca="1" si="410"/>
        <v>25.705951883890005</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0.90843553028274293</v>
      </c>
      <c r="AH946" s="304">
        <f t="shared" ca="1" si="434"/>
        <v>-8.8794057955248835</v>
      </c>
    </row>
    <row r="947" spans="1:34" x14ac:dyDescent="0.2">
      <c r="A947" s="347">
        <f t="shared" ca="1" si="412"/>
        <v>1E-4</v>
      </c>
      <c r="B947" s="304">
        <f t="shared" ca="1" si="413"/>
        <v>32.855700000002024</v>
      </c>
      <c r="D947" s="306">
        <f t="shared" ca="1" si="414"/>
        <v>-0.5964690574024033</v>
      </c>
      <c r="E947" s="307">
        <f t="shared" ca="1" si="415"/>
        <v>-0.95062562790144511</v>
      </c>
      <c r="F947" s="304">
        <f t="shared" ca="1" si="416"/>
        <v>1.1222586247659352</v>
      </c>
      <c r="G947" s="306">
        <f t="shared" ca="1" si="417"/>
        <v>6.798085537587812</v>
      </c>
      <c r="H947" s="307">
        <f t="shared" ca="1" si="418"/>
        <v>-100.97316730807817</v>
      </c>
      <c r="I947" s="304">
        <f t="shared" ca="1" si="419"/>
        <v>101.20175138406206</v>
      </c>
      <c r="J947" s="306">
        <f t="shared" ca="1" si="420"/>
        <v>621.05488247048675</v>
      </c>
      <c r="K947" s="307">
        <f t="shared" ca="1" si="421"/>
        <v>-5.7540112157996699</v>
      </c>
      <c r="L947" s="304">
        <f t="shared" ca="1" si="406"/>
        <v>621.08153706699545</v>
      </c>
      <c r="M947" s="306">
        <f t="shared" ca="1" si="422"/>
        <v>-1.503572110368653</v>
      </c>
      <c r="N947" s="304">
        <f t="shared" ca="1" si="423"/>
        <v>-86.148336117702229</v>
      </c>
      <c r="P947" s="310">
        <f t="shared" ca="1" si="424"/>
        <v>23</v>
      </c>
      <c r="Q947" s="304">
        <f t="shared" ca="1" si="425"/>
        <v>0</v>
      </c>
      <c r="R947" s="306">
        <f t="shared" ca="1" si="426"/>
        <v>0</v>
      </c>
      <c r="S947" s="307">
        <f t="shared" ca="1" si="427"/>
        <v>2.8949999999999996</v>
      </c>
      <c r="T947" s="304">
        <f t="shared" ca="1" si="407"/>
        <v>28.399949999999997</v>
      </c>
      <c r="U947" s="311">
        <f t="shared" ca="1" si="408"/>
        <v>0</v>
      </c>
      <c r="V947" s="306">
        <f t="shared" ca="1" si="409"/>
        <v>1.2257050692227462</v>
      </c>
      <c r="W947" s="304">
        <f t="shared" ca="1" si="410"/>
        <v>25.706023988677231</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0.90841105235865705</v>
      </c>
      <c r="AH947" s="304">
        <f t="shared" ca="1" si="434"/>
        <v>-8.8794307025526802</v>
      </c>
    </row>
    <row r="948" spans="1:34" x14ac:dyDescent="0.2">
      <c r="A948" s="347">
        <f t="shared" ca="1" si="412"/>
        <v>1E-4</v>
      </c>
      <c r="B948" s="304">
        <f t="shared" ca="1" si="413"/>
        <v>32.855800000002027</v>
      </c>
      <c r="D948" s="306">
        <f t="shared" ca="1" si="414"/>
        <v>-0.5964649616544424</v>
      </c>
      <c r="E948" s="307">
        <f t="shared" ca="1" si="415"/>
        <v>-0.95060038910439992</v>
      </c>
      <c r="F948" s="304">
        <f t="shared" ca="1" si="416"/>
        <v>1.1222350690683622</v>
      </c>
      <c r="G948" s="306">
        <f t="shared" ca="1" si="417"/>
        <v>6.7980258910916467</v>
      </c>
      <c r="H948" s="307">
        <f t="shared" ca="1" si="418"/>
        <v>-100.97326236811709</v>
      </c>
      <c r="I948" s="304">
        <f t="shared" ca="1" si="419"/>
        <v>101.20184222274101</v>
      </c>
      <c r="J948" s="306">
        <f t="shared" ca="1" si="420"/>
        <v>621.05488247048675</v>
      </c>
      <c r="K948" s="307">
        <f t="shared" ca="1" si="421"/>
        <v>-5.7641085372834793</v>
      </c>
      <c r="L948" s="304">
        <f t="shared" ca="1" si="406"/>
        <v>621.08163069572402</v>
      </c>
      <c r="M948" s="306">
        <f t="shared" ca="1" si="422"/>
        <v>-1.5035727615158652</v>
      </c>
      <c r="N948" s="304">
        <f t="shared" ca="1" si="423"/>
        <v>-86.148373425689314</v>
      </c>
      <c r="P948" s="310">
        <f t="shared" ca="1" si="424"/>
        <v>23</v>
      </c>
      <c r="Q948" s="304">
        <f t="shared" ca="1" si="425"/>
        <v>0</v>
      </c>
      <c r="R948" s="306">
        <f t="shared" ca="1" si="426"/>
        <v>0</v>
      </c>
      <c r="S948" s="307">
        <f t="shared" ca="1" si="427"/>
        <v>2.8949999999999996</v>
      </c>
      <c r="T948" s="304">
        <f t="shared" ca="1" si="407"/>
        <v>28.399949999999997</v>
      </c>
      <c r="U948" s="311">
        <f t="shared" ca="1" si="408"/>
        <v>0</v>
      </c>
      <c r="V948" s="306">
        <f t="shared" ca="1" si="409"/>
        <v>1.2257063068572869</v>
      </c>
      <c r="W948" s="304">
        <f t="shared" ca="1" si="410"/>
        <v>25.706096092406241</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0.90838657479142704</v>
      </c>
      <c r="AH948" s="304">
        <f t="shared" ca="1" si="434"/>
        <v>-8.8794556092149346</v>
      </c>
    </row>
    <row r="949" spans="1:34" x14ac:dyDescent="0.2">
      <c r="A949" s="347">
        <f t="shared" ca="1" si="412"/>
        <v>1E-4</v>
      </c>
      <c r="B949" s="304">
        <f t="shared" ca="1" si="413"/>
        <v>32.85590000000203</v>
      </c>
      <c r="D949" s="306">
        <f t="shared" ca="1" si="414"/>
        <v>-0.59646086591028469</v>
      </c>
      <c r="E949" s="307">
        <f t="shared" ca="1" si="415"/>
        <v>-0.9505751506777429</v>
      </c>
      <c r="F949" s="304">
        <f t="shared" ca="1" si="416"/>
        <v>1.1222115137746806</v>
      </c>
      <c r="G949" s="306">
        <f t="shared" ca="1" si="417"/>
        <v>6.797966245005056</v>
      </c>
      <c r="H949" s="307">
        <f t="shared" ca="1" si="418"/>
        <v>-100.97335742563216</v>
      </c>
      <c r="I949" s="304">
        <f t="shared" ca="1" si="419"/>
        <v>101.20193305897222</v>
      </c>
      <c r="J949" s="306">
        <f t="shared" ca="1" si="420"/>
        <v>621.05488247048675</v>
      </c>
      <c r="K949" s="307">
        <f t="shared" ca="1" si="421"/>
        <v>-5.7742058682731665</v>
      </c>
      <c r="L949" s="304">
        <f t="shared" ca="1" si="406"/>
        <v>621.08172448868538</v>
      </c>
      <c r="M949" s="306">
        <f t="shared" ca="1" si="422"/>
        <v>-1.5035734126561955</v>
      </c>
      <c r="N949" s="304">
        <f t="shared" ca="1" si="423"/>
        <v>-86.14841073328212</v>
      </c>
      <c r="P949" s="310">
        <f t="shared" ca="1" si="424"/>
        <v>23</v>
      </c>
      <c r="Q949" s="304">
        <f t="shared" ca="1" si="425"/>
        <v>0</v>
      </c>
      <c r="R949" s="306">
        <f t="shared" ca="1" si="426"/>
        <v>0</v>
      </c>
      <c r="S949" s="307">
        <f t="shared" ca="1" si="427"/>
        <v>2.8949999999999996</v>
      </c>
      <c r="T949" s="304">
        <f t="shared" ca="1" si="407"/>
        <v>28.399949999999997</v>
      </c>
      <c r="U949" s="311">
        <f t="shared" ca="1" si="408"/>
        <v>0</v>
      </c>
      <c r="V949" s="306">
        <f t="shared" ca="1" si="409"/>
        <v>1.2257075444942422</v>
      </c>
      <c r="W949" s="304">
        <f t="shared" ca="1" si="410"/>
        <v>25.706168195077019</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0.90836209758104758</v>
      </c>
      <c r="AH949" s="304">
        <f t="shared" ca="1" si="434"/>
        <v>-8.8794805155116556</v>
      </c>
    </row>
    <row r="950" spans="1:34" x14ac:dyDescent="0.2">
      <c r="A950" s="347">
        <f t="shared" ca="1" si="412"/>
        <v>1E-4</v>
      </c>
      <c r="B950" s="304">
        <f t="shared" ca="1" si="413"/>
        <v>32.856000000002034</v>
      </c>
      <c r="D950" s="306">
        <f t="shared" ca="1" si="414"/>
        <v>-0.59645677016992737</v>
      </c>
      <c r="E950" s="307">
        <f t="shared" ca="1" si="415"/>
        <v>-0.95054991262148114</v>
      </c>
      <c r="F950" s="304">
        <f t="shared" ca="1" si="416"/>
        <v>1.1221879588848951</v>
      </c>
      <c r="G950" s="306">
        <f t="shared" ca="1" si="417"/>
        <v>6.797906599328039</v>
      </c>
      <c r="H950" s="307">
        <f t="shared" ca="1" si="418"/>
        <v>-100.97345248062342</v>
      </c>
      <c r="I950" s="304">
        <f t="shared" ca="1" si="419"/>
        <v>101.20202389275575</v>
      </c>
      <c r="J950" s="306">
        <f t="shared" ca="1" si="420"/>
        <v>621.05488247048675</v>
      </c>
      <c r="K950" s="307">
        <f t="shared" ca="1" si="421"/>
        <v>-5.7843032087684794</v>
      </c>
      <c r="L950" s="304">
        <f t="shared" ca="1" si="406"/>
        <v>621.08181844588</v>
      </c>
      <c r="M950" s="306">
        <f t="shared" ca="1" si="422"/>
        <v>-1.5035740637896435</v>
      </c>
      <c r="N950" s="304">
        <f t="shared" ca="1" si="423"/>
        <v>-86.148448040480588</v>
      </c>
      <c r="P950" s="310">
        <f t="shared" ca="1" si="424"/>
        <v>23</v>
      </c>
      <c r="Q950" s="304">
        <f t="shared" ca="1" si="425"/>
        <v>0</v>
      </c>
      <c r="R950" s="306">
        <f t="shared" ca="1" si="426"/>
        <v>0</v>
      </c>
      <c r="S950" s="307">
        <f t="shared" ca="1" si="427"/>
        <v>2.8949999999999996</v>
      </c>
      <c r="T950" s="304">
        <f t="shared" ca="1" si="407"/>
        <v>28.399949999999997</v>
      </c>
      <c r="U950" s="311">
        <f t="shared" ca="1" si="408"/>
        <v>0</v>
      </c>
      <c r="V950" s="306">
        <f t="shared" ca="1" si="409"/>
        <v>1.225708782133613</v>
      </c>
      <c r="W950" s="304">
        <f t="shared" ca="1" si="410"/>
        <v>25.7062402966896</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0.90833762072751867</v>
      </c>
      <c r="AH950" s="304">
        <f t="shared" ca="1" si="434"/>
        <v>-8.8795054214428397</v>
      </c>
    </row>
    <row r="951" spans="1:34" x14ac:dyDescent="0.2">
      <c r="A951" s="347">
        <f t="shared" ca="1" si="412"/>
        <v>1E-4</v>
      </c>
      <c r="B951" s="304">
        <f t="shared" ca="1" si="413"/>
        <v>32.856100000002037</v>
      </c>
      <c r="D951" s="306">
        <f t="shared" ca="1" si="414"/>
        <v>-0.59645267443337635</v>
      </c>
      <c r="E951" s="307">
        <f t="shared" ca="1" si="415"/>
        <v>-0.95052467493560222</v>
      </c>
      <c r="F951" s="304">
        <f t="shared" ca="1" si="416"/>
        <v>1.1221644043989987</v>
      </c>
      <c r="G951" s="306">
        <f t="shared" ca="1" si="417"/>
        <v>6.7978469540605957</v>
      </c>
      <c r="H951" s="307">
        <f t="shared" ca="1" si="418"/>
        <v>-100.97354753309092</v>
      </c>
      <c r="I951" s="304">
        <f t="shared" ca="1" si="419"/>
        <v>101.20211472409162</v>
      </c>
      <c r="J951" s="306">
        <f t="shared" ca="1" si="420"/>
        <v>621.05488247048675</v>
      </c>
      <c r="K951" s="307">
        <f t="shared" ca="1" si="421"/>
        <v>-5.7944005587691647</v>
      </c>
      <c r="L951" s="304">
        <f t="shared" ca="1" si="406"/>
        <v>621.08191256730834</v>
      </c>
      <c r="M951" s="306">
        <f t="shared" ca="1" si="422"/>
        <v>-1.50357471491621</v>
      </c>
      <c r="N951" s="304">
        <f t="shared" ca="1" si="423"/>
        <v>-86.148485347284776</v>
      </c>
      <c r="P951" s="310">
        <f t="shared" ca="1" si="424"/>
        <v>23</v>
      </c>
      <c r="Q951" s="304">
        <f t="shared" ca="1" si="425"/>
        <v>0</v>
      </c>
      <c r="R951" s="306">
        <f t="shared" ca="1" si="426"/>
        <v>0</v>
      </c>
      <c r="S951" s="307">
        <f t="shared" ca="1" si="427"/>
        <v>2.8949999999999996</v>
      </c>
      <c r="T951" s="304">
        <f t="shared" ca="1" si="407"/>
        <v>28.399949999999997</v>
      </c>
      <c r="U951" s="311">
        <f t="shared" ca="1" si="408"/>
        <v>0</v>
      </c>
      <c r="V951" s="306">
        <f t="shared" ca="1" si="409"/>
        <v>1.2257100197753985</v>
      </c>
      <c r="W951" s="304">
        <f t="shared" ca="1" si="410"/>
        <v>25.706312397243966</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0.90831314423082965</v>
      </c>
      <c r="AH951" s="304">
        <f t="shared" ca="1" si="434"/>
        <v>-8.8795303270084993</v>
      </c>
    </row>
    <row r="952" spans="1:34" x14ac:dyDescent="0.2">
      <c r="A952" s="347">
        <f t="shared" ca="1" si="412"/>
        <v>1E-4</v>
      </c>
      <c r="B952" s="304">
        <f t="shared" ca="1" si="413"/>
        <v>32.85620000000204</v>
      </c>
      <c r="D952" s="306">
        <f t="shared" ca="1" si="414"/>
        <v>-0.5964485787006264</v>
      </c>
      <c r="E952" s="307">
        <f t="shared" ca="1" si="415"/>
        <v>-0.95049943762011146</v>
      </c>
      <c r="F952" s="304">
        <f t="shared" ca="1" si="416"/>
        <v>1.1221408503169936</v>
      </c>
      <c r="G952" s="306">
        <f t="shared" ca="1" si="417"/>
        <v>6.7977873092027252</v>
      </c>
      <c r="H952" s="307">
        <f t="shared" ca="1" si="418"/>
        <v>-100.97364258303469</v>
      </c>
      <c r="I952" s="304">
        <f t="shared" ca="1" si="419"/>
        <v>101.20220555297989</v>
      </c>
      <c r="J952" s="306">
        <f t="shared" ca="1" si="420"/>
        <v>621.05488247048675</v>
      </c>
      <c r="K952" s="307">
        <f t="shared" ca="1" si="421"/>
        <v>-5.8044979182749712</v>
      </c>
      <c r="L952" s="304">
        <f t="shared" ca="1" si="406"/>
        <v>621.08200685297061</v>
      </c>
      <c r="M952" s="306">
        <f t="shared" ca="1" si="422"/>
        <v>-1.5035753660358944</v>
      </c>
      <c r="N952" s="304">
        <f t="shared" ca="1" si="423"/>
        <v>-86.148522653694656</v>
      </c>
      <c r="P952" s="310">
        <f t="shared" ca="1" si="424"/>
        <v>23</v>
      </c>
      <c r="Q952" s="304">
        <f t="shared" ca="1" si="425"/>
        <v>0</v>
      </c>
      <c r="R952" s="306">
        <f t="shared" ca="1" si="426"/>
        <v>0</v>
      </c>
      <c r="S952" s="307">
        <f t="shared" ca="1" si="427"/>
        <v>2.8949999999999996</v>
      </c>
      <c r="T952" s="304">
        <f t="shared" ca="1" si="407"/>
        <v>28.399949999999997</v>
      </c>
      <c r="U952" s="311">
        <f t="shared" ca="1" si="408"/>
        <v>0</v>
      </c>
      <c r="V952" s="306">
        <f t="shared" ca="1" si="409"/>
        <v>1.2257112574195994</v>
      </c>
      <c r="W952" s="304">
        <f t="shared" ca="1" si="410"/>
        <v>25.706384496740167</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0.9082886680909894</v>
      </c>
      <c r="AH952" s="304">
        <f t="shared" ca="1" si="434"/>
        <v>-8.8795552322086255</v>
      </c>
    </row>
    <row r="953" spans="1:34" x14ac:dyDescent="0.2">
      <c r="A953" s="347">
        <f t="shared" ca="1" si="412"/>
        <v>1E-4</v>
      </c>
      <c r="B953" s="304">
        <f t="shared" ca="1" si="413"/>
        <v>32.856300000002044</v>
      </c>
      <c r="D953" s="306">
        <f t="shared" ca="1" si="414"/>
        <v>-0.59644448297168373</v>
      </c>
      <c r="E953" s="307">
        <f t="shared" ca="1" si="415"/>
        <v>-0.95047420067499289</v>
      </c>
      <c r="F953" s="304">
        <f t="shared" ca="1" si="416"/>
        <v>1.1221172966388699</v>
      </c>
      <c r="G953" s="306">
        <f t="shared" ca="1" si="417"/>
        <v>6.7977276647544285</v>
      </c>
      <c r="H953" s="307">
        <f t="shared" ca="1" si="418"/>
        <v>-100.97373763045475</v>
      </c>
      <c r="I953" s="304">
        <f t="shared" ca="1" si="419"/>
        <v>101.20229637942056</v>
      </c>
      <c r="J953" s="306">
        <f t="shared" ca="1" si="420"/>
        <v>621.05488247048675</v>
      </c>
      <c r="K953" s="307">
        <f t="shared" ca="1" si="421"/>
        <v>-5.8145952872856457</v>
      </c>
      <c r="L953" s="304">
        <f t="shared" ca="1" si="406"/>
        <v>621.08210130286727</v>
      </c>
      <c r="M953" s="306">
        <f t="shared" ca="1" si="422"/>
        <v>-1.5035760171486972</v>
      </c>
      <c r="N953" s="304">
        <f t="shared" ca="1" si="423"/>
        <v>-86.148559959710241</v>
      </c>
      <c r="P953" s="310">
        <f t="shared" ca="1" si="424"/>
        <v>23</v>
      </c>
      <c r="Q953" s="304">
        <f t="shared" ca="1" si="425"/>
        <v>0</v>
      </c>
      <c r="R953" s="306">
        <f t="shared" ca="1" si="426"/>
        <v>0</v>
      </c>
      <c r="S953" s="307">
        <f t="shared" ca="1" si="427"/>
        <v>2.8949999999999996</v>
      </c>
      <c r="T953" s="304">
        <f t="shared" ca="1" si="407"/>
        <v>28.399949999999997</v>
      </c>
      <c r="U953" s="311">
        <f t="shared" ca="1" si="408"/>
        <v>0</v>
      </c>
      <c r="V953" s="306">
        <f t="shared" ca="1" si="409"/>
        <v>1.2257124950662155</v>
      </c>
      <c r="W953" s="304">
        <f t="shared" ca="1" si="410"/>
        <v>25.706456595178185</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0.90826419230798017</v>
      </c>
      <c r="AH953" s="304">
        <f t="shared" ca="1" si="434"/>
        <v>-8.8795801370432361</v>
      </c>
    </row>
    <row r="954" spans="1:34" x14ac:dyDescent="0.2">
      <c r="A954" s="347">
        <f t="shared" ca="1" si="412"/>
        <v>1E-4</v>
      </c>
      <c r="B954" s="304">
        <f t="shared" ca="1" si="413"/>
        <v>32.856400000002047</v>
      </c>
      <c r="D954" s="306">
        <f t="shared" ca="1" si="414"/>
        <v>-0.59644038724654558</v>
      </c>
      <c r="E954" s="307">
        <f t="shared" ca="1" si="415"/>
        <v>-0.95044896410025004</v>
      </c>
      <c r="F954" s="304">
        <f t="shared" ca="1" si="416"/>
        <v>1.1220937433646299</v>
      </c>
      <c r="G954" s="306">
        <f t="shared" ca="1" si="417"/>
        <v>6.7976680207157036</v>
      </c>
      <c r="H954" s="307">
        <f t="shared" ca="1" si="418"/>
        <v>-100.97383267535116</v>
      </c>
      <c r="I954" s="304">
        <f t="shared" ca="1" si="419"/>
        <v>101.20238720341371</v>
      </c>
      <c r="J954" s="306">
        <f t="shared" ca="1" si="420"/>
        <v>621.05488247048675</v>
      </c>
      <c r="K954" s="307">
        <f t="shared" ca="1" si="421"/>
        <v>-5.8246926658009359</v>
      </c>
      <c r="L954" s="304">
        <f t="shared" ca="1" si="406"/>
        <v>621.08219591699867</v>
      </c>
      <c r="M954" s="306">
        <f t="shared" ca="1" si="422"/>
        <v>-1.5035766682546183</v>
      </c>
      <c r="N954" s="304">
        <f t="shared" ca="1" si="423"/>
        <v>-86.148597265331532</v>
      </c>
      <c r="P954" s="310">
        <f t="shared" ca="1" si="424"/>
        <v>23</v>
      </c>
      <c r="Q954" s="304">
        <f t="shared" ca="1" si="425"/>
        <v>0</v>
      </c>
      <c r="R954" s="306">
        <f t="shared" ca="1" si="426"/>
        <v>0</v>
      </c>
      <c r="S954" s="307">
        <f t="shared" ca="1" si="427"/>
        <v>2.8949999999999996</v>
      </c>
      <c r="T954" s="304">
        <f t="shared" ca="1" si="407"/>
        <v>28.399949999999997</v>
      </c>
      <c r="U954" s="311">
        <f t="shared" ca="1" si="408"/>
        <v>0</v>
      </c>
      <c r="V954" s="306">
        <f t="shared" ca="1" si="409"/>
        <v>1.2257137327152461</v>
      </c>
      <c r="W954" s="304">
        <f t="shared" ca="1" si="410"/>
        <v>25.706528692558035</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0.90823971688180549</v>
      </c>
      <c r="AH954" s="304">
        <f t="shared" ca="1" si="434"/>
        <v>-8.8796050415123275</v>
      </c>
    </row>
    <row r="955" spans="1:34" x14ac:dyDescent="0.2">
      <c r="A955" s="347">
        <f t="shared" ca="1" si="412"/>
        <v>1E-4</v>
      </c>
      <c r="B955" s="304">
        <f t="shared" ca="1" si="413"/>
        <v>32.85650000000205</v>
      </c>
      <c r="D955" s="306">
        <f t="shared" ca="1" si="414"/>
        <v>-0.59643629152521327</v>
      </c>
      <c r="E955" s="307">
        <f t="shared" ca="1" si="415"/>
        <v>-0.95042372789587937</v>
      </c>
      <c r="F955" s="304">
        <f t="shared" ca="1" si="416"/>
        <v>1.1220701904942709</v>
      </c>
      <c r="G955" s="306">
        <f t="shared" ca="1" si="417"/>
        <v>6.7976083770865507</v>
      </c>
      <c r="H955" s="307">
        <f t="shared" ca="1" si="418"/>
        <v>-100.97392771772395</v>
      </c>
      <c r="I955" s="304">
        <f t="shared" ca="1" si="419"/>
        <v>101.20247802495935</v>
      </c>
      <c r="J955" s="306">
        <f t="shared" ca="1" si="420"/>
        <v>621.05488247048675</v>
      </c>
      <c r="K955" s="307">
        <f t="shared" ca="1" si="421"/>
        <v>-5.8347900538205897</v>
      </c>
      <c r="L955" s="304">
        <f t="shared" ca="1" si="406"/>
        <v>621.08229069536526</v>
      </c>
      <c r="M955" s="306">
        <f t="shared" ca="1" si="422"/>
        <v>-1.5035773193536579</v>
      </c>
      <c r="N955" s="304">
        <f t="shared" ca="1" si="423"/>
        <v>-86.148634570558556</v>
      </c>
      <c r="P955" s="310">
        <f t="shared" ca="1" si="424"/>
        <v>23</v>
      </c>
      <c r="Q955" s="304">
        <f t="shared" ca="1" si="425"/>
        <v>0</v>
      </c>
      <c r="R955" s="306">
        <f t="shared" ca="1" si="426"/>
        <v>0</v>
      </c>
      <c r="S955" s="307">
        <f t="shared" ca="1" si="427"/>
        <v>2.8949999999999996</v>
      </c>
      <c r="T955" s="304">
        <f t="shared" ca="1" si="407"/>
        <v>28.399949999999997</v>
      </c>
      <c r="U955" s="311">
        <f t="shared" ca="1" si="408"/>
        <v>0</v>
      </c>
      <c r="V955" s="306">
        <f t="shared" ca="1" si="409"/>
        <v>1.2257149703666923</v>
      </c>
      <c r="W955" s="304">
        <f t="shared" ca="1" si="410"/>
        <v>25.706600788879751</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0.9082152418124636</v>
      </c>
      <c r="AH955" s="304">
        <f t="shared" ca="1" si="434"/>
        <v>-8.8796299456159034</v>
      </c>
    </row>
    <row r="956" spans="1:34" x14ac:dyDescent="0.2">
      <c r="A956" s="347">
        <f t="shared" ca="1" si="412"/>
        <v>1E-4</v>
      </c>
      <c r="B956" s="304">
        <f t="shared" ca="1" si="413"/>
        <v>32.856600000002054</v>
      </c>
      <c r="D956" s="306">
        <f t="shared" ca="1" si="414"/>
        <v>-0.59643219580768891</v>
      </c>
      <c r="E956" s="307">
        <f t="shared" ca="1" si="415"/>
        <v>-0.95039849206187199</v>
      </c>
      <c r="F956" s="304">
        <f t="shared" ca="1" si="416"/>
        <v>1.1220466380277878</v>
      </c>
      <c r="G956" s="306">
        <f t="shared" ca="1" si="417"/>
        <v>6.7975487338669698</v>
      </c>
      <c r="H956" s="307">
        <f t="shared" ca="1" si="418"/>
        <v>-100.97402275757315</v>
      </c>
      <c r="I956" s="304">
        <f t="shared" ca="1" si="419"/>
        <v>101.2025688440575</v>
      </c>
      <c r="J956" s="306">
        <f t="shared" ca="1" si="420"/>
        <v>621.05488247048675</v>
      </c>
      <c r="K956" s="307">
        <f t="shared" ca="1" si="421"/>
        <v>-5.8448874513443547</v>
      </c>
      <c r="L956" s="304">
        <f t="shared" ca="1" si="406"/>
        <v>621.08238563796749</v>
      </c>
      <c r="M956" s="306">
        <f t="shared" ca="1" si="422"/>
        <v>-1.5035779704458163</v>
      </c>
      <c r="N956" s="304">
        <f t="shared" ca="1" si="423"/>
        <v>-86.148671875391301</v>
      </c>
      <c r="P956" s="310">
        <f t="shared" ca="1" si="424"/>
        <v>23</v>
      </c>
      <c r="Q956" s="304">
        <f t="shared" ca="1" si="425"/>
        <v>0</v>
      </c>
      <c r="R956" s="306">
        <f t="shared" ca="1" si="426"/>
        <v>0</v>
      </c>
      <c r="S956" s="307">
        <f t="shared" ca="1" si="427"/>
        <v>2.8949999999999996</v>
      </c>
      <c r="T956" s="304">
        <f t="shared" ca="1" si="407"/>
        <v>28.399949999999997</v>
      </c>
      <c r="U956" s="311">
        <f t="shared" ca="1" si="408"/>
        <v>0</v>
      </c>
      <c r="V956" s="306">
        <f t="shared" ca="1" si="409"/>
        <v>1.2257162080205535</v>
      </c>
      <c r="W956" s="304">
        <f t="shared" ca="1" si="410"/>
        <v>25.706672884143316</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0.90819076709994029</v>
      </c>
      <c r="AH956" s="304">
        <f t="shared" ca="1" si="434"/>
        <v>-8.8796548493539742</v>
      </c>
    </row>
    <row r="957" spans="1:34" x14ac:dyDescent="0.2">
      <c r="A957" s="347">
        <f t="shared" ca="1" si="412"/>
        <v>1E-4</v>
      </c>
      <c r="B957" s="304">
        <f t="shared" ca="1" si="413"/>
        <v>32.856700000002057</v>
      </c>
      <c r="D957" s="306">
        <f t="shared" ca="1" si="414"/>
        <v>-0.5964281000939694</v>
      </c>
      <c r="E957" s="307">
        <f t="shared" ca="1" si="415"/>
        <v>-0.95037325659822969</v>
      </c>
      <c r="F957" s="304">
        <f t="shared" ca="1" si="416"/>
        <v>1.1220230859651803</v>
      </c>
      <c r="G957" s="306">
        <f t="shared" ca="1" si="417"/>
        <v>6.7974890910569608</v>
      </c>
      <c r="H957" s="307">
        <f t="shared" ca="1" si="418"/>
        <v>-100.97411779489882</v>
      </c>
      <c r="I957" s="304">
        <f t="shared" ca="1" si="419"/>
        <v>101.20265966070822</v>
      </c>
      <c r="J957" s="306">
        <f t="shared" ca="1" si="420"/>
        <v>621.05488247048675</v>
      </c>
      <c r="K957" s="307">
        <f t="shared" ca="1" si="421"/>
        <v>-5.8549848583719779</v>
      </c>
      <c r="L957" s="304">
        <f t="shared" ca="1" si="406"/>
        <v>621.08248074480571</v>
      </c>
      <c r="M957" s="306">
        <f t="shared" ca="1" si="422"/>
        <v>-1.5035786215310931</v>
      </c>
      <c r="N957" s="304">
        <f t="shared" ca="1" si="423"/>
        <v>-86.148709179829766</v>
      </c>
      <c r="P957" s="310">
        <f t="shared" ca="1" si="424"/>
        <v>23</v>
      </c>
      <c r="Q957" s="304">
        <f t="shared" ca="1" si="425"/>
        <v>0</v>
      </c>
      <c r="R957" s="306">
        <f t="shared" ca="1" si="426"/>
        <v>0</v>
      </c>
      <c r="S957" s="307">
        <f t="shared" ca="1" si="427"/>
        <v>2.8949999999999996</v>
      </c>
      <c r="T957" s="304">
        <f t="shared" ca="1" si="407"/>
        <v>28.399949999999997</v>
      </c>
      <c r="U957" s="311">
        <f t="shared" ca="1" si="408"/>
        <v>0</v>
      </c>
      <c r="V957" s="306">
        <f t="shared" ca="1" si="409"/>
        <v>1.2257174456768294</v>
      </c>
      <c r="W957" s="304">
        <f t="shared" ca="1" si="410"/>
        <v>25.706744978348745</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0.90816629274424621</v>
      </c>
      <c r="AH957" s="304">
        <f t="shared" ca="1" si="434"/>
        <v>-8.8796797527265348</v>
      </c>
    </row>
    <row r="958" spans="1:34" x14ac:dyDescent="0.2">
      <c r="A958" s="347">
        <f t="shared" ca="1" si="412"/>
        <v>1E-4</v>
      </c>
      <c r="B958" s="304">
        <f t="shared" ca="1" si="413"/>
        <v>32.85680000000206</v>
      </c>
      <c r="D958" s="306">
        <f t="shared" ca="1" si="414"/>
        <v>-0.5964240043840604</v>
      </c>
      <c r="E958" s="307">
        <f t="shared" ca="1" si="415"/>
        <v>-0.95034802150494713</v>
      </c>
      <c r="F958" s="304">
        <f t="shared" ca="1" si="416"/>
        <v>1.1219995343064475</v>
      </c>
      <c r="G958" s="306">
        <f t="shared" ca="1" si="417"/>
        <v>6.7974294486565228</v>
      </c>
      <c r="H958" s="307">
        <f t="shared" ca="1" si="418"/>
        <v>-100.97421282970097</v>
      </c>
      <c r="I958" s="304">
        <f t="shared" ca="1" si="419"/>
        <v>101.20275047491155</v>
      </c>
      <c r="J958" s="306">
        <f t="shared" ca="1" si="420"/>
        <v>621.05488247048675</v>
      </c>
      <c r="K958" s="307">
        <f t="shared" ca="1" si="421"/>
        <v>-5.8650822749032079</v>
      </c>
      <c r="L958" s="304">
        <f t="shared" ca="1" si="406"/>
        <v>621.08257601588014</v>
      </c>
      <c r="M958" s="306">
        <f t="shared" ca="1" si="422"/>
        <v>-1.5035792726094888</v>
      </c>
      <c r="N958" s="304">
        <f t="shared" ca="1" si="423"/>
        <v>-86.148746483873964</v>
      </c>
      <c r="P958" s="310">
        <f t="shared" ca="1" si="424"/>
        <v>23</v>
      </c>
      <c r="Q958" s="304">
        <f t="shared" ca="1" si="425"/>
        <v>0</v>
      </c>
      <c r="R958" s="306">
        <f t="shared" ca="1" si="426"/>
        <v>0</v>
      </c>
      <c r="S958" s="307">
        <f t="shared" ca="1" si="427"/>
        <v>2.8949999999999996</v>
      </c>
      <c r="T958" s="304">
        <f t="shared" ca="1" si="407"/>
        <v>28.399949999999997</v>
      </c>
      <c r="U958" s="311">
        <f t="shared" ca="1" si="408"/>
        <v>0</v>
      </c>
      <c r="V958" s="306">
        <f t="shared" ca="1" si="409"/>
        <v>1.2257186833355205</v>
      </c>
      <c r="W958" s="304">
        <f t="shared" ca="1" si="410"/>
        <v>25.706817071496065</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0.9081418187453707</v>
      </c>
      <c r="AH958" s="304">
        <f t="shared" ca="1" si="434"/>
        <v>-8.8797046557335921</v>
      </c>
    </row>
    <row r="959" spans="1:34" x14ac:dyDescent="0.2">
      <c r="A959" s="347">
        <f t="shared" ca="1" si="412"/>
        <v>1E-4</v>
      </c>
      <c r="B959" s="304">
        <f t="shared" ca="1" si="413"/>
        <v>32.856900000002064</v>
      </c>
      <c r="D959" s="306">
        <f t="shared" ca="1" si="414"/>
        <v>-0.59641990867795946</v>
      </c>
      <c r="E959" s="307">
        <f t="shared" ca="1" si="415"/>
        <v>-0.9503227867820172</v>
      </c>
      <c r="F959" s="304">
        <f t="shared" ca="1" si="416"/>
        <v>1.1219759830515825</v>
      </c>
      <c r="G959" s="306">
        <f t="shared" ca="1" si="417"/>
        <v>6.7973698066656549</v>
      </c>
      <c r="H959" s="307">
        <f t="shared" ca="1" si="418"/>
        <v>-100.97430786197965</v>
      </c>
      <c r="I959" s="304">
        <f t="shared" ca="1" si="419"/>
        <v>101.20284128666752</v>
      </c>
      <c r="J959" s="306">
        <f t="shared" ca="1" si="420"/>
        <v>621.05488247048675</v>
      </c>
      <c r="K959" s="307">
        <f t="shared" ca="1" si="421"/>
        <v>-5.8751797009377915</v>
      </c>
      <c r="L959" s="304">
        <f t="shared" ca="1" si="406"/>
        <v>621.08267145119123</v>
      </c>
      <c r="M959" s="306">
        <f t="shared" ca="1" si="422"/>
        <v>-1.5035799236810032</v>
      </c>
      <c r="N959" s="304">
        <f t="shared" ca="1" si="423"/>
        <v>-86.148783787523911</v>
      </c>
      <c r="P959" s="310">
        <f t="shared" ca="1" si="424"/>
        <v>23</v>
      </c>
      <c r="Q959" s="304">
        <f t="shared" ca="1" si="425"/>
        <v>0</v>
      </c>
      <c r="R959" s="306">
        <f t="shared" ca="1" si="426"/>
        <v>0</v>
      </c>
      <c r="S959" s="307">
        <f t="shared" ca="1" si="427"/>
        <v>2.8949999999999996</v>
      </c>
      <c r="T959" s="304">
        <f t="shared" ca="1" si="407"/>
        <v>28.399949999999997</v>
      </c>
      <c r="U959" s="311">
        <f t="shared" ca="1" si="408"/>
        <v>0</v>
      </c>
      <c r="V959" s="306">
        <f t="shared" ca="1" si="409"/>
        <v>1.2257199209966263</v>
      </c>
      <c r="W959" s="304">
        <f t="shared" ca="1" si="410"/>
        <v>25.706889163585277</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0.90811734510330844</v>
      </c>
      <c r="AH959" s="304">
        <f t="shared" ca="1" si="434"/>
        <v>-8.8797295583751534</v>
      </c>
    </row>
    <row r="960" spans="1:34" x14ac:dyDescent="0.2">
      <c r="A960" s="347">
        <f t="shared" ca="1" si="412"/>
        <v>1E-4</v>
      </c>
      <c r="B960" s="304">
        <f t="shared" ca="1" si="413"/>
        <v>32.857000000002067</v>
      </c>
      <c r="D960" s="306">
        <f t="shared" ca="1" si="414"/>
        <v>-0.59641581297566815</v>
      </c>
      <c r="E960" s="307">
        <f t="shared" ca="1" si="415"/>
        <v>-0.95029755242943814</v>
      </c>
      <c r="F960" s="304">
        <f t="shared" ca="1" si="416"/>
        <v>1.1219524322005847</v>
      </c>
      <c r="G960" s="306">
        <f t="shared" ca="1" si="417"/>
        <v>6.7973101650843573</v>
      </c>
      <c r="H960" s="307">
        <f t="shared" ca="1" si="418"/>
        <v>-100.9744028917349</v>
      </c>
      <c r="I960" s="304">
        <f t="shared" ca="1" si="419"/>
        <v>101.20293209597615</v>
      </c>
      <c r="J960" s="306">
        <f t="shared" ca="1" si="420"/>
        <v>621.05488247048675</v>
      </c>
      <c r="K960" s="307">
        <f t="shared" ca="1" si="421"/>
        <v>-5.8852771364754775</v>
      </c>
      <c r="L960" s="304">
        <f t="shared" ca="1" si="406"/>
        <v>621.08276705073956</v>
      </c>
      <c r="M960" s="306">
        <f t="shared" ca="1" si="422"/>
        <v>-1.5035805747456368</v>
      </c>
      <c r="N960" s="304">
        <f t="shared" ca="1" si="423"/>
        <v>-86.148821090779606</v>
      </c>
      <c r="P960" s="310">
        <f t="shared" ca="1" si="424"/>
        <v>23</v>
      </c>
      <c r="Q960" s="304">
        <f t="shared" ca="1" si="425"/>
        <v>0</v>
      </c>
      <c r="R960" s="306">
        <f t="shared" ca="1" si="426"/>
        <v>0</v>
      </c>
      <c r="S960" s="307">
        <f t="shared" ca="1" si="427"/>
        <v>2.8949999999999996</v>
      </c>
      <c r="T960" s="304">
        <f t="shared" ca="1" si="407"/>
        <v>28.399949999999997</v>
      </c>
      <c r="U960" s="311">
        <f t="shared" ca="1" si="408"/>
        <v>0</v>
      </c>
      <c r="V960" s="306">
        <f t="shared" ca="1" si="409"/>
        <v>1.2257211586601471</v>
      </c>
      <c r="W960" s="304">
        <f t="shared" ca="1" si="410"/>
        <v>25.706961254616385</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0.90809287181805765</v>
      </c>
      <c r="AH960" s="304">
        <f t="shared" ca="1" si="434"/>
        <v>-8.8797544606512204</v>
      </c>
    </row>
    <row r="961" spans="1:34" x14ac:dyDescent="0.2">
      <c r="A961" s="347">
        <f t="shared" ca="1" si="412"/>
        <v>1E-4</v>
      </c>
      <c r="B961" s="304">
        <f t="shared" ca="1" si="413"/>
        <v>32.85710000000207</v>
      </c>
      <c r="D961" s="306">
        <f t="shared" ca="1" si="414"/>
        <v>-0.59641171727718567</v>
      </c>
      <c r="E961" s="307">
        <f t="shared" ca="1" si="415"/>
        <v>-0.95027231844721172</v>
      </c>
      <c r="F961" s="304">
        <f t="shared" ca="1" si="416"/>
        <v>1.1219288817534563</v>
      </c>
      <c r="G961" s="306">
        <f t="shared" ca="1" si="417"/>
        <v>6.7972505239126297</v>
      </c>
      <c r="H961" s="307">
        <f t="shared" ca="1" si="418"/>
        <v>-100.97449791896675</v>
      </c>
      <c r="I961" s="304">
        <f t="shared" ca="1" si="419"/>
        <v>101.2030229028375</v>
      </c>
      <c r="J961" s="306">
        <f t="shared" ca="1" si="420"/>
        <v>621.05488247048675</v>
      </c>
      <c r="K961" s="307">
        <f t="shared" ca="1" si="421"/>
        <v>-5.8953745815160126</v>
      </c>
      <c r="L961" s="304">
        <f t="shared" ca="1" si="406"/>
        <v>621.08286281452536</v>
      </c>
      <c r="M961" s="306">
        <f t="shared" ca="1" si="422"/>
        <v>-1.5035812258033894</v>
      </c>
      <c r="N961" s="304">
        <f t="shared" ca="1" si="423"/>
        <v>-86.148858393641049</v>
      </c>
      <c r="P961" s="310">
        <f t="shared" ca="1" si="424"/>
        <v>23</v>
      </c>
      <c r="Q961" s="304">
        <f t="shared" ca="1" si="425"/>
        <v>0</v>
      </c>
      <c r="R961" s="306">
        <f t="shared" ca="1" si="426"/>
        <v>0</v>
      </c>
      <c r="S961" s="307">
        <f t="shared" ca="1" si="427"/>
        <v>2.8949999999999996</v>
      </c>
      <c r="T961" s="304">
        <f t="shared" ca="1" si="407"/>
        <v>28.399949999999997</v>
      </c>
      <c r="U961" s="311">
        <f t="shared" ca="1" si="408"/>
        <v>0</v>
      </c>
      <c r="V961" s="306">
        <f t="shared" ca="1" si="409"/>
        <v>1.2257223963260828</v>
      </c>
      <c r="W961" s="304">
        <f t="shared" ca="1" si="410"/>
        <v>25.707033344589416</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0.9080683988896201</v>
      </c>
      <c r="AH961" s="304">
        <f t="shared" ca="1" si="434"/>
        <v>-8.8797793625617913</v>
      </c>
    </row>
    <row r="962" spans="1:34" x14ac:dyDescent="0.2">
      <c r="A962" s="347">
        <f t="shared" ca="1" si="412"/>
        <v>1E-4</v>
      </c>
      <c r="B962" s="304">
        <f t="shared" ca="1" si="413"/>
        <v>32.857200000002074</v>
      </c>
      <c r="D962" s="306">
        <f t="shared" ca="1" si="414"/>
        <v>-0.59640762158251404</v>
      </c>
      <c r="E962" s="307">
        <f t="shared" ca="1" si="415"/>
        <v>-0.95024708483532194</v>
      </c>
      <c r="F962" s="304">
        <f t="shared" ca="1" si="416"/>
        <v>1.1219053317101844</v>
      </c>
      <c r="G962" s="306">
        <f t="shared" ca="1" si="417"/>
        <v>6.7971908831504715</v>
      </c>
      <c r="H962" s="307">
        <f t="shared" ca="1" si="418"/>
        <v>-100.97459294367523</v>
      </c>
      <c r="I962" s="304">
        <f t="shared" ca="1" si="419"/>
        <v>101.20311370725157</v>
      </c>
      <c r="J962" s="306">
        <f t="shared" ca="1" si="420"/>
        <v>621.05488247048675</v>
      </c>
      <c r="K962" s="307">
        <f t="shared" ca="1" si="421"/>
        <v>-5.9054720360591446</v>
      </c>
      <c r="L962" s="304">
        <f t="shared" ca="1" si="406"/>
        <v>621.08295874254895</v>
      </c>
      <c r="M962" s="306">
        <f t="shared" ca="1" si="422"/>
        <v>-1.503581876854261</v>
      </c>
      <c r="N962" s="304">
        <f t="shared" ca="1" si="423"/>
        <v>-86.148895696108241</v>
      </c>
      <c r="P962" s="310">
        <f t="shared" ca="1" si="424"/>
        <v>23</v>
      </c>
      <c r="Q962" s="304">
        <f t="shared" ca="1" si="425"/>
        <v>0</v>
      </c>
      <c r="R962" s="306">
        <f t="shared" ca="1" si="426"/>
        <v>0</v>
      </c>
      <c r="S962" s="307">
        <f t="shared" ca="1" si="427"/>
        <v>2.8949999999999996</v>
      </c>
      <c r="T962" s="304">
        <f t="shared" ca="1" si="407"/>
        <v>28.399949999999997</v>
      </c>
      <c r="U962" s="311">
        <f t="shared" ca="1" si="408"/>
        <v>0</v>
      </c>
      <c r="V962" s="306">
        <f t="shared" ca="1" si="409"/>
        <v>1.2257236339944331</v>
      </c>
      <c r="W962" s="304">
        <f t="shared" ca="1" si="410"/>
        <v>25.707105433504346</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0.90804392631798159</v>
      </c>
      <c r="AH962" s="304">
        <f t="shared" ca="1" si="434"/>
        <v>-8.8798042641068804</v>
      </c>
    </row>
    <row r="963" spans="1:34" x14ac:dyDescent="0.2">
      <c r="A963" s="347">
        <f t="shared" ca="1" si="412"/>
        <v>1E-4</v>
      </c>
      <c r="B963" s="304">
        <f t="shared" ca="1" si="413"/>
        <v>32.857300000002077</v>
      </c>
      <c r="D963" s="306">
        <f t="shared" ca="1" si="414"/>
        <v>-0.59640352589165402</v>
      </c>
      <c r="E963" s="307">
        <f t="shared" ca="1" si="415"/>
        <v>-0.95022185159378125</v>
      </c>
      <c r="F963" s="304">
        <f t="shared" ca="1" si="416"/>
        <v>1.1218817820707807</v>
      </c>
      <c r="G963" s="306">
        <f t="shared" ca="1" si="417"/>
        <v>6.7971312427978825</v>
      </c>
      <c r="H963" s="307">
        <f t="shared" ca="1" si="418"/>
        <v>-100.9746879658604</v>
      </c>
      <c r="I963" s="304">
        <f t="shared" ca="1" si="419"/>
        <v>101.20320450921844</v>
      </c>
      <c r="J963" s="306">
        <f t="shared" ca="1" si="420"/>
        <v>621.05488247048675</v>
      </c>
      <c r="K963" s="307">
        <f t="shared" ca="1" si="421"/>
        <v>-5.9155695001046213</v>
      </c>
      <c r="L963" s="304">
        <f t="shared" ca="1" si="406"/>
        <v>621.08305483481081</v>
      </c>
      <c r="M963" s="306">
        <f t="shared" ca="1" si="422"/>
        <v>-1.5035825278982518</v>
      </c>
      <c r="N963" s="304">
        <f t="shared" ca="1" si="423"/>
        <v>-86.148932998181181</v>
      </c>
      <c r="P963" s="310">
        <f t="shared" ca="1" si="424"/>
        <v>23</v>
      </c>
      <c r="Q963" s="304">
        <f t="shared" ca="1" si="425"/>
        <v>0</v>
      </c>
      <c r="R963" s="306">
        <f t="shared" ca="1" si="426"/>
        <v>0</v>
      </c>
      <c r="S963" s="307">
        <f t="shared" ca="1" si="427"/>
        <v>2.8949999999999996</v>
      </c>
      <c r="T963" s="304">
        <f t="shared" ca="1" si="407"/>
        <v>28.399949999999997</v>
      </c>
      <c r="U963" s="311">
        <f t="shared" ca="1" si="408"/>
        <v>0</v>
      </c>
      <c r="V963" s="306">
        <f t="shared" ca="1" si="409"/>
        <v>1.2257248716651987</v>
      </c>
      <c r="W963" s="304">
        <f t="shared" ca="1" si="410"/>
        <v>25.707177521361238</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0.90801945410315277</v>
      </c>
      <c r="AH963" s="304">
        <f t="shared" ca="1" si="434"/>
        <v>-8.8798291652864769</v>
      </c>
    </row>
    <row r="964" spans="1:34" x14ac:dyDescent="0.2">
      <c r="A964" s="347">
        <f t="shared" ca="1" si="412"/>
        <v>1E-4</v>
      </c>
      <c r="B964" s="304">
        <f t="shared" ca="1" si="413"/>
        <v>32.85740000000208</v>
      </c>
      <c r="D964" s="306">
        <f t="shared" ca="1" si="414"/>
        <v>-0.59639943020460795</v>
      </c>
      <c r="E964" s="307">
        <f t="shared" ca="1" si="415"/>
        <v>-0.95019661872256833</v>
      </c>
      <c r="F964" s="304">
        <f t="shared" ca="1" si="416"/>
        <v>1.1218582328352291</v>
      </c>
      <c r="G964" s="306">
        <f t="shared" ca="1" si="417"/>
        <v>6.7970716028548619</v>
      </c>
      <c r="H964" s="307">
        <f t="shared" ca="1" si="418"/>
        <v>-100.97478298552227</v>
      </c>
      <c r="I964" s="304">
        <f t="shared" ca="1" si="419"/>
        <v>101.20329530873811</v>
      </c>
      <c r="J964" s="306">
        <f t="shared" ca="1" si="420"/>
        <v>621.05488247048675</v>
      </c>
      <c r="K964" s="307">
        <f t="shared" ca="1" si="421"/>
        <v>-5.9256669736521905</v>
      </c>
      <c r="L964" s="304">
        <f t="shared" ref="L964:L1004" ca="1" si="435">SQRT(pos_x^2+pos_z^2)</f>
        <v>621.08315109131138</v>
      </c>
      <c r="M964" s="306">
        <f t="shared" ca="1" si="422"/>
        <v>-1.503583178935362</v>
      </c>
      <c r="N964" s="304">
        <f t="shared" ca="1" si="423"/>
        <v>-86.148970299859911</v>
      </c>
      <c r="P964" s="310">
        <f t="shared" ca="1" si="424"/>
        <v>23</v>
      </c>
      <c r="Q964" s="304">
        <f t="shared" ca="1" si="425"/>
        <v>0</v>
      </c>
      <c r="R964" s="306">
        <f t="shared" ca="1" si="426"/>
        <v>0</v>
      </c>
      <c r="S964" s="307">
        <f t="shared" ca="1" si="427"/>
        <v>2.8949999999999996</v>
      </c>
      <c r="T964" s="304">
        <f t="shared" ref="T964:T1004" ca="1" si="436">m*g</f>
        <v>28.399949999999997</v>
      </c>
      <c r="U964" s="311">
        <f t="shared" ref="U964:U1004" ca="1" si="437">IF(pos_xz&lt;L_rampe,Poids*COS(Beta),0)</f>
        <v>0</v>
      </c>
      <c r="V964" s="306">
        <f t="shared" ref="V964:V1004" ca="1" si="438">Rho_moyen*(20000-Alt_rampe-pos_z)/(20000+Alt_rampe+pos_z)</f>
        <v>1.2257261093383789</v>
      </c>
      <c r="W964" s="304">
        <f t="shared" ref="W964:W1003" ca="1" si="439">1/2*Rho*Sref*Cx*vit_xz^2</f>
        <v>25.707249608160062</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0.9079949822451141</v>
      </c>
      <c r="AH964" s="304">
        <f t="shared" ca="1" si="434"/>
        <v>-8.8798540661006022</v>
      </c>
    </row>
    <row r="965" spans="1:34" x14ac:dyDescent="0.2">
      <c r="A965" s="347">
        <f t="shared" ref="A965:A1004" ca="1" si="441">IF(B964+0.01&lt;=T_ini+ROUNDUP(Temps_fin_propu,0), 0.01, IF(K964&gt;0, 0.1, 0.0001))</f>
        <v>1E-4</v>
      </c>
      <c r="B965" s="304">
        <f t="shared" ref="B965:B1004" ca="1" si="442">B964+pas</f>
        <v>32.857500000002084</v>
      </c>
      <c r="D965" s="306">
        <f t="shared" ref="D965:D1004" ca="1" si="443">IF(AND(L964&lt;L_rampe,Poussee&lt;Poids*SIN(M964)),0,(-W964+Poussee)/m*COS(M964)-U964/m*SIN(M964))</f>
        <v>-0.59639533452137261</v>
      </c>
      <c r="E965" s="307">
        <f t="shared" ref="E965:E1004" ca="1" si="444">IF(AND(L964&lt;L_rampe,Poussee&lt;Poids*SIN(M964)),0,(-W964+Poussee)/m*SIN(M964)+U964/m*COS(M964)-Poids/m)</f>
        <v>-0.95017138622169384</v>
      </c>
      <c r="F965" s="304">
        <f t="shared" ref="F965:F1004" ca="1" si="445">SQRT(acc_x^2+acc_z^2)</f>
        <v>1.1218346840035367</v>
      </c>
      <c r="G965" s="306">
        <f t="shared" ref="G965:G1004" ca="1" si="446">G964+acc_x*pas</f>
        <v>6.7970119633214097</v>
      </c>
      <c r="H965" s="307">
        <f t="shared" ref="H965:H1004" ca="1" si="447">H964+acc_z*pas</f>
        <v>-100.97487800266089</v>
      </c>
      <c r="I965" s="304">
        <f t="shared" ref="I965:I1004" ca="1" si="448">SQRT(vit_x^2+vit_z^2)</f>
        <v>101.20338610581064</v>
      </c>
      <c r="J965" s="306">
        <f t="shared" ref="J965:J1004" ca="1" si="449">J964+0.5*(vit_x+G964)*pas*(K964&gt;=0)</f>
        <v>621.05488247048675</v>
      </c>
      <c r="K965" s="307">
        <f t="shared" ref="K965:K1004" ca="1" si="450">K964+0.5*(vit_z+H964)*pas</f>
        <v>-5.9357644567015999</v>
      </c>
      <c r="L965" s="304">
        <f t="shared" ca="1" si="435"/>
        <v>621.083247512051</v>
      </c>
      <c r="M965" s="306">
        <f t="shared" ref="M965:M1004" ca="1" si="451">IF(AND(L964&gt;L_rampe,G965&gt;0),ATAN2(G965,H965),$M$4)</f>
        <v>-1.5035838299655917</v>
      </c>
      <c r="N965" s="304">
        <f t="shared" ref="N965:N1004" ca="1" si="452">DEGREES(Beta)</f>
        <v>-86.149007601144405</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2.8949999999999996</v>
      </c>
      <c r="T965" s="304">
        <f t="shared" ca="1" si="436"/>
        <v>28.399949999999997</v>
      </c>
      <c r="U965" s="311">
        <f t="shared" ca="1" si="437"/>
        <v>0</v>
      </c>
      <c r="V965" s="306">
        <f t="shared" ca="1" si="438"/>
        <v>1.2257273470139738</v>
      </c>
      <c r="W965" s="304">
        <f t="shared" ca="1" si="439"/>
        <v>25.707321693900852</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0.90797051074387269</v>
      </c>
      <c r="AH965" s="304">
        <f t="shared" ref="AH965:AH1004" ca="1" si="463">IF(AND(L964&lt;L_rampe,Poussee&lt;Poids*SIN(M964)), g*SIN(M964), (-W964+Poussee)/m)</f>
        <v>-8.8798789665492457</v>
      </c>
    </row>
    <row r="966" spans="1:34" x14ac:dyDescent="0.2">
      <c r="A966" s="347">
        <f t="shared" ca="1" si="441"/>
        <v>1E-4</v>
      </c>
      <c r="B966" s="304">
        <f t="shared" ca="1" si="442"/>
        <v>32.857600000002087</v>
      </c>
      <c r="D966" s="306">
        <f t="shared" ca="1" si="443"/>
        <v>-0.59639123884195</v>
      </c>
      <c r="E966" s="307">
        <f t="shared" ca="1" si="444"/>
        <v>-0.95014615409114356</v>
      </c>
      <c r="F966" s="304">
        <f t="shared" ca="1" si="445"/>
        <v>1.1218111355756935</v>
      </c>
      <c r="G966" s="306">
        <f t="shared" ca="1" si="446"/>
        <v>6.7969523241975258</v>
      </c>
      <c r="H966" s="307">
        <f t="shared" ca="1" si="447"/>
        <v>-100.9749730172763</v>
      </c>
      <c r="I966" s="304">
        <f t="shared" ca="1" si="448"/>
        <v>101.20347690043604</v>
      </c>
      <c r="J966" s="306">
        <f t="shared" ca="1" si="449"/>
        <v>621.05488247048675</v>
      </c>
      <c r="K966" s="307">
        <f t="shared" ca="1" si="450"/>
        <v>-5.9458619492525964</v>
      </c>
      <c r="L966" s="304">
        <f t="shared" ca="1" si="435"/>
        <v>621.08334409702991</v>
      </c>
      <c r="M966" s="306">
        <f t="shared" ca="1" si="451"/>
        <v>-1.5035844809889409</v>
      </c>
      <c r="N966" s="304">
        <f t="shared" ca="1" si="452"/>
        <v>-86.149044902034674</v>
      </c>
      <c r="P966" s="310">
        <f t="shared" ca="1" si="453"/>
        <v>23</v>
      </c>
      <c r="Q966" s="304">
        <f t="shared" ca="1" si="454"/>
        <v>0</v>
      </c>
      <c r="R966" s="306">
        <f t="shared" ca="1" si="455"/>
        <v>0</v>
      </c>
      <c r="S966" s="307">
        <f t="shared" ca="1" si="456"/>
        <v>2.8949999999999996</v>
      </c>
      <c r="T966" s="304">
        <f t="shared" ca="1" si="436"/>
        <v>28.399949999999997</v>
      </c>
      <c r="U966" s="311">
        <f t="shared" ca="1" si="437"/>
        <v>0</v>
      </c>
      <c r="V966" s="306">
        <f t="shared" ca="1" si="438"/>
        <v>1.2257285846919836</v>
      </c>
      <c r="W966" s="304">
        <f t="shared" ca="1" si="439"/>
        <v>25.707393778583604</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0.90794603959942144</v>
      </c>
      <c r="AH966" s="304">
        <f t="shared" ca="1" si="463"/>
        <v>-8.8799038666324197</v>
      </c>
    </row>
    <row r="967" spans="1:34" x14ac:dyDescent="0.2">
      <c r="A967" s="347">
        <f t="shared" ca="1" si="441"/>
        <v>1E-4</v>
      </c>
      <c r="B967" s="304">
        <f t="shared" ca="1" si="442"/>
        <v>32.85770000000209</v>
      </c>
      <c r="D967" s="306">
        <f t="shared" ca="1" si="443"/>
        <v>-0.59638714316634145</v>
      </c>
      <c r="E967" s="307">
        <f t="shared" ca="1" si="444"/>
        <v>-0.95012092233091927</v>
      </c>
      <c r="F967" s="304">
        <f t="shared" ca="1" si="445"/>
        <v>1.1217875875517018</v>
      </c>
      <c r="G967" s="306">
        <f t="shared" ca="1" si="446"/>
        <v>6.7968926854832095</v>
      </c>
      <c r="H967" s="307">
        <f t="shared" ca="1" si="447"/>
        <v>-100.97506802936853</v>
      </c>
      <c r="I967" s="304">
        <f t="shared" ca="1" si="448"/>
        <v>101.20356769261436</v>
      </c>
      <c r="J967" s="306">
        <f t="shared" ca="1" si="449"/>
        <v>621.05488247048675</v>
      </c>
      <c r="K967" s="307">
        <f t="shared" ca="1" si="450"/>
        <v>-5.9559594513049285</v>
      </c>
      <c r="L967" s="304">
        <f t="shared" ca="1" si="435"/>
        <v>621.08344084624866</v>
      </c>
      <c r="M967" s="306">
        <f t="shared" ca="1" si="451"/>
        <v>-1.5035851320054097</v>
      </c>
      <c r="N967" s="304">
        <f t="shared" ca="1" si="452"/>
        <v>-86.149082202530735</v>
      </c>
      <c r="P967" s="310">
        <f t="shared" ca="1" si="453"/>
        <v>23</v>
      </c>
      <c r="Q967" s="304">
        <f t="shared" ca="1" si="454"/>
        <v>0</v>
      </c>
      <c r="R967" s="306">
        <f t="shared" ca="1" si="455"/>
        <v>0</v>
      </c>
      <c r="S967" s="307">
        <f t="shared" ca="1" si="456"/>
        <v>2.8949999999999996</v>
      </c>
      <c r="T967" s="304">
        <f t="shared" ca="1" si="436"/>
        <v>28.399949999999997</v>
      </c>
      <c r="U967" s="311">
        <f t="shared" ca="1" si="437"/>
        <v>0</v>
      </c>
      <c r="V967" s="306">
        <f t="shared" ca="1" si="438"/>
        <v>1.2257298223724078</v>
      </c>
      <c r="W967" s="304">
        <f t="shared" ca="1" si="439"/>
        <v>25.707465862208323</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0.90792156881175679</v>
      </c>
      <c r="AH967" s="304">
        <f t="shared" ca="1" si="463"/>
        <v>-8.8799287663501243</v>
      </c>
    </row>
    <row r="968" spans="1:34" x14ac:dyDescent="0.2">
      <c r="A968" s="347">
        <f t="shared" ca="1" si="441"/>
        <v>1E-4</v>
      </c>
      <c r="B968" s="304">
        <f t="shared" ca="1" si="442"/>
        <v>32.857800000002094</v>
      </c>
      <c r="D968" s="306">
        <f t="shared" ca="1" si="443"/>
        <v>-0.59638304749454796</v>
      </c>
      <c r="E968" s="307">
        <f t="shared" ca="1" si="444"/>
        <v>-0.95009569094102275</v>
      </c>
      <c r="F968" s="304">
        <f t="shared" ca="1" si="445"/>
        <v>1.121764039931564</v>
      </c>
      <c r="G968" s="306">
        <f t="shared" ca="1" si="446"/>
        <v>6.7968330471784597</v>
      </c>
      <c r="H968" s="307">
        <f t="shared" ca="1" si="447"/>
        <v>-100.97516303893762</v>
      </c>
      <c r="I968" s="304">
        <f t="shared" ca="1" si="448"/>
        <v>101.20365848234565</v>
      </c>
      <c r="J968" s="306">
        <f t="shared" ca="1" si="449"/>
        <v>621.05488247048675</v>
      </c>
      <c r="K968" s="307">
        <f t="shared" ca="1" si="450"/>
        <v>-5.9660569628583442</v>
      </c>
      <c r="L968" s="304">
        <f t="shared" ca="1" si="435"/>
        <v>621.08353775970761</v>
      </c>
      <c r="M968" s="306">
        <f t="shared" ca="1" si="451"/>
        <v>-1.5035857830149981</v>
      </c>
      <c r="N968" s="304">
        <f t="shared" ca="1" si="452"/>
        <v>-86.149119502632573</v>
      </c>
      <c r="P968" s="310">
        <f t="shared" ca="1" si="453"/>
        <v>23</v>
      </c>
      <c r="Q968" s="304">
        <f t="shared" ca="1" si="454"/>
        <v>0</v>
      </c>
      <c r="R968" s="306">
        <f t="shared" ca="1" si="455"/>
        <v>0</v>
      </c>
      <c r="S968" s="307">
        <f t="shared" ca="1" si="456"/>
        <v>2.8949999999999996</v>
      </c>
      <c r="T968" s="304">
        <f t="shared" ca="1" si="436"/>
        <v>28.399949999999997</v>
      </c>
      <c r="U968" s="311">
        <f t="shared" ca="1" si="437"/>
        <v>0</v>
      </c>
      <c r="V968" s="306">
        <f t="shared" ca="1" si="438"/>
        <v>1.2257310600552469</v>
      </c>
      <c r="W968" s="304">
        <f t="shared" ca="1" si="439"/>
        <v>25.707537944775044</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0.90789709838088051</v>
      </c>
      <c r="AH968" s="304">
        <f t="shared" ca="1" si="463"/>
        <v>-8.8799536657023577</v>
      </c>
    </row>
    <row r="969" spans="1:34" x14ac:dyDescent="0.2">
      <c r="A969" s="347">
        <f t="shared" ca="1" si="441"/>
        <v>1E-4</v>
      </c>
      <c r="B969" s="304">
        <f t="shared" ca="1" si="442"/>
        <v>32.857900000002097</v>
      </c>
      <c r="D969" s="306">
        <f t="shared" ca="1" si="443"/>
        <v>-0.59637895182657008</v>
      </c>
      <c r="E969" s="307">
        <f t="shared" ca="1" si="444"/>
        <v>-0.95007045992143624</v>
      </c>
      <c r="F969" s="304">
        <f t="shared" ca="1" si="445"/>
        <v>1.1217404927152661</v>
      </c>
      <c r="G969" s="306">
        <f t="shared" ca="1" si="446"/>
        <v>6.7967734092832774</v>
      </c>
      <c r="H969" s="307">
        <f t="shared" ca="1" si="447"/>
        <v>-100.97525804598361</v>
      </c>
      <c r="I969" s="304">
        <f t="shared" ca="1" si="448"/>
        <v>101.20374926962992</v>
      </c>
      <c r="J969" s="306">
        <f t="shared" ca="1" si="449"/>
        <v>621.05488247048675</v>
      </c>
      <c r="K969" s="307">
        <f t="shared" ca="1" si="450"/>
        <v>-5.9761544839125902</v>
      </c>
      <c r="L969" s="304">
        <f t="shared" ca="1" si="435"/>
        <v>621.0836348374072</v>
      </c>
      <c r="M969" s="306">
        <f t="shared" ca="1" si="451"/>
        <v>-1.5035864340177063</v>
      </c>
      <c r="N969" s="304">
        <f t="shared" ca="1" si="452"/>
        <v>-86.149156802340201</v>
      </c>
      <c r="P969" s="310">
        <f t="shared" ca="1" si="453"/>
        <v>23</v>
      </c>
      <c r="Q969" s="304">
        <f t="shared" ca="1" si="454"/>
        <v>0</v>
      </c>
      <c r="R969" s="306">
        <f t="shared" ca="1" si="455"/>
        <v>0</v>
      </c>
      <c r="S969" s="307">
        <f t="shared" ca="1" si="456"/>
        <v>2.8949999999999996</v>
      </c>
      <c r="T969" s="304">
        <f t="shared" ca="1" si="436"/>
        <v>28.399949999999997</v>
      </c>
      <c r="U969" s="311">
        <f t="shared" ca="1" si="437"/>
        <v>0</v>
      </c>
      <c r="V969" s="306">
        <f t="shared" ca="1" si="438"/>
        <v>1.2257322977405007</v>
      </c>
      <c r="W969" s="304">
        <f t="shared" ca="1" si="439"/>
        <v>25.707610026283771</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0.90787262830678017</v>
      </c>
      <c r="AH969" s="304">
        <f t="shared" ca="1" si="463"/>
        <v>-8.8799785646891358</v>
      </c>
    </row>
    <row r="970" spans="1:34" x14ac:dyDescent="0.2">
      <c r="A970" s="347">
        <f t="shared" ca="1" si="441"/>
        <v>1E-4</v>
      </c>
      <c r="B970" s="304">
        <f t="shared" ca="1" si="442"/>
        <v>32.8580000000021</v>
      </c>
      <c r="D970" s="306">
        <f t="shared" ca="1" si="443"/>
        <v>-0.5963748561624086</v>
      </c>
      <c r="E970" s="307">
        <f t="shared" ca="1" si="444"/>
        <v>-0.95004522927216151</v>
      </c>
      <c r="F970" s="304">
        <f t="shared" ca="1" si="445"/>
        <v>1.12171694590281</v>
      </c>
      <c r="G970" s="306">
        <f t="shared" ca="1" si="446"/>
        <v>6.7967137717976609</v>
      </c>
      <c r="H970" s="307">
        <f t="shared" ca="1" si="447"/>
        <v>-100.97535305050654</v>
      </c>
      <c r="I970" s="304">
        <f t="shared" ca="1" si="448"/>
        <v>101.20384005446724</v>
      </c>
      <c r="J970" s="306">
        <f t="shared" ca="1" si="449"/>
        <v>621.05488247048675</v>
      </c>
      <c r="K970" s="307">
        <f t="shared" ca="1" si="450"/>
        <v>-5.9862520144674143</v>
      </c>
      <c r="L970" s="304">
        <f t="shared" ca="1" si="435"/>
        <v>621.08373207934756</v>
      </c>
      <c r="M970" s="306">
        <f t="shared" ca="1" si="451"/>
        <v>-1.5035870850135347</v>
      </c>
      <c r="N970" s="304">
        <f t="shared" ca="1" si="452"/>
        <v>-86.149194101653649</v>
      </c>
      <c r="P970" s="310">
        <f t="shared" ca="1" si="453"/>
        <v>23</v>
      </c>
      <c r="Q970" s="304">
        <f t="shared" ca="1" si="454"/>
        <v>0</v>
      </c>
      <c r="R970" s="306">
        <f t="shared" ca="1" si="455"/>
        <v>0</v>
      </c>
      <c r="S970" s="307">
        <f t="shared" ca="1" si="456"/>
        <v>2.8949999999999996</v>
      </c>
      <c r="T970" s="304">
        <f t="shared" ca="1" si="436"/>
        <v>28.399949999999997</v>
      </c>
      <c r="U970" s="311">
        <f t="shared" ca="1" si="437"/>
        <v>0</v>
      </c>
      <c r="V970" s="306">
        <f t="shared" ca="1" si="438"/>
        <v>1.2257335354281691</v>
      </c>
      <c r="W970" s="304">
        <f t="shared" ca="1" si="439"/>
        <v>25.707682106734502</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0.90784815858945578</v>
      </c>
      <c r="AH970" s="304">
        <f t="shared" ca="1" si="463"/>
        <v>-8.880003463310457</v>
      </c>
    </row>
    <row r="971" spans="1:34" x14ac:dyDescent="0.2">
      <c r="A971" s="347">
        <f t="shared" ca="1" si="441"/>
        <v>1E-4</v>
      </c>
      <c r="B971" s="304">
        <f t="shared" ca="1" si="442"/>
        <v>32.858100000002104</v>
      </c>
      <c r="D971" s="306">
        <f t="shared" ca="1" si="443"/>
        <v>-0.59637076050206106</v>
      </c>
      <c r="E971" s="307">
        <f t="shared" ca="1" si="444"/>
        <v>-0.95001999899320033</v>
      </c>
      <c r="F971" s="304">
        <f t="shared" ca="1" si="445"/>
        <v>1.1216933994941964</v>
      </c>
      <c r="G971" s="306">
        <f t="shared" ca="1" si="446"/>
        <v>6.796654134721611</v>
      </c>
      <c r="H971" s="307">
        <f t="shared" ca="1" si="447"/>
        <v>-100.97544805250644</v>
      </c>
      <c r="I971" s="304">
        <f t="shared" ca="1" si="448"/>
        <v>101.20393083685759</v>
      </c>
      <c r="J971" s="306">
        <f t="shared" ca="1" si="449"/>
        <v>621.05488247048675</v>
      </c>
      <c r="K971" s="307">
        <f t="shared" ca="1" si="450"/>
        <v>-5.9963495545225651</v>
      </c>
      <c r="L971" s="304">
        <f t="shared" ca="1" si="435"/>
        <v>621.08382948552935</v>
      </c>
      <c r="M971" s="306">
        <f t="shared" ca="1" si="451"/>
        <v>-1.5035877360024827</v>
      </c>
      <c r="N971" s="304">
        <f t="shared" ca="1" si="452"/>
        <v>-86.149231400572887</v>
      </c>
      <c r="P971" s="310">
        <f t="shared" ca="1" si="453"/>
        <v>23</v>
      </c>
      <c r="Q971" s="304">
        <f t="shared" ca="1" si="454"/>
        <v>0</v>
      </c>
      <c r="R971" s="306">
        <f t="shared" ca="1" si="455"/>
        <v>0</v>
      </c>
      <c r="S971" s="307">
        <f t="shared" ca="1" si="456"/>
        <v>2.8949999999999996</v>
      </c>
      <c r="T971" s="304">
        <f t="shared" ca="1" si="436"/>
        <v>28.399949999999997</v>
      </c>
      <c r="U971" s="311">
        <f t="shared" ca="1" si="437"/>
        <v>0</v>
      </c>
      <c r="V971" s="306">
        <f t="shared" ca="1" si="438"/>
        <v>1.2257347731182522</v>
      </c>
      <c r="W971" s="304">
        <f t="shared" ca="1" si="439"/>
        <v>25.707754186127254</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0.90782368922890377</v>
      </c>
      <c r="AH971" s="304">
        <f t="shared" ca="1" si="463"/>
        <v>-8.8800283615663229</v>
      </c>
    </row>
    <row r="972" spans="1:34" x14ac:dyDescent="0.2">
      <c r="A972" s="347">
        <f t="shared" ca="1" si="441"/>
        <v>1E-4</v>
      </c>
      <c r="B972" s="304">
        <f t="shared" ca="1" si="442"/>
        <v>32.858200000002107</v>
      </c>
      <c r="D972" s="306">
        <f t="shared" ca="1" si="443"/>
        <v>-0.59636666484553302</v>
      </c>
      <c r="E972" s="307">
        <f t="shared" ca="1" si="444"/>
        <v>-0.94999476908454383</v>
      </c>
      <c r="F972" s="304">
        <f t="shared" ca="1" si="445"/>
        <v>1.1216698534894214</v>
      </c>
      <c r="G972" s="306">
        <f t="shared" ca="1" si="446"/>
        <v>6.7965944980551267</v>
      </c>
      <c r="H972" s="307">
        <f t="shared" ca="1" si="447"/>
        <v>-100.97554305198335</v>
      </c>
      <c r="I972" s="304">
        <f t="shared" ca="1" si="448"/>
        <v>101.20402161680106</v>
      </c>
      <c r="J972" s="306">
        <f t="shared" ca="1" si="449"/>
        <v>621.05488247048675</v>
      </c>
      <c r="K972" s="307">
        <f t="shared" ca="1" si="450"/>
        <v>-6.0064471040777896</v>
      </c>
      <c r="L972" s="304">
        <f t="shared" ca="1" si="435"/>
        <v>621.08392705595293</v>
      </c>
      <c r="M972" s="306">
        <f t="shared" ca="1" si="451"/>
        <v>-1.503588386984551</v>
      </c>
      <c r="N972" s="304">
        <f t="shared" ca="1" si="452"/>
        <v>-86.149268699097931</v>
      </c>
      <c r="P972" s="310">
        <f t="shared" ca="1" si="453"/>
        <v>23</v>
      </c>
      <c r="Q972" s="304">
        <f t="shared" ca="1" si="454"/>
        <v>0</v>
      </c>
      <c r="R972" s="306">
        <f t="shared" ca="1" si="455"/>
        <v>0</v>
      </c>
      <c r="S972" s="307">
        <f t="shared" ca="1" si="456"/>
        <v>2.8949999999999996</v>
      </c>
      <c r="T972" s="304">
        <f t="shared" ca="1" si="436"/>
        <v>28.399949999999997</v>
      </c>
      <c r="U972" s="311">
        <f t="shared" ca="1" si="437"/>
        <v>0</v>
      </c>
      <c r="V972" s="306">
        <f t="shared" ca="1" si="438"/>
        <v>1.22573601081075</v>
      </c>
      <c r="W972" s="304">
        <f t="shared" ca="1" si="439"/>
        <v>25.707826264462042</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0.90779922022512238</v>
      </c>
      <c r="AH972" s="304">
        <f t="shared" ca="1" si="463"/>
        <v>-8.880053259456739</v>
      </c>
    </row>
    <row r="973" spans="1:34" x14ac:dyDescent="0.2">
      <c r="A973" s="347">
        <f t="shared" ca="1" si="441"/>
        <v>1E-4</v>
      </c>
      <c r="B973" s="304">
        <f t="shared" ca="1" si="442"/>
        <v>32.85830000000211</v>
      </c>
      <c r="D973" s="306">
        <f t="shared" ca="1" si="443"/>
        <v>-0.59636256919282216</v>
      </c>
      <c r="E973" s="307">
        <f t="shared" ca="1" si="444"/>
        <v>-0.94996953954618846</v>
      </c>
      <c r="F973" s="304">
        <f t="shared" ca="1" si="445"/>
        <v>1.1216463078884809</v>
      </c>
      <c r="G973" s="306">
        <f t="shared" ca="1" si="446"/>
        <v>6.7965348617982073</v>
      </c>
      <c r="H973" s="307">
        <f t="shared" ca="1" si="447"/>
        <v>-100.9756380489373</v>
      </c>
      <c r="I973" s="304">
        <f t="shared" ca="1" si="448"/>
        <v>101.20411239429765</v>
      </c>
      <c r="J973" s="306">
        <f t="shared" ca="1" si="449"/>
        <v>621.05488247048675</v>
      </c>
      <c r="K973" s="307">
        <f t="shared" ca="1" si="450"/>
        <v>-6.0165446631328354</v>
      </c>
      <c r="L973" s="304">
        <f t="shared" ca="1" si="435"/>
        <v>621.08402479061851</v>
      </c>
      <c r="M973" s="306">
        <f t="shared" ca="1" si="451"/>
        <v>-1.5035890379597394</v>
      </c>
      <c r="N973" s="304">
        <f t="shared" ca="1" si="452"/>
        <v>-86.149305997228794</v>
      </c>
      <c r="P973" s="310">
        <f t="shared" ca="1" si="453"/>
        <v>23</v>
      </c>
      <c r="Q973" s="304">
        <f t="shared" ca="1" si="454"/>
        <v>0</v>
      </c>
      <c r="R973" s="306">
        <f t="shared" ca="1" si="455"/>
        <v>0</v>
      </c>
      <c r="S973" s="307">
        <f t="shared" ca="1" si="456"/>
        <v>2.8949999999999996</v>
      </c>
      <c r="T973" s="304">
        <f t="shared" ca="1" si="436"/>
        <v>28.399949999999997</v>
      </c>
      <c r="U973" s="311">
        <f t="shared" ca="1" si="437"/>
        <v>0</v>
      </c>
      <c r="V973" s="306">
        <f t="shared" ca="1" si="438"/>
        <v>1.2257372485056619</v>
      </c>
      <c r="W973" s="304">
        <f t="shared" ca="1" si="439"/>
        <v>25.707898341738858</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0.90777475157810805</v>
      </c>
      <c r="AH973" s="304">
        <f t="shared" ca="1" si="463"/>
        <v>-8.8800781569817087</v>
      </c>
    </row>
    <row r="974" spans="1:34" x14ac:dyDescent="0.2">
      <c r="A974" s="347">
        <f t="shared" ca="1" si="441"/>
        <v>1E-4</v>
      </c>
      <c r="B974" s="304">
        <f t="shared" ca="1" si="442"/>
        <v>32.858400000002113</v>
      </c>
      <c r="D974" s="306">
        <f t="shared" ca="1" si="443"/>
        <v>-0.59635847354392946</v>
      </c>
      <c r="E974" s="307">
        <f t="shared" ca="1" si="444"/>
        <v>-0.94994431037813776</v>
      </c>
      <c r="F974" s="304">
        <f t="shared" ca="1" si="445"/>
        <v>1.1216227626913791</v>
      </c>
      <c r="G974" s="306">
        <f t="shared" ca="1" si="446"/>
        <v>6.7964752259508527</v>
      </c>
      <c r="H974" s="307">
        <f t="shared" ca="1" si="447"/>
        <v>-100.97573304336834</v>
      </c>
      <c r="I974" s="304">
        <f t="shared" ca="1" si="448"/>
        <v>101.20420316934742</v>
      </c>
      <c r="J974" s="306">
        <f t="shared" ca="1" si="449"/>
        <v>621.05488247048675</v>
      </c>
      <c r="K974" s="307">
        <f t="shared" ca="1" si="450"/>
        <v>-6.0266422316874504</v>
      </c>
      <c r="L974" s="304">
        <f t="shared" ca="1" si="435"/>
        <v>621.08412268952657</v>
      </c>
      <c r="M974" s="306">
        <f t="shared" ca="1" si="451"/>
        <v>-1.5035896889280482</v>
      </c>
      <c r="N974" s="304">
        <f t="shared" ca="1" si="452"/>
        <v>-86.14934329496549</v>
      </c>
      <c r="P974" s="310">
        <f t="shared" ca="1" si="453"/>
        <v>23</v>
      </c>
      <c r="Q974" s="304">
        <f t="shared" ca="1" si="454"/>
        <v>0</v>
      </c>
      <c r="R974" s="306">
        <f t="shared" ca="1" si="455"/>
        <v>0</v>
      </c>
      <c r="S974" s="307">
        <f t="shared" ca="1" si="456"/>
        <v>2.8949999999999996</v>
      </c>
      <c r="T974" s="304">
        <f t="shared" ca="1" si="436"/>
        <v>28.399949999999997</v>
      </c>
      <c r="U974" s="311">
        <f t="shared" ca="1" si="437"/>
        <v>0</v>
      </c>
      <c r="V974" s="306">
        <f t="shared" ca="1" si="438"/>
        <v>1.225738486202989</v>
      </c>
      <c r="W974" s="304">
        <f t="shared" ca="1" si="439"/>
        <v>25.70797041795775</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0.90775028328785901</v>
      </c>
      <c r="AH974" s="304">
        <f t="shared" ca="1" si="463"/>
        <v>-8.8801030541412302</v>
      </c>
    </row>
    <row r="975" spans="1:34" x14ac:dyDescent="0.2">
      <c r="A975" s="347">
        <f t="shared" ca="1" si="441"/>
        <v>1E-4</v>
      </c>
      <c r="B975" s="304">
        <f t="shared" ca="1" si="442"/>
        <v>32.858500000002117</v>
      </c>
      <c r="D975" s="306">
        <f t="shared" ca="1" si="443"/>
        <v>-0.59635437789885526</v>
      </c>
      <c r="E975" s="307">
        <f t="shared" ca="1" si="444"/>
        <v>-0.94991908158037219</v>
      </c>
      <c r="F975" s="304">
        <f t="shared" ca="1" si="445"/>
        <v>1.1215992178980994</v>
      </c>
      <c r="G975" s="306">
        <f t="shared" ca="1" si="446"/>
        <v>6.796415590513063</v>
      </c>
      <c r="H975" s="307">
        <f t="shared" ca="1" si="447"/>
        <v>-100.97582803527649</v>
      </c>
      <c r="I975" s="304">
        <f t="shared" ca="1" si="448"/>
        <v>101.20429394195041</v>
      </c>
      <c r="J975" s="306">
        <f t="shared" ca="1" si="449"/>
        <v>621.05488247048675</v>
      </c>
      <c r="K975" s="307">
        <f t="shared" ca="1" si="450"/>
        <v>-6.0367398097413822</v>
      </c>
      <c r="L975" s="304">
        <f t="shared" ca="1" si="435"/>
        <v>621.08422075267754</v>
      </c>
      <c r="M975" s="306">
        <f t="shared" ca="1" si="451"/>
        <v>-1.5035903398894772</v>
      </c>
      <c r="N975" s="304">
        <f t="shared" ca="1" si="452"/>
        <v>-86.149380592307992</v>
      </c>
      <c r="P975" s="310">
        <f t="shared" ca="1" si="453"/>
        <v>23</v>
      </c>
      <c r="Q975" s="304">
        <f t="shared" ca="1" si="454"/>
        <v>0</v>
      </c>
      <c r="R975" s="306">
        <f t="shared" ca="1" si="455"/>
        <v>0</v>
      </c>
      <c r="S975" s="307">
        <f t="shared" ca="1" si="456"/>
        <v>2.8949999999999996</v>
      </c>
      <c r="T975" s="304">
        <f t="shared" ca="1" si="436"/>
        <v>28.399949999999997</v>
      </c>
      <c r="U975" s="311">
        <f t="shared" ca="1" si="437"/>
        <v>0</v>
      </c>
      <c r="V975" s="306">
        <f t="shared" ca="1" si="438"/>
        <v>1.2257397239027299</v>
      </c>
      <c r="W975" s="304">
        <f t="shared" ca="1" si="439"/>
        <v>25.7080424931187</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0.90772581535435926</v>
      </c>
      <c r="AH975" s="304">
        <f t="shared" ca="1" si="463"/>
        <v>-8.8801279509353215</v>
      </c>
    </row>
    <row r="976" spans="1:34" x14ac:dyDescent="0.2">
      <c r="A976" s="347">
        <f t="shared" ca="1" si="441"/>
        <v>1E-4</v>
      </c>
      <c r="B976" s="304">
        <f t="shared" ca="1" si="442"/>
        <v>32.85860000000212</v>
      </c>
      <c r="D976" s="306">
        <f t="shared" ca="1" si="443"/>
        <v>-0.59635028225760234</v>
      </c>
      <c r="E976" s="307">
        <f t="shared" ca="1" si="444"/>
        <v>-0.94989385315290065</v>
      </c>
      <c r="F976" s="304">
        <f t="shared" ca="1" si="445"/>
        <v>1.1215756735086519</v>
      </c>
      <c r="G976" s="306">
        <f t="shared" ca="1" si="446"/>
        <v>6.7963559554848372</v>
      </c>
      <c r="H976" s="307">
        <f t="shared" ca="1" si="447"/>
        <v>-100.97592302466181</v>
      </c>
      <c r="I976" s="304">
        <f t="shared" ca="1" si="448"/>
        <v>101.20438471210662</v>
      </c>
      <c r="J976" s="306">
        <f t="shared" ca="1" si="449"/>
        <v>621.05488247048675</v>
      </c>
      <c r="K976" s="307">
        <f t="shared" ca="1" si="450"/>
        <v>-6.0468373972943787</v>
      </c>
      <c r="L976" s="304">
        <f t="shared" ca="1" si="435"/>
        <v>621.08431898007166</v>
      </c>
      <c r="M976" s="306">
        <f t="shared" ca="1" si="451"/>
        <v>-1.5035909908440268</v>
      </c>
      <c r="N976" s="304">
        <f t="shared" ca="1" si="452"/>
        <v>-86.149417889256341</v>
      </c>
      <c r="P976" s="310">
        <f t="shared" ca="1" si="453"/>
        <v>23</v>
      </c>
      <c r="Q976" s="304">
        <f t="shared" ca="1" si="454"/>
        <v>0</v>
      </c>
      <c r="R976" s="306">
        <f t="shared" ca="1" si="455"/>
        <v>0</v>
      </c>
      <c r="S976" s="307">
        <f t="shared" ca="1" si="456"/>
        <v>2.8949999999999996</v>
      </c>
      <c r="T976" s="304">
        <f t="shared" ca="1" si="436"/>
        <v>28.399949999999997</v>
      </c>
      <c r="U976" s="311">
        <f t="shared" ca="1" si="437"/>
        <v>0</v>
      </c>
      <c r="V976" s="306">
        <f t="shared" ca="1" si="438"/>
        <v>1.2257409616048858</v>
      </c>
      <c r="W976" s="304">
        <f t="shared" ca="1" si="439"/>
        <v>25.708114567221724</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0.90770134777762301</v>
      </c>
      <c r="AH976" s="304">
        <f t="shared" ca="1" si="463"/>
        <v>-8.8801528473639735</v>
      </c>
    </row>
    <row r="977" spans="1:34" x14ac:dyDescent="0.2">
      <c r="A977" s="347">
        <f t="shared" ca="1" si="441"/>
        <v>1E-4</v>
      </c>
      <c r="B977" s="304">
        <f t="shared" ca="1" si="442"/>
        <v>32.858700000002123</v>
      </c>
      <c r="D977" s="306">
        <f t="shared" ca="1" si="443"/>
        <v>-0.59634618662016847</v>
      </c>
      <c r="E977" s="307">
        <f t="shared" ca="1" si="444"/>
        <v>-0.94986862509571601</v>
      </c>
      <c r="F977" s="304">
        <f t="shared" ca="1" si="445"/>
        <v>1.1215521295230297</v>
      </c>
      <c r="G977" s="306">
        <f t="shared" ca="1" si="446"/>
        <v>6.7962963208661753</v>
      </c>
      <c r="H977" s="307">
        <f t="shared" ca="1" si="447"/>
        <v>-100.97601801152432</v>
      </c>
      <c r="I977" s="304">
        <f t="shared" ca="1" si="448"/>
        <v>101.20447547981613</v>
      </c>
      <c r="J977" s="306">
        <f t="shared" ca="1" si="449"/>
        <v>621.05488247048675</v>
      </c>
      <c r="K977" s="307">
        <f t="shared" ca="1" si="450"/>
        <v>-6.0569349943461877</v>
      </c>
      <c r="L977" s="304">
        <f t="shared" ca="1" si="435"/>
        <v>621.08441737170949</v>
      </c>
      <c r="M977" s="306">
        <f t="shared" ca="1" si="451"/>
        <v>-1.5035916417916968</v>
      </c>
      <c r="N977" s="304">
        <f t="shared" ca="1" si="452"/>
        <v>-86.14945518581051</v>
      </c>
      <c r="P977" s="310">
        <f t="shared" ca="1" si="453"/>
        <v>23</v>
      </c>
      <c r="Q977" s="304">
        <f t="shared" ca="1" si="454"/>
        <v>0</v>
      </c>
      <c r="R977" s="306">
        <f t="shared" ca="1" si="455"/>
        <v>0</v>
      </c>
      <c r="S977" s="307">
        <f t="shared" ca="1" si="456"/>
        <v>2.8949999999999996</v>
      </c>
      <c r="T977" s="304">
        <f t="shared" ca="1" si="436"/>
        <v>28.399949999999997</v>
      </c>
      <c r="U977" s="311">
        <f t="shared" ca="1" si="437"/>
        <v>0</v>
      </c>
      <c r="V977" s="306">
        <f t="shared" ca="1" si="438"/>
        <v>1.2257421993094559</v>
      </c>
      <c r="W977" s="304">
        <f t="shared" ca="1" si="439"/>
        <v>25.708186640266831</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0.90767688055763429</v>
      </c>
      <c r="AH977" s="304">
        <f t="shared" ca="1" si="463"/>
        <v>-8.8801777434271951</v>
      </c>
    </row>
    <row r="978" spans="1:34" x14ac:dyDescent="0.2">
      <c r="A978" s="347">
        <f t="shared" ca="1" si="441"/>
        <v>1E-4</v>
      </c>
      <c r="B978" s="304">
        <f t="shared" ca="1" si="442"/>
        <v>32.858800000002127</v>
      </c>
      <c r="D978" s="306">
        <f t="shared" ca="1" si="443"/>
        <v>-0.59634209098655699</v>
      </c>
      <c r="E978" s="307">
        <f t="shared" ca="1" si="444"/>
        <v>-0.94984339740881651</v>
      </c>
      <c r="F978" s="304">
        <f t="shared" ca="1" si="445"/>
        <v>1.1215285859412332</v>
      </c>
      <c r="G978" s="306">
        <f t="shared" ca="1" si="446"/>
        <v>6.7962366866570765</v>
      </c>
      <c r="H978" s="307">
        <f t="shared" ca="1" si="447"/>
        <v>-100.97611299586406</v>
      </c>
      <c r="I978" s="304">
        <f t="shared" ca="1" si="448"/>
        <v>101.20456624507892</v>
      </c>
      <c r="J978" s="306">
        <f t="shared" ca="1" si="449"/>
        <v>621.05488247048675</v>
      </c>
      <c r="K978" s="307">
        <f t="shared" ca="1" si="450"/>
        <v>-6.0670326008965567</v>
      </c>
      <c r="L978" s="304">
        <f t="shared" ca="1" si="435"/>
        <v>621.08451592759138</v>
      </c>
      <c r="M978" s="306">
        <f t="shared" ca="1" si="451"/>
        <v>-1.5035922927324876</v>
      </c>
      <c r="N978" s="304">
        <f t="shared" ca="1" si="452"/>
        <v>-86.14949248197054</v>
      </c>
      <c r="P978" s="310">
        <f t="shared" ca="1" si="453"/>
        <v>23</v>
      </c>
      <c r="Q978" s="304">
        <f t="shared" ca="1" si="454"/>
        <v>0</v>
      </c>
      <c r="R978" s="306">
        <f t="shared" ca="1" si="455"/>
        <v>0</v>
      </c>
      <c r="S978" s="307">
        <f t="shared" ca="1" si="456"/>
        <v>2.8949999999999996</v>
      </c>
      <c r="T978" s="304">
        <f t="shared" ca="1" si="436"/>
        <v>28.399949999999997</v>
      </c>
      <c r="U978" s="311">
        <f t="shared" ca="1" si="437"/>
        <v>0</v>
      </c>
      <c r="V978" s="306">
        <f t="shared" ca="1" si="438"/>
        <v>1.2257434370164406</v>
      </c>
      <c r="W978" s="304">
        <f t="shared" ca="1" si="439"/>
        <v>25.708258712254043</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0.90765241369439664</v>
      </c>
      <c r="AH978" s="304">
        <f t="shared" ca="1" si="463"/>
        <v>-8.8802026391249864</v>
      </c>
    </row>
    <row r="979" spans="1:34" x14ac:dyDescent="0.2">
      <c r="A979" s="347">
        <f t="shared" ca="1" si="441"/>
        <v>1E-4</v>
      </c>
      <c r="B979" s="304">
        <f t="shared" ca="1" si="442"/>
        <v>32.85890000000213</v>
      </c>
      <c r="D979" s="306">
        <f t="shared" ca="1" si="443"/>
        <v>-0.59633799535676568</v>
      </c>
      <c r="E979" s="307">
        <f t="shared" ca="1" si="444"/>
        <v>-0.94981817009219327</v>
      </c>
      <c r="F979" s="304">
        <f t="shared" ca="1" si="445"/>
        <v>1.121505042763254</v>
      </c>
      <c r="G979" s="306">
        <f t="shared" ca="1" si="446"/>
        <v>6.7961770528575407</v>
      </c>
      <c r="H979" s="307">
        <f t="shared" ca="1" si="447"/>
        <v>-100.97620797768107</v>
      </c>
      <c r="I979" s="304">
        <f t="shared" ca="1" si="448"/>
        <v>101.20465700789509</v>
      </c>
      <c r="J979" s="306">
        <f t="shared" ca="1" si="449"/>
        <v>621.05488247048675</v>
      </c>
      <c r="K979" s="307">
        <f t="shared" ca="1" si="450"/>
        <v>-6.0771302169452337</v>
      </c>
      <c r="L979" s="304">
        <f t="shared" ca="1" si="435"/>
        <v>621.08461464771756</v>
      </c>
      <c r="M979" s="306">
        <f t="shared" ca="1" si="451"/>
        <v>-1.5035929436663991</v>
      </c>
      <c r="N979" s="304">
        <f t="shared" ca="1" si="452"/>
        <v>-86.149529777736404</v>
      </c>
      <c r="P979" s="310">
        <f t="shared" ca="1" si="453"/>
        <v>23</v>
      </c>
      <c r="Q979" s="304">
        <f t="shared" ca="1" si="454"/>
        <v>0</v>
      </c>
      <c r="R979" s="306">
        <f t="shared" ca="1" si="455"/>
        <v>0</v>
      </c>
      <c r="S979" s="307">
        <f t="shared" ca="1" si="456"/>
        <v>2.8949999999999996</v>
      </c>
      <c r="T979" s="304">
        <f t="shared" ca="1" si="436"/>
        <v>28.399949999999997</v>
      </c>
      <c r="U979" s="311">
        <f t="shared" ca="1" si="437"/>
        <v>0</v>
      </c>
      <c r="V979" s="306">
        <f t="shared" ca="1" si="438"/>
        <v>1.2257446747258398</v>
      </c>
      <c r="W979" s="304">
        <f t="shared" ca="1" si="439"/>
        <v>25.708330783183367</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0.90762794718790119</v>
      </c>
      <c r="AH979" s="304">
        <f t="shared" ca="1" si="463"/>
        <v>-8.8802275344573562</v>
      </c>
    </row>
    <row r="980" spans="1:34" x14ac:dyDescent="0.2">
      <c r="A980" s="347">
        <f t="shared" ca="1" si="441"/>
        <v>1E-4</v>
      </c>
      <c r="B980" s="304">
        <f t="shared" ca="1" si="442"/>
        <v>32.859000000002133</v>
      </c>
      <c r="D980" s="306">
        <f t="shared" ca="1" si="443"/>
        <v>-0.59633389973079809</v>
      </c>
      <c r="E980" s="307">
        <f t="shared" ca="1" si="444"/>
        <v>-0.9497929431458445</v>
      </c>
      <c r="F980" s="304">
        <f t="shared" ca="1" si="445"/>
        <v>1.1214814999890934</v>
      </c>
      <c r="G980" s="306">
        <f t="shared" ca="1" si="446"/>
        <v>6.796117419467568</v>
      </c>
      <c r="H980" s="307">
        <f t="shared" ca="1" si="447"/>
        <v>-100.97630295697539</v>
      </c>
      <c r="I980" s="304">
        <f t="shared" ca="1" si="448"/>
        <v>101.20474776826464</v>
      </c>
      <c r="J980" s="306">
        <f t="shared" ca="1" si="449"/>
        <v>621.05488247048675</v>
      </c>
      <c r="K980" s="307">
        <f t="shared" ca="1" si="450"/>
        <v>-6.0872278424919664</v>
      </c>
      <c r="L980" s="304">
        <f t="shared" ca="1" si="435"/>
        <v>621.08471353208859</v>
      </c>
      <c r="M980" s="306">
        <f t="shared" ca="1" si="451"/>
        <v>-1.5035935945934313</v>
      </c>
      <c r="N980" s="304">
        <f t="shared" ca="1" si="452"/>
        <v>-86.14956707310813</v>
      </c>
      <c r="P980" s="310">
        <f t="shared" ca="1" si="453"/>
        <v>23</v>
      </c>
      <c r="Q980" s="304">
        <f t="shared" ca="1" si="454"/>
        <v>0</v>
      </c>
      <c r="R980" s="306">
        <f t="shared" ca="1" si="455"/>
        <v>0</v>
      </c>
      <c r="S980" s="307">
        <f t="shared" ca="1" si="456"/>
        <v>2.8949999999999996</v>
      </c>
      <c r="T980" s="304">
        <f t="shared" ca="1" si="436"/>
        <v>28.399949999999997</v>
      </c>
      <c r="U980" s="311">
        <f t="shared" ca="1" si="437"/>
        <v>0</v>
      </c>
      <c r="V980" s="306">
        <f t="shared" ca="1" si="438"/>
        <v>1.2257459124376531</v>
      </c>
      <c r="W980" s="304">
        <f t="shared" ca="1" si="439"/>
        <v>25.70840285305481</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0.90760348103814437</v>
      </c>
      <c r="AH980" s="304">
        <f t="shared" ca="1" si="463"/>
        <v>-8.8802524294243081</v>
      </c>
    </row>
    <row r="981" spans="1:34" x14ac:dyDescent="0.2">
      <c r="A981" s="347">
        <f t="shared" ca="1" si="441"/>
        <v>1E-4</v>
      </c>
      <c r="B981" s="304">
        <f t="shared" ca="1" si="442"/>
        <v>32.859100000002137</v>
      </c>
      <c r="D981" s="306">
        <f t="shared" ca="1" si="443"/>
        <v>-0.59632980410865344</v>
      </c>
      <c r="E981" s="307">
        <f t="shared" ca="1" si="444"/>
        <v>-0.94976771656976844</v>
      </c>
      <c r="F981" s="304">
        <f t="shared" ca="1" si="445"/>
        <v>1.1214579576187496</v>
      </c>
      <c r="G981" s="306">
        <f t="shared" ca="1" si="446"/>
        <v>6.7960577864871574</v>
      </c>
      <c r="H981" s="307">
        <f t="shared" ca="1" si="447"/>
        <v>-100.97639793374705</v>
      </c>
      <c r="I981" s="304">
        <f t="shared" ca="1" si="448"/>
        <v>101.20483852618761</v>
      </c>
      <c r="J981" s="306">
        <f t="shared" ca="1" si="449"/>
        <v>621.05488247048675</v>
      </c>
      <c r="K981" s="307">
        <f t="shared" ca="1" si="450"/>
        <v>-6.0973254775365024</v>
      </c>
      <c r="L981" s="304">
        <f t="shared" ca="1" si="435"/>
        <v>621.08481258070481</v>
      </c>
      <c r="M981" s="306">
        <f t="shared" ca="1" si="451"/>
        <v>-1.5035942455135847</v>
      </c>
      <c r="N981" s="304">
        <f t="shared" ca="1" si="452"/>
        <v>-86.149604368085718</v>
      </c>
      <c r="P981" s="310">
        <f t="shared" ca="1" si="453"/>
        <v>23</v>
      </c>
      <c r="Q981" s="304">
        <f t="shared" ca="1" si="454"/>
        <v>0</v>
      </c>
      <c r="R981" s="306">
        <f t="shared" ca="1" si="455"/>
        <v>0</v>
      </c>
      <c r="S981" s="307">
        <f t="shared" ca="1" si="456"/>
        <v>2.8949999999999996</v>
      </c>
      <c r="T981" s="304">
        <f t="shared" ca="1" si="436"/>
        <v>28.399949999999997</v>
      </c>
      <c r="U981" s="311">
        <f t="shared" ca="1" si="437"/>
        <v>0</v>
      </c>
      <c r="V981" s="306">
        <f t="shared" ca="1" si="438"/>
        <v>1.2257471501518813</v>
      </c>
      <c r="W981" s="304">
        <f t="shared" ca="1" si="439"/>
        <v>25.70847492186839</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0.90757901524512796</v>
      </c>
      <c r="AH981" s="304">
        <f t="shared" ca="1" si="463"/>
        <v>-8.8802773240258421</v>
      </c>
    </row>
    <row r="982" spans="1:34" x14ac:dyDescent="0.2">
      <c r="A982" s="347">
        <f t="shared" ca="1" si="441"/>
        <v>1E-4</v>
      </c>
      <c r="B982" s="304">
        <f t="shared" ca="1" si="442"/>
        <v>32.85920000000214</v>
      </c>
      <c r="D982" s="306">
        <f t="shared" ca="1" si="443"/>
        <v>-0.5963257084903314</v>
      </c>
      <c r="E982" s="307">
        <f t="shared" ca="1" si="444"/>
        <v>-0.94974249036395619</v>
      </c>
      <c r="F982" s="304">
        <f t="shared" ca="1" si="445"/>
        <v>1.1214344156522151</v>
      </c>
      <c r="G982" s="306">
        <f t="shared" ca="1" si="446"/>
        <v>6.7959981539163081</v>
      </c>
      <c r="H982" s="307">
        <f t="shared" ca="1" si="447"/>
        <v>-100.97649290799609</v>
      </c>
      <c r="I982" s="304">
        <f t="shared" ca="1" si="448"/>
        <v>101.20492928166404</v>
      </c>
      <c r="J982" s="306">
        <f t="shared" ca="1" si="449"/>
        <v>621.05488247048675</v>
      </c>
      <c r="K982" s="307">
        <f t="shared" ca="1" si="450"/>
        <v>-6.1074231220785897</v>
      </c>
      <c r="L982" s="304">
        <f t="shared" ca="1" si="435"/>
        <v>621.08491179356645</v>
      </c>
      <c r="M982" s="306">
        <f t="shared" ca="1" si="451"/>
        <v>-1.5035948964268591</v>
      </c>
      <c r="N982" s="304">
        <f t="shared" ca="1" si="452"/>
        <v>-86.149641662669168</v>
      </c>
      <c r="P982" s="310">
        <f t="shared" ca="1" si="453"/>
        <v>23</v>
      </c>
      <c r="Q982" s="304">
        <f t="shared" ca="1" si="454"/>
        <v>0</v>
      </c>
      <c r="R982" s="306">
        <f t="shared" ca="1" si="455"/>
        <v>0</v>
      </c>
      <c r="S982" s="307">
        <f t="shared" ca="1" si="456"/>
        <v>2.8949999999999996</v>
      </c>
      <c r="T982" s="304">
        <f t="shared" ca="1" si="436"/>
        <v>28.399949999999997</v>
      </c>
      <c r="U982" s="311">
        <f t="shared" ca="1" si="437"/>
        <v>0</v>
      </c>
      <c r="V982" s="306">
        <f t="shared" ca="1" si="438"/>
        <v>1.2257483878685234</v>
      </c>
      <c r="W982" s="304">
        <f t="shared" ca="1" si="439"/>
        <v>25.708546989624104</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0.90755454980883954</v>
      </c>
      <c r="AH982" s="304">
        <f t="shared" ca="1" si="463"/>
        <v>-8.8803022182619671</v>
      </c>
    </row>
    <row r="983" spans="1:34" x14ac:dyDescent="0.2">
      <c r="A983" s="347">
        <f t="shared" ca="1" si="441"/>
        <v>1E-4</v>
      </c>
      <c r="B983" s="304">
        <f t="shared" ca="1" si="442"/>
        <v>32.859300000002143</v>
      </c>
      <c r="D983" s="306">
        <f t="shared" ca="1" si="443"/>
        <v>-0.59632161287583318</v>
      </c>
      <c r="E983" s="307">
        <f t="shared" ca="1" si="444"/>
        <v>-0.94971726452841132</v>
      </c>
      <c r="F983" s="304">
        <f t="shared" ca="1" si="445"/>
        <v>1.1214108740894941</v>
      </c>
      <c r="G983" s="306">
        <f t="shared" ca="1" si="446"/>
        <v>6.7959385217550201</v>
      </c>
      <c r="H983" s="307">
        <f t="shared" ca="1" si="447"/>
        <v>-100.97658787972254</v>
      </c>
      <c r="I983" s="304">
        <f t="shared" ca="1" si="448"/>
        <v>101.20502003469394</v>
      </c>
      <c r="J983" s="306">
        <f t="shared" ca="1" si="449"/>
        <v>621.05488247048675</v>
      </c>
      <c r="K983" s="307">
        <f t="shared" ca="1" si="450"/>
        <v>-6.117520776117976</v>
      </c>
      <c r="L983" s="304">
        <f t="shared" ca="1" si="435"/>
        <v>621.08501117067408</v>
      </c>
      <c r="M983" s="306">
        <f t="shared" ca="1" si="451"/>
        <v>-1.5035955473332543</v>
      </c>
      <c r="N983" s="304">
        <f t="shared" ca="1" si="452"/>
        <v>-86.14967895685848</v>
      </c>
      <c r="P983" s="310">
        <f t="shared" ca="1" si="453"/>
        <v>23</v>
      </c>
      <c r="Q983" s="304">
        <f t="shared" ca="1" si="454"/>
        <v>0</v>
      </c>
      <c r="R983" s="306">
        <f t="shared" ca="1" si="455"/>
        <v>0</v>
      </c>
      <c r="S983" s="307">
        <f t="shared" ca="1" si="456"/>
        <v>2.8949999999999996</v>
      </c>
      <c r="T983" s="304">
        <f t="shared" ca="1" si="436"/>
        <v>28.399949999999997</v>
      </c>
      <c r="U983" s="311">
        <f t="shared" ca="1" si="437"/>
        <v>0</v>
      </c>
      <c r="V983" s="306">
        <f t="shared" ca="1" si="438"/>
        <v>1.2257496255875799</v>
      </c>
      <c r="W983" s="304">
        <f t="shared" ca="1" si="439"/>
        <v>25.708619056321968</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0.9075300847292862</v>
      </c>
      <c r="AH983" s="304">
        <f t="shared" ca="1" si="463"/>
        <v>-8.8803271121326794</v>
      </c>
    </row>
    <row r="984" spans="1:34" x14ac:dyDescent="0.2">
      <c r="A984" s="347">
        <f t="shared" ca="1" si="441"/>
        <v>1E-4</v>
      </c>
      <c r="B984" s="304">
        <f t="shared" ca="1" si="442"/>
        <v>32.859400000002147</v>
      </c>
      <c r="D984" s="306">
        <f t="shared" ca="1" si="443"/>
        <v>-0.59631751726516247</v>
      </c>
      <c r="E984" s="307">
        <f t="shared" ca="1" si="444"/>
        <v>-0.94969203906312671</v>
      </c>
      <c r="F984" s="304">
        <f t="shared" ca="1" si="445"/>
        <v>1.1213873329305832</v>
      </c>
      <c r="G984" s="306">
        <f t="shared" ca="1" si="446"/>
        <v>6.7958788900032934</v>
      </c>
      <c r="H984" s="307">
        <f t="shared" ca="1" si="447"/>
        <v>-100.97668284892644</v>
      </c>
      <c r="I984" s="304">
        <f t="shared" ca="1" si="448"/>
        <v>101.20511078527738</v>
      </c>
      <c r="J984" s="306">
        <f t="shared" ca="1" si="449"/>
        <v>621.05488247048675</v>
      </c>
      <c r="K984" s="307">
        <f t="shared" ca="1" si="450"/>
        <v>-6.127618439654408</v>
      </c>
      <c r="L984" s="304">
        <f t="shared" ca="1" si="435"/>
        <v>621.08511071202804</v>
      </c>
      <c r="M984" s="306">
        <f t="shared" ca="1" si="451"/>
        <v>-1.503596198232771</v>
      </c>
      <c r="N984" s="304">
        <f t="shared" ca="1" si="452"/>
        <v>-86.149716250653668</v>
      </c>
      <c r="P984" s="310">
        <f t="shared" ca="1" si="453"/>
        <v>23</v>
      </c>
      <c r="Q984" s="304">
        <f t="shared" ca="1" si="454"/>
        <v>0</v>
      </c>
      <c r="R984" s="306">
        <f t="shared" ca="1" si="455"/>
        <v>0</v>
      </c>
      <c r="S984" s="307">
        <f t="shared" ca="1" si="456"/>
        <v>2.8949999999999996</v>
      </c>
      <c r="T984" s="304">
        <f t="shared" ca="1" si="436"/>
        <v>28.399949999999997</v>
      </c>
      <c r="U984" s="311">
        <f t="shared" ca="1" si="437"/>
        <v>0</v>
      </c>
      <c r="V984" s="306">
        <f t="shared" ca="1" si="438"/>
        <v>1.2257508633090508</v>
      </c>
      <c r="W984" s="304">
        <f t="shared" ca="1" si="439"/>
        <v>25.708691121961998</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0.90750562000646084</v>
      </c>
      <c r="AH984" s="304">
        <f t="shared" ca="1" si="463"/>
        <v>-8.8803520056379863</v>
      </c>
    </row>
    <row r="985" spans="1:34" x14ac:dyDescent="0.2">
      <c r="A985" s="347">
        <f t="shared" ca="1" si="441"/>
        <v>1E-4</v>
      </c>
      <c r="B985" s="304">
        <f t="shared" ca="1" si="442"/>
        <v>32.85950000000215</v>
      </c>
      <c r="D985" s="306">
        <f t="shared" ca="1" si="443"/>
        <v>-0.59631342165831491</v>
      </c>
      <c r="E985" s="307">
        <f t="shared" ca="1" si="444"/>
        <v>-0.94966681396809882</v>
      </c>
      <c r="F985" s="304">
        <f t="shared" ca="1" si="445"/>
        <v>1.1213637921754773</v>
      </c>
      <c r="G985" s="306">
        <f t="shared" ca="1" si="446"/>
        <v>6.7958192586611279</v>
      </c>
      <c r="H985" s="307">
        <f t="shared" ca="1" si="447"/>
        <v>-100.97677781560785</v>
      </c>
      <c r="I985" s="304">
        <f t="shared" ca="1" si="448"/>
        <v>101.2052015334144</v>
      </c>
      <c r="J985" s="306">
        <f t="shared" ca="1" si="449"/>
        <v>621.05488247048675</v>
      </c>
      <c r="K985" s="307">
        <f t="shared" ca="1" si="450"/>
        <v>-6.1377161126876345</v>
      </c>
      <c r="L985" s="304">
        <f t="shared" ca="1" si="435"/>
        <v>621.08521041762867</v>
      </c>
      <c r="M985" s="306">
        <f t="shared" ca="1" si="451"/>
        <v>-1.503596849125409</v>
      </c>
      <c r="N985" s="304">
        <f t="shared" ca="1" si="452"/>
        <v>-86.149753544054747</v>
      </c>
      <c r="P985" s="310">
        <f t="shared" ca="1" si="453"/>
        <v>23</v>
      </c>
      <c r="Q985" s="304">
        <f t="shared" ca="1" si="454"/>
        <v>0</v>
      </c>
      <c r="R985" s="306">
        <f t="shared" ca="1" si="455"/>
        <v>0</v>
      </c>
      <c r="S985" s="307">
        <f t="shared" ca="1" si="456"/>
        <v>2.8949999999999996</v>
      </c>
      <c r="T985" s="304">
        <f t="shared" ca="1" si="436"/>
        <v>28.399949999999997</v>
      </c>
      <c r="U985" s="311">
        <f t="shared" ca="1" si="437"/>
        <v>0</v>
      </c>
      <c r="V985" s="306">
        <f t="shared" ca="1" si="438"/>
        <v>1.2257521010329357</v>
      </c>
      <c r="W985" s="304">
        <f t="shared" ca="1" si="439"/>
        <v>25.708763186544207</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0.90748115564035636</v>
      </c>
      <c r="AH985" s="304">
        <f t="shared" ca="1" si="463"/>
        <v>-8.880376898777893</v>
      </c>
    </row>
    <row r="986" spans="1:34" x14ac:dyDescent="0.2">
      <c r="A986" s="347">
        <f t="shared" ca="1" si="441"/>
        <v>1E-4</v>
      </c>
      <c r="B986" s="304">
        <f t="shared" ca="1" si="442"/>
        <v>32.859600000002153</v>
      </c>
      <c r="D986" s="306">
        <f t="shared" ca="1" si="443"/>
        <v>-0.59630932605529408</v>
      </c>
      <c r="E986" s="307">
        <f t="shared" ca="1" si="444"/>
        <v>-0.94964158924332054</v>
      </c>
      <c r="F986" s="304">
        <f t="shared" ca="1" si="445"/>
        <v>1.1213402518241724</v>
      </c>
      <c r="G986" s="306">
        <f t="shared" ca="1" si="446"/>
        <v>6.7957596277285219</v>
      </c>
      <c r="H986" s="307">
        <f t="shared" ca="1" si="447"/>
        <v>-100.97687277976677</v>
      </c>
      <c r="I986" s="304">
        <f t="shared" ca="1" si="448"/>
        <v>101.20529227910498</v>
      </c>
      <c r="J986" s="306">
        <f t="shared" ca="1" si="449"/>
        <v>621.05488247048675</v>
      </c>
      <c r="K986" s="307">
        <f t="shared" ca="1" si="450"/>
        <v>-6.1478137952174032</v>
      </c>
      <c r="L986" s="304">
        <f t="shared" ca="1" si="435"/>
        <v>621.08531028747632</v>
      </c>
      <c r="M986" s="306">
        <f t="shared" ca="1" si="451"/>
        <v>-1.5035975000111683</v>
      </c>
      <c r="N986" s="304">
        <f t="shared" ca="1" si="452"/>
        <v>-86.149790837061701</v>
      </c>
      <c r="P986" s="310">
        <f t="shared" ca="1" si="453"/>
        <v>23</v>
      </c>
      <c r="Q986" s="304">
        <f t="shared" ca="1" si="454"/>
        <v>0</v>
      </c>
      <c r="R986" s="306">
        <f t="shared" ca="1" si="455"/>
        <v>0</v>
      </c>
      <c r="S986" s="307">
        <f t="shared" ca="1" si="456"/>
        <v>2.8949999999999996</v>
      </c>
      <c r="T986" s="304">
        <f t="shared" ca="1" si="436"/>
        <v>28.399949999999997</v>
      </c>
      <c r="U986" s="311">
        <f t="shared" ca="1" si="437"/>
        <v>0</v>
      </c>
      <c r="V986" s="306">
        <f t="shared" ca="1" si="438"/>
        <v>1.225753338759235</v>
      </c>
      <c r="W986" s="304">
        <f t="shared" ca="1" si="439"/>
        <v>25.708835250068585</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0.90745669163096743</v>
      </c>
      <c r="AH986" s="304">
        <f t="shared" ca="1" si="463"/>
        <v>-8.8804017915524049</v>
      </c>
    </row>
    <row r="987" spans="1:34" x14ac:dyDescent="0.2">
      <c r="A987" s="347">
        <f t="shared" ca="1" si="441"/>
        <v>1E-4</v>
      </c>
      <c r="B987" s="304">
        <f t="shared" ca="1" si="442"/>
        <v>32.859700000002157</v>
      </c>
      <c r="D987" s="306">
        <f t="shared" ca="1" si="443"/>
        <v>-0.59630523045610073</v>
      </c>
      <c r="E987" s="307">
        <f t="shared" ca="1" si="444"/>
        <v>-0.94961636488879719</v>
      </c>
      <c r="F987" s="304">
        <f t="shared" ca="1" si="445"/>
        <v>1.1213167118766743</v>
      </c>
      <c r="G987" s="306">
        <f t="shared" ca="1" si="446"/>
        <v>6.7956999972054764</v>
      </c>
      <c r="H987" s="307">
        <f t="shared" ca="1" si="447"/>
        <v>-100.97696774140326</v>
      </c>
      <c r="I987" s="304">
        <f t="shared" ca="1" si="448"/>
        <v>101.20538302234921</v>
      </c>
      <c r="J987" s="306">
        <f t="shared" ca="1" si="449"/>
        <v>621.05488247048675</v>
      </c>
      <c r="K987" s="307">
        <f t="shared" ca="1" si="450"/>
        <v>-6.1579114872434619</v>
      </c>
      <c r="L987" s="304">
        <f t="shared" ca="1" si="435"/>
        <v>621.08541032157154</v>
      </c>
      <c r="M987" s="306">
        <f t="shared" ca="1" si="451"/>
        <v>-1.5035981508900491</v>
      </c>
      <c r="N987" s="304">
        <f t="shared" ca="1" si="452"/>
        <v>-86.149828129674546</v>
      </c>
      <c r="P987" s="310">
        <f t="shared" ca="1" si="453"/>
        <v>23</v>
      </c>
      <c r="Q987" s="304">
        <f t="shared" ca="1" si="454"/>
        <v>0</v>
      </c>
      <c r="R987" s="306">
        <f t="shared" ca="1" si="455"/>
        <v>0</v>
      </c>
      <c r="S987" s="307">
        <f t="shared" ca="1" si="456"/>
        <v>2.8949999999999996</v>
      </c>
      <c r="T987" s="304">
        <f t="shared" ca="1" si="436"/>
        <v>28.399949999999997</v>
      </c>
      <c r="U987" s="311">
        <f t="shared" ca="1" si="437"/>
        <v>0</v>
      </c>
      <c r="V987" s="306">
        <f t="shared" ca="1" si="438"/>
        <v>1.2257545764879485</v>
      </c>
      <c r="W987" s="304">
        <f t="shared" ca="1" si="439"/>
        <v>25.708907312535164</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0.90743222797830292</v>
      </c>
      <c r="AH987" s="304">
        <f t="shared" ca="1" si="463"/>
        <v>-8.8804266839615167</v>
      </c>
    </row>
    <row r="988" spans="1:34" x14ac:dyDescent="0.2">
      <c r="A988" s="347">
        <f t="shared" ca="1" si="441"/>
        <v>1E-4</v>
      </c>
      <c r="B988" s="304">
        <f t="shared" ca="1" si="442"/>
        <v>32.85980000000216</v>
      </c>
      <c r="D988" s="306">
        <f t="shared" ca="1" si="443"/>
        <v>-0.59630113486073488</v>
      </c>
      <c r="E988" s="307">
        <f t="shared" ca="1" si="444"/>
        <v>-0.94959114090451635</v>
      </c>
      <c r="F988" s="304">
        <f t="shared" ca="1" si="445"/>
        <v>1.1212931723329727</v>
      </c>
      <c r="G988" s="306">
        <f t="shared" ca="1" si="446"/>
        <v>6.7956403670919903</v>
      </c>
      <c r="H988" s="307">
        <f t="shared" ca="1" si="447"/>
        <v>-100.97706270051735</v>
      </c>
      <c r="I988" s="304">
        <f t="shared" ca="1" si="448"/>
        <v>101.20547376314713</v>
      </c>
      <c r="J988" s="306">
        <f t="shared" ca="1" si="449"/>
        <v>621.05488247048675</v>
      </c>
      <c r="K988" s="307">
        <f t="shared" ca="1" si="450"/>
        <v>-6.1680091887655584</v>
      </c>
      <c r="L988" s="304">
        <f t="shared" ca="1" si="435"/>
        <v>621.08551051991446</v>
      </c>
      <c r="M988" s="306">
        <f t="shared" ca="1" si="451"/>
        <v>-1.5035988017620516</v>
      </c>
      <c r="N988" s="304">
        <f t="shared" ca="1" si="452"/>
        <v>-86.149865421893281</v>
      </c>
      <c r="P988" s="310">
        <f t="shared" ca="1" si="453"/>
        <v>23</v>
      </c>
      <c r="Q988" s="304">
        <f t="shared" ca="1" si="454"/>
        <v>0</v>
      </c>
      <c r="R988" s="306">
        <f t="shared" ca="1" si="455"/>
        <v>0</v>
      </c>
      <c r="S988" s="307">
        <f t="shared" ca="1" si="456"/>
        <v>2.8949999999999996</v>
      </c>
      <c r="T988" s="304">
        <f t="shared" ca="1" si="436"/>
        <v>28.399949999999997</v>
      </c>
      <c r="U988" s="311">
        <f t="shared" ca="1" si="437"/>
        <v>0</v>
      </c>
      <c r="V988" s="306">
        <f t="shared" ca="1" si="438"/>
        <v>1.2257558142190763</v>
      </c>
      <c r="W988" s="304">
        <f t="shared" ca="1" si="439"/>
        <v>25.708979373943961</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0.9074077646823504</v>
      </c>
      <c r="AH988" s="304">
        <f t="shared" ca="1" si="463"/>
        <v>-8.8804515760052389</v>
      </c>
    </row>
    <row r="989" spans="1:34" x14ac:dyDescent="0.2">
      <c r="A989" s="347">
        <f t="shared" ca="1" si="441"/>
        <v>1E-4</v>
      </c>
      <c r="B989" s="304">
        <f t="shared" ca="1" si="442"/>
        <v>32.859900000002163</v>
      </c>
      <c r="D989" s="306">
        <f t="shared" ca="1" si="443"/>
        <v>-0.59629703926919653</v>
      </c>
      <c r="E989" s="307">
        <f t="shared" ca="1" si="444"/>
        <v>-0.94956591729047268</v>
      </c>
      <c r="F989" s="304">
        <f t="shared" ca="1" si="445"/>
        <v>1.1212696331930632</v>
      </c>
      <c r="G989" s="306">
        <f t="shared" ca="1" si="446"/>
        <v>6.7955807373880637</v>
      </c>
      <c r="H989" s="307">
        <f t="shared" ca="1" si="447"/>
        <v>-100.97715765710907</v>
      </c>
      <c r="I989" s="304">
        <f t="shared" ca="1" si="448"/>
        <v>101.20556450149874</v>
      </c>
      <c r="J989" s="306">
        <f t="shared" ca="1" si="449"/>
        <v>621.05488247048675</v>
      </c>
      <c r="K989" s="307">
        <f t="shared" ca="1" si="450"/>
        <v>-6.1781068997834394</v>
      </c>
      <c r="L989" s="304">
        <f t="shared" ca="1" si="435"/>
        <v>621.08561088250576</v>
      </c>
      <c r="M989" s="306">
        <f t="shared" ca="1" si="451"/>
        <v>-1.5035994526271756</v>
      </c>
      <c r="N989" s="304">
        <f t="shared" ca="1" si="452"/>
        <v>-86.149902713717921</v>
      </c>
      <c r="P989" s="310">
        <f t="shared" ca="1" si="453"/>
        <v>23</v>
      </c>
      <c r="Q989" s="304">
        <f t="shared" ca="1" si="454"/>
        <v>0</v>
      </c>
      <c r="R989" s="306">
        <f t="shared" ca="1" si="455"/>
        <v>0</v>
      </c>
      <c r="S989" s="307">
        <f t="shared" ca="1" si="456"/>
        <v>2.8949999999999996</v>
      </c>
      <c r="T989" s="304">
        <f t="shared" ca="1" si="436"/>
        <v>28.399949999999997</v>
      </c>
      <c r="U989" s="311">
        <f t="shared" ca="1" si="437"/>
        <v>0</v>
      </c>
      <c r="V989" s="306">
        <f t="shared" ca="1" si="438"/>
        <v>1.2257570519526184</v>
      </c>
      <c r="W989" s="304">
        <f t="shared" ca="1" si="439"/>
        <v>25.709051434294981</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0.90738330174309922</v>
      </c>
      <c r="AH989" s="304">
        <f t="shared" ca="1" si="463"/>
        <v>-8.8804764676835806</v>
      </c>
    </row>
    <row r="990" spans="1:34" x14ac:dyDescent="0.2">
      <c r="A990" s="347">
        <f t="shared" ca="1" si="441"/>
        <v>1E-4</v>
      </c>
      <c r="B990" s="304">
        <f t="shared" ca="1" si="442"/>
        <v>32.860000000002167</v>
      </c>
      <c r="D990" s="306">
        <f t="shared" ca="1" si="443"/>
        <v>-0.59629294368148866</v>
      </c>
      <c r="E990" s="307">
        <f t="shared" ca="1" si="444"/>
        <v>-0.94954069404666619</v>
      </c>
      <c r="F990" s="304">
        <f t="shared" ca="1" si="445"/>
        <v>1.1212460944569482</v>
      </c>
      <c r="G990" s="306">
        <f t="shared" ca="1" si="446"/>
        <v>6.7955211080936957</v>
      </c>
      <c r="H990" s="307">
        <f t="shared" ca="1" si="447"/>
        <v>-100.97725261117849</v>
      </c>
      <c r="I990" s="304">
        <f t="shared" ca="1" si="448"/>
        <v>101.2056552374041</v>
      </c>
      <c r="J990" s="306">
        <f t="shared" ca="1" si="449"/>
        <v>621.05488247048675</v>
      </c>
      <c r="K990" s="307">
        <f t="shared" ca="1" si="450"/>
        <v>-6.1882046202968537</v>
      </c>
      <c r="L990" s="304">
        <f t="shared" ca="1" si="435"/>
        <v>621.08571140934555</v>
      </c>
      <c r="M990" s="306">
        <f t="shared" ca="1" si="451"/>
        <v>-1.5036001034854216</v>
      </c>
      <c r="N990" s="304">
        <f t="shared" ca="1" si="452"/>
        <v>-86.14994000514848</v>
      </c>
      <c r="P990" s="310">
        <f t="shared" ca="1" si="453"/>
        <v>23</v>
      </c>
      <c r="Q990" s="304">
        <f t="shared" ca="1" si="454"/>
        <v>0</v>
      </c>
      <c r="R990" s="306">
        <f t="shared" ca="1" si="455"/>
        <v>0</v>
      </c>
      <c r="S990" s="307">
        <f t="shared" ca="1" si="456"/>
        <v>2.8949999999999996</v>
      </c>
      <c r="T990" s="304">
        <f t="shared" ca="1" si="436"/>
        <v>28.399949999999997</v>
      </c>
      <c r="U990" s="311">
        <f t="shared" ca="1" si="437"/>
        <v>0</v>
      </c>
      <c r="V990" s="306">
        <f t="shared" ca="1" si="438"/>
        <v>1.2257582896885739</v>
      </c>
      <c r="W990" s="304">
        <f t="shared" ca="1" si="439"/>
        <v>25.709123493588216</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0.90735883916055471</v>
      </c>
      <c r="AH990" s="304">
        <f t="shared" ca="1" si="463"/>
        <v>-8.8805013589965398</v>
      </c>
    </row>
    <row r="991" spans="1:34" x14ac:dyDescent="0.2">
      <c r="A991" s="347">
        <f t="shared" ca="1" si="441"/>
        <v>1E-4</v>
      </c>
      <c r="B991" s="304">
        <f t="shared" ca="1" si="442"/>
        <v>32.86010000000217</v>
      </c>
      <c r="D991" s="306">
        <f t="shared" ca="1" si="443"/>
        <v>-0.59628884809760863</v>
      </c>
      <c r="E991" s="307">
        <f t="shared" ca="1" si="444"/>
        <v>-0.94951547117309509</v>
      </c>
      <c r="F991" s="304">
        <f t="shared" ca="1" si="445"/>
        <v>1.121222556124625</v>
      </c>
      <c r="G991" s="306">
        <f t="shared" ca="1" si="446"/>
        <v>6.7954614792088863</v>
      </c>
      <c r="H991" s="307">
        <f t="shared" ca="1" si="447"/>
        <v>-100.9773475627256</v>
      </c>
      <c r="I991" s="304">
        <f t="shared" ca="1" si="448"/>
        <v>101.20574597086322</v>
      </c>
      <c r="J991" s="306">
        <f t="shared" ca="1" si="449"/>
        <v>621.05488247048675</v>
      </c>
      <c r="K991" s="307">
        <f t="shared" ca="1" si="450"/>
        <v>-6.198302350305549</v>
      </c>
      <c r="L991" s="304">
        <f t="shared" ca="1" si="435"/>
        <v>621.08581210043428</v>
      </c>
      <c r="M991" s="306">
        <f t="shared" ca="1" si="451"/>
        <v>-1.5036007543367893</v>
      </c>
      <c r="N991" s="304">
        <f t="shared" ca="1" si="452"/>
        <v>-86.149977296184943</v>
      </c>
      <c r="P991" s="310">
        <f t="shared" ca="1" si="453"/>
        <v>23</v>
      </c>
      <c r="Q991" s="304">
        <f t="shared" ca="1" si="454"/>
        <v>0</v>
      </c>
      <c r="R991" s="306">
        <f t="shared" ca="1" si="455"/>
        <v>0</v>
      </c>
      <c r="S991" s="307">
        <f t="shared" ca="1" si="456"/>
        <v>2.8949999999999996</v>
      </c>
      <c r="T991" s="304">
        <f t="shared" ca="1" si="436"/>
        <v>28.399949999999997</v>
      </c>
      <c r="U991" s="311">
        <f t="shared" ca="1" si="437"/>
        <v>0</v>
      </c>
      <c r="V991" s="306">
        <f t="shared" ca="1" si="438"/>
        <v>1.2257595274269444</v>
      </c>
      <c r="W991" s="304">
        <f t="shared" ca="1" si="439"/>
        <v>25.709195551823694</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0.90733437693471508</v>
      </c>
      <c r="AH991" s="304">
        <f t="shared" ca="1" si="463"/>
        <v>-8.8805262499441167</v>
      </c>
    </row>
    <row r="992" spans="1:34" x14ac:dyDescent="0.2">
      <c r="A992" s="347">
        <f t="shared" ca="1" si="441"/>
        <v>1E-4</v>
      </c>
      <c r="B992" s="304">
        <f t="shared" ca="1" si="442"/>
        <v>32.860200000002173</v>
      </c>
      <c r="D992" s="306">
        <f t="shared" ca="1" si="443"/>
        <v>-0.59628475251756008</v>
      </c>
      <c r="E992" s="307">
        <f t="shared" ca="1" si="444"/>
        <v>-0.94949024866975407</v>
      </c>
      <c r="F992" s="304">
        <f t="shared" ca="1" si="445"/>
        <v>1.1211990181960914</v>
      </c>
      <c r="G992" s="306">
        <f t="shared" ca="1" si="446"/>
        <v>6.7954018507336347</v>
      </c>
      <c r="H992" s="307">
        <f t="shared" ca="1" si="447"/>
        <v>-100.97744251175047</v>
      </c>
      <c r="I992" s="304">
        <f t="shared" ca="1" si="448"/>
        <v>101.20583670187617</v>
      </c>
      <c r="J992" s="306">
        <f t="shared" ca="1" si="449"/>
        <v>621.05488247048675</v>
      </c>
      <c r="K992" s="307">
        <f t="shared" ca="1" si="450"/>
        <v>-6.208400089809273</v>
      </c>
      <c r="L992" s="304">
        <f t="shared" ca="1" si="435"/>
        <v>621.08591295577241</v>
      </c>
      <c r="M992" s="306">
        <f t="shared" ca="1" si="451"/>
        <v>-1.5036014051812792</v>
      </c>
      <c r="N992" s="304">
        <f t="shared" ca="1" si="452"/>
        <v>-86.150014586827325</v>
      </c>
      <c r="P992" s="310">
        <f t="shared" ca="1" si="453"/>
        <v>23</v>
      </c>
      <c r="Q992" s="304">
        <f t="shared" ca="1" si="454"/>
        <v>0</v>
      </c>
      <c r="R992" s="306">
        <f t="shared" ca="1" si="455"/>
        <v>0</v>
      </c>
      <c r="S992" s="307">
        <f t="shared" ca="1" si="456"/>
        <v>2.8949999999999996</v>
      </c>
      <c r="T992" s="304">
        <f t="shared" ca="1" si="436"/>
        <v>28.399949999999997</v>
      </c>
      <c r="U992" s="311">
        <f t="shared" ca="1" si="437"/>
        <v>0</v>
      </c>
      <c r="V992" s="306">
        <f t="shared" ca="1" si="438"/>
        <v>1.2257607651677287</v>
      </c>
      <c r="W992" s="304">
        <f t="shared" ca="1" si="439"/>
        <v>25.709267609001429</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0.90730991506557146</v>
      </c>
      <c r="AH992" s="304">
        <f t="shared" ca="1" si="463"/>
        <v>-8.88055114052632</v>
      </c>
    </row>
    <row r="993" spans="1:34" x14ac:dyDescent="0.2">
      <c r="A993" s="347">
        <f t="shared" ca="1" si="441"/>
        <v>1E-4</v>
      </c>
      <c r="B993" s="304">
        <f t="shared" ca="1" si="442"/>
        <v>32.860300000002177</v>
      </c>
      <c r="D993" s="306">
        <f t="shared" ca="1" si="443"/>
        <v>-0.5962806569413408</v>
      </c>
      <c r="E993" s="307">
        <f t="shared" ca="1" si="444"/>
        <v>-0.94946502653663423</v>
      </c>
      <c r="F993" s="304">
        <f t="shared" ca="1" si="445"/>
        <v>1.1211754806713392</v>
      </c>
      <c r="G993" s="306">
        <f t="shared" ca="1" si="446"/>
        <v>6.7953422226679407</v>
      </c>
      <c r="H993" s="307">
        <f t="shared" ca="1" si="447"/>
        <v>-100.97753745825312</v>
      </c>
      <c r="I993" s="304">
        <f t="shared" ca="1" si="448"/>
        <v>101.20592743044297</v>
      </c>
      <c r="J993" s="306">
        <f t="shared" ca="1" si="449"/>
        <v>621.05488247048675</v>
      </c>
      <c r="K993" s="307">
        <f t="shared" ca="1" si="450"/>
        <v>-6.2184978388077736</v>
      </c>
      <c r="L993" s="304">
        <f t="shared" ca="1" si="435"/>
        <v>621.08601397536029</v>
      </c>
      <c r="M993" s="306">
        <f t="shared" ca="1" si="451"/>
        <v>-1.503602056018891</v>
      </c>
      <c r="N993" s="304">
        <f t="shared" ca="1" si="452"/>
        <v>-86.150051877075626</v>
      </c>
      <c r="P993" s="310">
        <f t="shared" ca="1" si="453"/>
        <v>23</v>
      </c>
      <c r="Q993" s="304">
        <f t="shared" ca="1" si="454"/>
        <v>0</v>
      </c>
      <c r="R993" s="306">
        <f t="shared" ca="1" si="455"/>
        <v>0</v>
      </c>
      <c r="S993" s="307">
        <f t="shared" ca="1" si="456"/>
        <v>2.8949999999999996</v>
      </c>
      <c r="T993" s="304">
        <f t="shared" ca="1" si="436"/>
        <v>28.399949999999997</v>
      </c>
      <c r="U993" s="311">
        <f t="shared" ca="1" si="437"/>
        <v>0</v>
      </c>
      <c r="V993" s="306">
        <f t="shared" ca="1" si="438"/>
        <v>1.2257620029109266</v>
      </c>
      <c r="W993" s="304">
        <f t="shared" ca="1" si="439"/>
        <v>25.709339665121419</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0.90728545355312029</v>
      </c>
      <c r="AH993" s="304">
        <f t="shared" ca="1" si="463"/>
        <v>-8.8805760307431552</v>
      </c>
    </row>
    <row r="994" spans="1:34" x14ac:dyDescent="0.2">
      <c r="A994" s="347">
        <f t="shared" ca="1" si="441"/>
        <v>1E-4</v>
      </c>
      <c r="B994" s="304">
        <f t="shared" ca="1" si="442"/>
        <v>32.86040000000218</v>
      </c>
      <c r="D994" s="306">
        <f t="shared" ca="1" si="443"/>
        <v>-0.59627656136895391</v>
      </c>
      <c r="E994" s="307">
        <f t="shared" ca="1" si="444"/>
        <v>-0.9494398047737409</v>
      </c>
      <c r="F994" s="304">
        <f t="shared" ca="1" si="445"/>
        <v>1.121151943550375</v>
      </c>
      <c r="G994" s="306">
        <f t="shared" ca="1" si="446"/>
        <v>6.7952825950118037</v>
      </c>
      <c r="H994" s="307">
        <f t="shared" ca="1" si="447"/>
        <v>-100.9776324022336</v>
      </c>
      <c r="I994" s="304">
        <f t="shared" ca="1" si="448"/>
        <v>101.20601815656363</v>
      </c>
      <c r="J994" s="306">
        <f t="shared" ca="1" si="449"/>
        <v>621.05488247048675</v>
      </c>
      <c r="K994" s="307">
        <f t="shared" ca="1" si="450"/>
        <v>-6.2285955973007976</v>
      </c>
      <c r="L994" s="304">
        <f t="shared" ca="1" si="435"/>
        <v>621.08611515919824</v>
      </c>
      <c r="M994" s="306">
        <f t="shared" ca="1" si="451"/>
        <v>-1.5036027068496249</v>
      </c>
      <c r="N994" s="304">
        <f t="shared" ca="1" si="452"/>
        <v>-86.15008916692986</v>
      </c>
      <c r="P994" s="310">
        <f t="shared" ca="1" si="453"/>
        <v>23</v>
      </c>
      <c r="Q994" s="304">
        <f t="shared" ca="1" si="454"/>
        <v>0</v>
      </c>
      <c r="R994" s="306">
        <f t="shared" ca="1" si="455"/>
        <v>0</v>
      </c>
      <c r="S994" s="307">
        <f t="shared" ca="1" si="456"/>
        <v>2.8949999999999996</v>
      </c>
      <c r="T994" s="304">
        <f t="shared" ca="1" si="436"/>
        <v>28.399949999999997</v>
      </c>
      <c r="U994" s="311">
        <f t="shared" ca="1" si="437"/>
        <v>0</v>
      </c>
      <c r="V994" s="306">
        <f t="shared" ca="1" si="438"/>
        <v>1.2257632406565393</v>
      </c>
      <c r="W994" s="304">
        <f t="shared" ca="1" si="439"/>
        <v>25.709411720183688</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0.90726099239736335</v>
      </c>
      <c r="AH994" s="304">
        <f t="shared" ca="1" si="463"/>
        <v>-8.8806009205946186</v>
      </c>
    </row>
    <row r="995" spans="1:34" x14ac:dyDescent="0.2">
      <c r="A995" s="347">
        <f t="shared" ca="1" si="441"/>
        <v>1E-4</v>
      </c>
      <c r="B995" s="304">
        <f t="shared" ca="1" si="442"/>
        <v>32.860500000002183</v>
      </c>
      <c r="D995" s="306">
        <f t="shared" ca="1" si="443"/>
        <v>-0.59627246580039905</v>
      </c>
      <c r="E995" s="307">
        <f t="shared" ca="1" si="444"/>
        <v>-0.94941458338106166</v>
      </c>
      <c r="F995" s="304">
        <f t="shared" ca="1" si="445"/>
        <v>1.1211284068331884</v>
      </c>
      <c r="G995" s="306">
        <f t="shared" ca="1" si="446"/>
        <v>6.7952229677652234</v>
      </c>
      <c r="H995" s="307">
        <f t="shared" ca="1" si="447"/>
        <v>-100.97772734369194</v>
      </c>
      <c r="I995" s="304">
        <f t="shared" ca="1" si="448"/>
        <v>101.20610888023822</v>
      </c>
      <c r="J995" s="306">
        <f t="shared" ca="1" si="449"/>
        <v>621.05488247048675</v>
      </c>
      <c r="K995" s="307">
        <f t="shared" ca="1" si="450"/>
        <v>-6.2386933652880936</v>
      </c>
      <c r="L995" s="304">
        <f t="shared" ca="1" si="435"/>
        <v>621.08621650728674</v>
      </c>
      <c r="M995" s="306">
        <f t="shared" ca="1" si="451"/>
        <v>-1.5036033576734813</v>
      </c>
      <c r="N995" s="304">
        <f t="shared" ca="1" si="452"/>
        <v>-86.150126456390041</v>
      </c>
      <c r="P995" s="310">
        <f t="shared" ca="1" si="453"/>
        <v>23</v>
      </c>
      <c r="Q995" s="304">
        <f t="shared" ca="1" si="454"/>
        <v>0</v>
      </c>
      <c r="R995" s="306">
        <f t="shared" ca="1" si="455"/>
        <v>0</v>
      </c>
      <c r="S995" s="307">
        <f t="shared" ca="1" si="456"/>
        <v>2.8949999999999996</v>
      </c>
      <c r="T995" s="304">
        <f t="shared" ca="1" si="436"/>
        <v>28.399949999999997</v>
      </c>
      <c r="U995" s="311">
        <f t="shared" ca="1" si="437"/>
        <v>0</v>
      </c>
      <c r="V995" s="306">
        <f t="shared" ca="1" si="438"/>
        <v>1.2257644784045656</v>
      </c>
      <c r="W995" s="304">
        <f t="shared" ca="1" si="439"/>
        <v>25.709483774188225</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0.90723653159829176</v>
      </c>
      <c r="AH995" s="304">
        <f t="shared" ca="1" si="463"/>
        <v>-8.8806258100807227</v>
      </c>
    </row>
    <row r="996" spans="1:34" x14ac:dyDescent="0.2">
      <c r="A996" s="347">
        <f t="shared" ca="1" si="441"/>
        <v>1E-4</v>
      </c>
      <c r="B996" s="304">
        <f t="shared" ca="1" si="442"/>
        <v>32.860600000002187</v>
      </c>
      <c r="D996" s="306">
        <f t="shared" ca="1" si="443"/>
        <v>-0.59626837023567536</v>
      </c>
      <c r="E996" s="307">
        <f t="shared" ca="1" si="444"/>
        <v>-0.94938936235860361</v>
      </c>
      <c r="F996" s="304">
        <f t="shared" ca="1" si="445"/>
        <v>1.1211048705197852</v>
      </c>
      <c r="G996" s="306">
        <f t="shared" ca="1" si="446"/>
        <v>6.7951633409282</v>
      </c>
      <c r="H996" s="307">
        <f t="shared" ca="1" si="447"/>
        <v>-100.97782228262817</v>
      </c>
      <c r="I996" s="304">
        <f t="shared" ca="1" si="448"/>
        <v>101.20619960146676</v>
      </c>
      <c r="J996" s="306">
        <f t="shared" ca="1" si="449"/>
        <v>621.05488247048675</v>
      </c>
      <c r="K996" s="307">
        <f t="shared" ca="1" si="450"/>
        <v>-6.2487911427694094</v>
      </c>
      <c r="L996" s="304">
        <f t="shared" ca="1" si="435"/>
        <v>621.08631801962611</v>
      </c>
      <c r="M996" s="306">
        <f t="shared" ca="1" si="451"/>
        <v>-1.5036040084904598</v>
      </c>
      <c r="N996" s="304">
        <f t="shared" ca="1" si="452"/>
        <v>-86.15016374545614</v>
      </c>
      <c r="P996" s="310">
        <f t="shared" ca="1" si="453"/>
        <v>23</v>
      </c>
      <c r="Q996" s="304">
        <f t="shared" ca="1" si="454"/>
        <v>0</v>
      </c>
      <c r="R996" s="306">
        <f t="shared" ca="1" si="455"/>
        <v>0</v>
      </c>
      <c r="S996" s="307">
        <f t="shared" ca="1" si="456"/>
        <v>2.8949999999999996</v>
      </c>
      <c r="T996" s="304">
        <f t="shared" ca="1" si="436"/>
        <v>28.399949999999997</v>
      </c>
      <c r="U996" s="311">
        <f t="shared" ca="1" si="437"/>
        <v>0</v>
      </c>
      <c r="V996" s="306">
        <f t="shared" ca="1" si="438"/>
        <v>1.225765716155006</v>
      </c>
      <c r="W996" s="304">
        <f t="shared" ca="1" si="439"/>
        <v>25.709555827135059</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0.9072120711559073</v>
      </c>
      <c r="AH996" s="304">
        <f t="shared" ca="1" si="463"/>
        <v>-8.8806506992014604</v>
      </c>
    </row>
    <row r="997" spans="1:34" x14ac:dyDescent="0.2">
      <c r="A997" s="347">
        <f t="shared" ca="1" si="441"/>
        <v>1E-4</v>
      </c>
      <c r="B997" s="304">
        <f t="shared" ca="1" si="442"/>
        <v>32.86070000000219</v>
      </c>
      <c r="D997" s="306">
        <f t="shared" ca="1" si="443"/>
        <v>-0.59626427467478693</v>
      </c>
      <c r="E997" s="307">
        <f t="shared" ca="1" si="444"/>
        <v>-0.9493641417063543</v>
      </c>
      <c r="F997" s="304">
        <f t="shared" ca="1" si="445"/>
        <v>1.1210813346101578</v>
      </c>
      <c r="G997" s="306">
        <f t="shared" ca="1" si="446"/>
        <v>6.7951037145007325</v>
      </c>
      <c r="H997" s="307">
        <f t="shared" ca="1" si="447"/>
        <v>-100.97791721904234</v>
      </c>
      <c r="I997" s="304">
        <f t="shared" ca="1" si="448"/>
        <v>101.20629032024931</v>
      </c>
      <c r="J997" s="306">
        <f t="shared" ca="1" si="449"/>
        <v>621.05488247048675</v>
      </c>
      <c r="K997" s="307">
        <f t="shared" ca="1" si="450"/>
        <v>-6.2588889297444927</v>
      </c>
      <c r="L997" s="304">
        <f t="shared" ca="1" si="435"/>
        <v>621.08641969621669</v>
      </c>
      <c r="M997" s="306">
        <f t="shared" ca="1" si="451"/>
        <v>-1.5036046593005608</v>
      </c>
      <c r="N997" s="304">
        <f t="shared" ca="1" si="452"/>
        <v>-86.150201034128202</v>
      </c>
      <c r="P997" s="310">
        <f t="shared" ca="1" si="453"/>
        <v>23</v>
      </c>
      <c r="Q997" s="304">
        <f t="shared" ca="1" si="454"/>
        <v>0</v>
      </c>
      <c r="R997" s="306">
        <f t="shared" ca="1" si="455"/>
        <v>0</v>
      </c>
      <c r="S997" s="307">
        <f t="shared" ca="1" si="456"/>
        <v>2.8949999999999996</v>
      </c>
      <c r="T997" s="304">
        <f t="shared" ca="1" si="436"/>
        <v>28.399949999999997</v>
      </c>
      <c r="U997" s="311">
        <f t="shared" ca="1" si="437"/>
        <v>0</v>
      </c>
      <c r="V997" s="306">
        <f t="shared" ca="1" si="438"/>
        <v>1.2257669539078599</v>
      </c>
      <c r="W997" s="304">
        <f t="shared" ca="1" si="439"/>
        <v>25.7096278790242</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0.90718761107020285</v>
      </c>
      <c r="AH997" s="304">
        <f t="shared" ca="1" si="463"/>
        <v>-8.8806755879568442</v>
      </c>
    </row>
    <row r="998" spans="1:34" x14ac:dyDescent="0.2">
      <c r="A998" s="347">
        <f t="shared" ca="1" si="441"/>
        <v>1E-4</v>
      </c>
      <c r="B998" s="304">
        <f t="shared" ca="1" si="442"/>
        <v>32.860800000002193</v>
      </c>
      <c r="D998" s="306">
        <f t="shared" ca="1" si="443"/>
        <v>-0.59626017911773288</v>
      </c>
      <c r="E998" s="307">
        <f t="shared" ca="1" si="444"/>
        <v>-0.9493389214243102</v>
      </c>
      <c r="F998" s="304">
        <f t="shared" ca="1" si="445"/>
        <v>1.1210577991043029</v>
      </c>
      <c r="G998" s="306">
        <f t="shared" ca="1" si="446"/>
        <v>6.7950440884828209</v>
      </c>
      <c r="H998" s="307">
        <f t="shared" ca="1" si="447"/>
        <v>-100.97801215293448</v>
      </c>
      <c r="I998" s="304">
        <f t="shared" ca="1" si="448"/>
        <v>101.20638103658588</v>
      </c>
      <c r="J998" s="306">
        <f t="shared" ca="1" si="449"/>
        <v>621.05488247048675</v>
      </c>
      <c r="K998" s="307">
        <f t="shared" ca="1" si="450"/>
        <v>-6.2689867262130914</v>
      </c>
      <c r="L998" s="304">
        <f t="shared" ca="1" si="435"/>
        <v>621.08652153705896</v>
      </c>
      <c r="M998" s="306">
        <f t="shared" ca="1" si="451"/>
        <v>-1.5036053101037843</v>
      </c>
      <c r="N998" s="304">
        <f t="shared" ca="1" si="452"/>
        <v>-86.150238322406196</v>
      </c>
      <c r="P998" s="310">
        <f t="shared" ca="1" si="453"/>
        <v>23</v>
      </c>
      <c r="Q998" s="304">
        <f t="shared" ca="1" si="454"/>
        <v>0</v>
      </c>
      <c r="R998" s="306">
        <f t="shared" ca="1" si="455"/>
        <v>0</v>
      </c>
      <c r="S998" s="307">
        <f t="shared" ca="1" si="456"/>
        <v>2.8949999999999996</v>
      </c>
      <c r="T998" s="304">
        <f t="shared" ca="1" si="436"/>
        <v>28.399949999999997</v>
      </c>
      <c r="U998" s="311">
        <f t="shared" ca="1" si="437"/>
        <v>0</v>
      </c>
      <c r="V998" s="306">
        <f t="shared" ca="1" si="438"/>
        <v>1.2257681916631282</v>
      </c>
      <c r="W998" s="304">
        <f t="shared" ca="1" si="439"/>
        <v>25.709699929855667</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0.90716315134117309</v>
      </c>
      <c r="AH998" s="304">
        <f t="shared" ca="1" si="463"/>
        <v>-8.8807004763468758</v>
      </c>
    </row>
    <row r="999" spans="1:34" x14ac:dyDescent="0.2">
      <c r="A999" s="347">
        <f t="shared" ca="1" si="441"/>
        <v>1E-4</v>
      </c>
      <c r="B999" s="304">
        <f t="shared" ca="1" si="442"/>
        <v>32.860900000002196</v>
      </c>
      <c r="D999" s="306">
        <f t="shared" ca="1" si="443"/>
        <v>-0.5962560835645131</v>
      </c>
      <c r="E999" s="307">
        <f t="shared" ca="1" si="444"/>
        <v>-0.94931370151246597</v>
      </c>
      <c r="F999" s="304">
        <f t="shared" ca="1" si="445"/>
        <v>1.1210342640022164</v>
      </c>
      <c r="G999" s="306">
        <f t="shared" ca="1" si="446"/>
        <v>6.7949844628744644</v>
      </c>
      <c r="H999" s="307">
        <f t="shared" ca="1" si="447"/>
        <v>-100.97810708430464</v>
      </c>
      <c r="I999" s="304">
        <f t="shared" ca="1" si="448"/>
        <v>101.20647175047652</v>
      </c>
      <c r="J999" s="306">
        <f t="shared" ca="1" si="449"/>
        <v>621.05488247048675</v>
      </c>
      <c r="K999" s="307">
        <f t="shared" ca="1" si="450"/>
        <v>-6.2790845321749531</v>
      </c>
      <c r="L999" s="304">
        <f t="shared" ca="1" si="435"/>
        <v>621.08662354215323</v>
      </c>
      <c r="M999" s="306">
        <f t="shared" ca="1" si="451"/>
        <v>-1.5036059609001307</v>
      </c>
      <c r="N999" s="304">
        <f t="shared" ca="1" si="452"/>
        <v>-86.150275610290166</v>
      </c>
      <c r="P999" s="310">
        <f t="shared" ca="1" si="453"/>
        <v>23</v>
      </c>
      <c r="Q999" s="304">
        <f t="shared" ca="1" si="454"/>
        <v>0</v>
      </c>
      <c r="R999" s="306">
        <f t="shared" ca="1" si="455"/>
        <v>0</v>
      </c>
      <c r="S999" s="307">
        <f t="shared" ca="1" si="456"/>
        <v>2.8949999999999996</v>
      </c>
      <c r="T999" s="304">
        <f t="shared" ca="1" si="436"/>
        <v>28.399949999999997</v>
      </c>
      <c r="U999" s="311">
        <f t="shared" ca="1" si="437"/>
        <v>0</v>
      </c>
      <c r="V999" s="306">
        <f t="shared" ca="1" si="438"/>
        <v>1.2257694294208106</v>
      </c>
      <c r="W999" s="304">
        <f t="shared" ca="1" si="439"/>
        <v>25.709771979629469</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0.90713869196881447</v>
      </c>
      <c r="AH999" s="304">
        <f t="shared" ca="1" si="463"/>
        <v>-8.8807253643715622</v>
      </c>
    </row>
    <row r="1000" spans="1:34" x14ac:dyDescent="0.2">
      <c r="A1000" s="347">
        <f t="shared" ca="1" si="441"/>
        <v>1E-4</v>
      </c>
      <c r="B1000" s="304">
        <f t="shared" ca="1" si="442"/>
        <v>32.8610000000022</v>
      </c>
      <c r="D1000" s="306">
        <f t="shared" ca="1" si="443"/>
        <v>-0.59625198801512702</v>
      </c>
      <c r="E1000" s="307">
        <f t="shared" ca="1" si="444"/>
        <v>-0.94928848197081805</v>
      </c>
      <c r="F1000" s="304">
        <f t="shared" ca="1" si="445"/>
        <v>1.1210107293038953</v>
      </c>
      <c r="G1000" s="306">
        <f t="shared" ca="1" si="446"/>
        <v>6.794924837675663</v>
      </c>
      <c r="H1000" s="307">
        <f t="shared" ca="1" si="447"/>
        <v>-100.97820201315284</v>
      </c>
      <c r="I1000" s="304">
        <f t="shared" ca="1" si="448"/>
        <v>101.20656246192124</v>
      </c>
      <c r="J1000" s="306">
        <f t="shared" ca="1" si="449"/>
        <v>621.05488247048675</v>
      </c>
      <c r="K1000" s="307">
        <f t="shared" ca="1" si="450"/>
        <v>-6.2891823476298256</v>
      </c>
      <c r="L1000" s="304">
        <f t="shared" ca="1" si="435"/>
        <v>621.08672571149987</v>
      </c>
      <c r="M1000" s="306">
        <f t="shared" ca="1" si="451"/>
        <v>-1.5036066116895994</v>
      </c>
      <c r="N1000" s="304">
        <f t="shared" ca="1" si="452"/>
        <v>-86.150312897780083</v>
      </c>
      <c r="P1000" s="310">
        <f t="shared" ca="1" si="453"/>
        <v>23</v>
      </c>
      <c r="Q1000" s="304">
        <f t="shared" ca="1" si="454"/>
        <v>0</v>
      </c>
      <c r="R1000" s="306">
        <f t="shared" ca="1" si="455"/>
        <v>0</v>
      </c>
      <c r="S1000" s="307">
        <f t="shared" ca="1" si="456"/>
        <v>2.8949999999999996</v>
      </c>
      <c r="T1000" s="304">
        <f t="shared" ca="1" si="436"/>
        <v>28.399949999999997</v>
      </c>
      <c r="U1000" s="311">
        <f t="shared" ca="1" si="437"/>
        <v>0</v>
      </c>
      <c r="V1000" s="306">
        <f t="shared" ca="1" si="438"/>
        <v>1.2257706671809063</v>
      </c>
      <c r="W1000" s="304">
        <f t="shared" ca="1" si="439"/>
        <v>25.709844028345575</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0.90711423295312521</v>
      </c>
      <c r="AH1000" s="304">
        <f t="shared" ca="1" si="463"/>
        <v>-8.8807502520309054</v>
      </c>
    </row>
    <row r="1001" spans="1:34" x14ac:dyDescent="0.2">
      <c r="A1001" s="347">
        <f t="shared" ca="1" si="441"/>
        <v>1E-4</v>
      </c>
      <c r="B1001" s="304">
        <f t="shared" ca="1" si="442"/>
        <v>32.861100000002203</v>
      </c>
      <c r="D1001" s="306">
        <f t="shared" ca="1" si="443"/>
        <v>-0.59624789246957921</v>
      </c>
      <c r="E1001" s="307">
        <f t="shared" ca="1" si="444"/>
        <v>-0.94926326279937712</v>
      </c>
      <c r="F1001" s="304">
        <f t="shared" ca="1" si="445"/>
        <v>1.1209871950093517</v>
      </c>
      <c r="G1001" s="306">
        <f t="shared" ca="1" si="446"/>
        <v>6.7948652128864158</v>
      </c>
      <c r="H1001" s="307">
        <f t="shared" ca="1" si="447"/>
        <v>-100.97829693947912</v>
      </c>
      <c r="I1001" s="304">
        <f t="shared" ca="1" si="448"/>
        <v>101.20665317092011</v>
      </c>
      <c r="J1001" s="306">
        <f t="shared" ca="1" si="449"/>
        <v>621.05488247048675</v>
      </c>
      <c r="K1001" s="307">
        <f t="shared" ca="1" si="450"/>
        <v>-6.2992801725774576</v>
      </c>
      <c r="L1001" s="304">
        <f t="shared" ca="1" si="435"/>
        <v>621.08682804509931</v>
      </c>
      <c r="M1001" s="306">
        <f t="shared" ca="1" si="451"/>
        <v>-1.5036072624721912</v>
      </c>
      <c r="N1001" s="304">
        <f t="shared" ca="1" si="452"/>
        <v>-86.150350184875975</v>
      </c>
      <c r="P1001" s="310">
        <f t="shared" ca="1" si="453"/>
        <v>23</v>
      </c>
      <c r="Q1001" s="304">
        <f t="shared" ca="1" si="454"/>
        <v>0</v>
      </c>
      <c r="R1001" s="306">
        <f t="shared" ca="1" si="455"/>
        <v>0</v>
      </c>
      <c r="S1001" s="307">
        <f t="shared" ca="1" si="456"/>
        <v>2.8949999999999996</v>
      </c>
      <c r="T1001" s="304">
        <f t="shared" ca="1" si="436"/>
        <v>28.399949999999997</v>
      </c>
      <c r="U1001" s="311">
        <f t="shared" ca="1" si="437"/>
        <v>0</v>
      </c>
      <c r="V1001" s="306">
        <f t="shared" ca="1" si="438"/>
        <v>1.2257719049434161</v>
      </c>
      <c r="W1001" s="304">
        <f t="shared" ca="1" si="439"/>
        <v>25.709916076004053</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0.90708977429410886</v>
      </c>
      <c r="AH1001" s="304">
        <f t="shared" ca="1" si="463"/>
        <v>-8.8807751393248981</v>
      </c>
    </row>
    <row r="1002" spans="1:34" x14ac:dyDescent="0.2">
      <c r="A1002" s="347">
        <f t="shared" ca="1" si="441"/>
        <v>1E-4</v>
      </c>
      <c r="B1002" s="304">
        <f t="shared" ca="1" si="442"/>
        <v>32.861200000002206</v>
      </c>
      <c r="D1002" s="306">
        <f t="shared" ca="1" si="443"/>
        <v>-0.59624379692786633</v>
      </c>
      <c r="E1002" s="307">
        <f t="shared" ca="1" si="444"/>
        <v>-0.94923804399812006</v>
      </c>
      <c r="F1002" s="304">
        <f t="shared" ca="1" si="445"/>
        <v>1.1209636611185643</v>
      </c>
      <c r="G1002" s="306">
        <f t="shared" ca="1" si="446"/>
        <v>6.7948055885067227</v>
      </c>
      <c r="H1002" s="307">
        <f t="shared" ca="1" si="447"/>
        <v>-100.97839186328352</v>
      </c>
      <c r="I1002" s="304">
        <f t="shared" ca="1" si="448"/>
        <v>101.20674387747314</v>
      </c>
      <c r="J1002" s="306">
        <f t="shared" ca="1" si="449"/>
        <v>621.05488247048675</v>
      </c>
      <c r="K1002" s="307">
        <f t="shared" ca="1" si="450"/>
        <v>-6.309378007017596</v>
      </c>
      <c r="L1002" s="304">
        <f t="shared" ca="1" si="435"/>
        <v>621.0869305429519</v>
      </c>
      <c r="M1002" s="306">
        <f t="shared" ca="1" si="451"/>
        <v>-1.5036079132479059</v>
      </c>
      <c r="N1002" s="304">
        <f t="shared" ca="1" si="452"/>
        <v>-86.15038747157783</v>
      </c>
      <c r="P1002" s="310">
        <f t="shared" ca="1" si="453"/>
        <v>23</v>
      </c>
      <c r="Q1002" s="304">
        <f t="shared" ca="1" si="454"/>
        <v>0</v>
      </c>
      <c r="R1002" s="306">
        <f t="shared" ca="1" si="455"/>
        <v>0</v>
      </c>
      <c r="S1002" s="307">
        <f t="shared" ca="1" si="456"/>
        <v>2.8949999999999996</v>
      </c>
      <c r="T1002" s="304">
        <f t="shared" ca="1" si="436"/>
        <v>28.399949999999997</v>
      </c>
      <c r="U1002" s="311">
        <f t="shared" ca="1" si="437"/>
        <v>0</v>
      </c>
      <c r="V1002" s="306">
        <f t="shared" ca="1" si="438"/>
        <v>1.22577314270834</v>
      </c>
      <c r="W1002" s="304">
        <f t="shared" ca="1" si="439"/>
        <v>25.709988122604898</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0.90706531599174944</v>
      </c>
      <c r="AH1002" s="304">
        <f t="shared" ca="1" si="463"/>
        <v>-8.88080002625356</v>
      </c>
    </row>
    <row r="1003" spans="1:34" x14ac:dyDescent="0.2">
      <c r="A1003" s="347">
        <f t="shared" ca="1" si="441"/>
        <v>1E-4</v>
      </c>
      <c r="B1003" s="304">
        <f t="shared" ca="1" si="442"/>
        <v>32.86130000000221</v>
      </c>
      <c r="D1003" s="306">
        <f t="shared" ca="1" si="443"/>
        <v>-0.59623970138999172</v>
      </c>
      <c r="E1003" s="307">
        <f t="shared" ca="1" si="444"/>
        <v>-0.94921282556704867</v>
      </c>
      <c r="F1003" s="304">
        <f t="shared" ca="1" si="445"/>
        <v>1.1209401276315372</v>
      </c>
      <c r="G1003" s="306">
        <f t="shared" ca="1" si="446"/>
        <v>6.7947459645365837</v>
      </c>
      <c r="H1003" s="307">
        <f t="shared" ca="1" si="447"/>
        <v>-100.97848678456607</v>
      </c>
      <c r="I1003" s="304">
        <f t="shared" ca="1" si="448"/>
        <v>101.20683458158037</v>
      </c>
      <c r="J1003" s="306">
        <f t="shared" ca="1" si="449"/>
        <v>621.05488247048675</v>
      </c>
      <c r="K1003" s="307">
        <f t="shared" ca="1" si="450"/>
        <v>-6.3194758509499884</v>
      </c>
      <c r="L1003" s="304">
        <f t="shared" ca="1" si="435"/>
        <v>621.08703320505811</v>
      </c>
      <c r="M1003" s="306">
        <f t="shared" ca="1" si="451"/>
        <v>-1.5036085640167436</v>
      </c>
      <c r="N1003" s="304">
        <f t="shared" ca="1" si="452"/>
        <v>-86.150424757885673</v>
      </c>
      <c r="P1003" s="310">
        <f t="shared" ca="1" si="453"/>
        <v>23</v>
      </c>
      <c r="Q1003" s="304">
        <f t="shared" ca="1" si="454"/>
        <v>0</v>
      </c>
      <c r="R1003" s="306">
        <f t="shared" ca="1" si="455"/>
        <v>0</v>
      </c>
      <c r="S1003" s="307">
        <f t="shared" ca="1" si="456"/>
        <v>2.8949999999999996</v>
      </c>
      <c r="T1003" s="304">
        <f t="shared" ca="1" si="436"/>
        <v>28.399949999999997</v>
      </c>
      <c r="U1003" s="311">
        <f t="shared" ca="1" si="437"/>
        <v>0</v>
      </c>
      <c r="V1003" s="306">
        <f ca="1">Rho_moyen*(20000-Alt_rampe-pos_z)/(20000+Alt_rampe+pos_z)</f>
        <v>1.2257743804756771</v>
      </c>
      <c r="W1003" s="304">
        <f t="shared" ca="1" si="439"/>
        <v>25.710060168148079</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0.90704085804604517</v>
      </c>
      <c r="AH1003" s="304">
        <f t="shared" ca="1" si="463"/>
        <v>-8.880824912816891</v>
      </c>
    </row>
    <row r="1004" spans="1:34" x14ac:dyDescent="0.2">
      <c r="A1004" s="348">
        <f t="shared" ca="1" si="441"/>
        <v>1E-4</v>
      </c>
      <c r="B1004" s="305">
        <f t="shared" ca="1" si="442"/>
        <v>32.861400000002213</v>
      </c>
      <c r="D1004" s="308">
        <f t="shared" ca="1" si="443"/>
        <v>-0.59623560585595392</v>
      </c>
      <c r="E1004" s="309">
        <f t="shared" ca="1" si="444"/>
        <v>-0.94918760750616826</v>
      </c>
      <c r="F1004" s="305">
        <f t="shared" ca="1" si="445"/>
        <v>1.1209165945482742</v>
      </c>
      <c r="G1004" s="308">
        <f t="shared" ca="1" si="446"/>
        <v>6.7946863409759981</v>
      </c>
      <c r="H1004" s="309">
        <f t="shared" ca="1" si="447"/>
        <v>-100.97858170332682</v>
      </c>
      <c r="I1004" s="305">
        <f t="shared" ca="1" si="448"/>
        <v>101.20692528324183</v>
      </c>
      <c r="J1004" s="308">
        <f t="shared" ca="1" si="449"/>
        <v>621.05488247048675</v>
      </c>
      <c r="K1004" s="309">
        <f t="shared" ca="1" si="450"/>
        <v>-6.3295737043743827</v>
      </c>
      <c r="L1004" s="305">
        <f t="shared" ca="1" si="435"/>
        <v>621.08713603141814</v>
      </c>
      <c r="M1004" s="308">
        <f t="shared" ca="1" si="451"/>
        <v>-1.5036092147787044</v>
      </c>
      <c r="N1004" s="305">
        <f t="shared" ca="1" si="452"/>
        <v>-86.150462043799493</v>
      </c>
      <c r="P1004" s="312">
        <f t="shared" ca="1" si="453"/>
        <v>23</v>
      </c>
      <c r="Q1004" s="305">
        <f t="shared" ca="1" si="454"/>
        <v>0</v>
      </c>
      <c r="R1004" s="308">
        <f t="shared" ca="1" si="455"/>
        <v>0</v>
      </c>
      <c r="S1004" s="309">
        <f t="shared" ca="1" si="456"/>
        <v>2.8949999999999996</v>
      </c>
      <c r="T1004" s="305">
        <f t="shared" ca="1" si="436"/>
        <v>28.399949999999997</v>
      </c>
      <c r="U1004" s="313">
        <f t="shared" ca="1" si="437"/>
        <v>0</v>
      </c>
      <c r="V1004" s="308">
        <f t="shared" ca="1" si="438"/>
        <v>1.2257756182454282</v>
      </c>
      <c r="W1004" s="305">
        <f ca="1">1/2*Rho*Sref*Cx*vit_xz^2</f>
        <v>25.71013221263366</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0.90701640045700671</v>
      </c>
      <c r="AH1004" s="305">
        <f t="shared" ca="1" si="463"/>
        <v>-8.8808497990148823</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632" t="s">
        <v>281</v>
      </c>
      <c r="D2" s="632"/>
      <c r="M2" s="75"/>
    </row>
    <row r="3" spans="1:13" ht="12.75" customHeight="1" x14ac:dyDescent="0.2">
      <c r="A3" s="56"/>
      <c r="B3" s="2"/>
      <c r="C3" s="632"/>
      <c r="D3" s="632"/>
      <c r="M3" s="75"/>
    </row>
    <row r="4" spans="1:13" x14ac:dyDescent="0.2">
      <c r="A4" s="56"/>
      <c r="B4" s="2"/>
      <c r="C4" s="636" t="str">
        <f>IF(Lang="Français","Abaques de performance",IF(Lang="English","Performance charts",""))</f>
        <v>Abaques de performance</v>
      </c>
      <c r="D4" s="636"/>
      <c r="M4" s="75"/>
    </row>
    <row r="5" spans="1:13" x14ac:dyDescent="0.2">
      <c r="A5" s="56"/>
      <c r="B5" s="2"/>
      <c r="C5" s="636" t="str">
        <f>IF(Lang="Français","Calcul analytique simple",IF(Lang="English","Analytical computation",""))</f>
        <v>Calcul analytique simple</v>
      </c>
      <c r="D5" s="636"/>
      <c r="M5" s="75"/>
    </row>
    <row r="6" spans="1:13" x14ac:dyDescent="0.2">
      <c r="A6" s="56"/>
      <c r="B6" s="87"/>
      <c r="C6" s="1"/>
      <c r="D6" s="1"/>
      <c r="M6" s="75"/>
    </row>
    <row r="7" spans="1:13" x14ac:dyDescent="0.2">
      <c r="A7" s="59"/>
      <c r="B7" s="6"/>
      <c r="C7" s="612" t="str">
        <f>IF(Lang="Français","Fusée",IF(Lang="English","Rocket",""))</f>
        <v>Fusée</v>
      </c>
      <c r="D7" s="612"/>
      <c r="M7" s="75"/>
    </row>
    <row r="8" spans="1:13" ht="15.75" x14ac:dyDescent="0.25">
      <c r="A8" s="59"/>
      <c r="B8" s="140" t="str">
        <f>IF(Lang="Français","Nom",IF(Lang="English","Name",""))</f>
        <v>Nom</v>
      </c>
      <c r="C8" s="633" t="str">
        <f>Nom</f>
        <v>SP02-Alpha</v>
      </c>
      <c r="D8" s="633"/>
      <c r="M8" s="75"/>
    </row>
    <row r="9" spans="1:13" ht="15.75" x14ac:dyDescent="0.25">
      <c r="A9" s="59"/>
      <c r="B9" s="140" t="s">
        <v>4</v>
      </c>
      <c r="C9" s="633" t="str">
        <f>Club</f>
        <v>L'AéroIPSA</v>
      </c>
      <c r="D9" s="633"/>
      <c r="M9" s="75"/>
    </row>
    <row r="10" spans="1:13" ht="15.75" x14ac:dyDescent="0.25">
      <c r="A10" s="59"/>
      <c r="B10" s="140" t="s">
        <v>563</v>
      </c>
      <c r="C10" s="662" t="str">
        <f>Matricule</f>
        <v>MF0</v>
      </c>
      <c r="D10" s="663"/>
      <c r="M10" s="75"/>
    </row>
    <row r="11" spans="1:13" x14ac:dyDescent="0.2">
      <c r="A11" s="59"/>
      <c r="B11" s="140" t="str">
        <f>IF(Lang="Français","Masse sans propu",IF(Lang="English","Mass without M",""))</f>
        <v>Masse sans propu</v>
      </c>
      <c r="C11" s="664">
        <f>MasseSans</f>
        <v>2.895</v>
      </c>
      <c r="D11" s="664"/>
      <c r="M11" s="75"/>
    </row>
    <row r="12" spans="1:13" x14ac:dyDescent="0.2">
      <c r="A12" s="59"/>
      <c r="B12" s="140" t="str">
        <f>IF(Lang="Français","Masse totale",IF(Lang="English","Total mass",""))</f>
        <v>Masse totale</v>
      </c>
      <c r="C12" s="667" t="str">
        <f ca="1">MassePlein &amp; " kg ±" &amp; MasseSans &amp; " kg"</f>
        <v>2,8951 kg ±2,895 kg</v>
      </c>
      <c r="D12" s="667"/>
      <c r="M12" s="75"/>
    </row>
    <row r="13" spans="1:13" x14ac:dyDescent="0.2">
      <c r="A13" s="59"/>
      <c r="B13" s="227" t="str">
        <f>IF(Lang="Français","Propulseur",IF(Lang="English","Motor",""))</f>
        <v>Propulseur</v>
      </c>
      <c r="C13" s="610" t="str">
        <f>Propu</f>
        <v>Aucun (2e ét. inerte)</v>
      </c>
      <c r="D13" s="611"/>
      <c r="M13" s="75"/>
    </row>
    <row r="14" spans="1:13" x14ac:dyDescent="0.2">
      <c r="A14" s="59"/>
      <c r="B14" s="1"/>
      <c r="C14" s="1"/>
      <c r="D14" s="1"/>
      <c r="M14" s="75"/>
    </row>
    <row r="15" spans="1:13" x14ac:dyDescent="0.2">
      <c r="A15" s="74"/>
      <c r="C15" s="612" t="str">
        <f>IF(Lang="Français","Traînée Aérdynamique",IF(Lang="English","Drag",""))</f>
        <v>Traînée Aérdynamique</v>
      </c>
      <c r="D15" s="612"/>
      <c r="M15" s="75"/>
    </row>
    <row r="16" spans="1:13" x14ac:dyDescent="0.2">
      <c r="A16" s="74"/>
      <c r="B16" s="139" t="str">
        <f>IF(Lang="Français","Diamètre Ø",IF(Lang="English","Diameter Ø",""))</f>
        <v>Diamètre Ø</v>
      </c>
      <c r="C16" s="665">
        <f>D_ref</f>
        <v>84</v>
      </c>
      <c r="D16" s="665"/>
      <c r="M16" s="75"/>
    </row>
    <row r="17" spans="1:13" x14ac:dyDescent="0.2">
      <c r="A17" s="74"/>
      <c r="B17" s="140" t="s">
        <v>5</v>
      </c>
      <c r="C17" s="666">
        <f>Cx</f>
        <v>0.6</v>
      </c>
      <c r="D17" s="666"/>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42</v>
      </c>
      <c r="C43" s="403">
        <f t="shared" ref="C43:C69" ca="1" si="1">1/2*Rho_moyen*PI()*D_var^2/4*Cx/10^6</f>
        <v>5.0915006738566377E-4</v>
      </c>
      <c r="D43" s="400">
        <f ca="1">MpropuPlein+0*MasseSans</f>
        <v>1E-4</v>
      </c>
      <c r="E43" s="400">
        <f t="shared" ref="E43:E69" ca="1" si="2">m_var - 0.5*m_poudre</f>
        <v>5.0000000000000002E-5</v>
      </c>
      <c r="F43" s="400">
        <f t="shared" ref="F43:F69" ca="1" si="3">m_var - m_poudre</f>
        <v>0</v>
      </c>
      <c r="G43" s="407">
        <f t="shared" ref="G43:G69" ca="1" si="4">MAX(0, (I_total/Temps_fin_propu)/m_prop-g)</f>
        <v>10.19</v>
      </c>
      <c r="H43" s="406">
        <f t="shared" ref="H43:H69" ca="1" si="5">Q_var/m_prop</f>
        <v>10.183001347713274</v>
      </c>
      <c r="I43" s="403" t="e">
        <f t="shared" ref="I43:I69" ca="1" si="6">Q_var/m_bal</f>
        <v>#DIV/0!</v>
      </c>
      <c r="J43" s="403">
        <f t="shared" ref="J43:J69" ca="1" si="7">1/(2*b_prop)*LN(  ((EXP(2*SQRT(a_prop*b_prop)*Temps_fin_propu)+1)^2)  /  (((1+1)^2)*EXP(2*SQRT(a_prop*b_prop)*Temps_fin_propu)))</f>
        <v>0.93227453964675222</v>
      </c>
      <c r="K43" s="410">
        <f t="shared" ref="K43:K69" ca="1" si="8">SQRT(a_prop/b_prop)  *  (EXP(2*SQRT(a_prop*b_prop)*Temps_fin_propu)-1)/(EXP(2*SQRT(a_prop*b_prop)*Temps_fin_propu)+1)</f>
        <v>1.0003435820197859</v>
      </c>
      <c r="L43" s="413" t="e">
        <f t="shared" ref="L43:L69" ca="1" si="9">alt_prop + 1/(2*b_bal) * LN(1+b_bal/g*V_prop^2)</f>
        <v>#DIV/0!</v>
      </c>
      <c r="M43" s="416" t="e">
        <f t="shared" ref="M43:M69" ca="1" si="10">Temps_fin_propu + ATAN(SQRT(b_bal/g)*V_prop)/SQRT(b_bal*g)</f>
        <v>#DIV/0!</v>
      </c>
    </row>
    <row r="44" spans="1:13" x14ac:dyDescent="0.2">
      <c r="B44" s="426">
        <f t="shared" ca="1" si="0"/>
        <v>42</v>
      </c>
      <c r="C44" s="404">
        <f t="shared" ca="1" si="1"/>
        <v>5.0915006738566377E-4</v>
      </c>
      <c r="D44" s="401">
        <f ca="1">MpropuPlein+0.25*MasseSans</f>
        <v>0.72384999999999999</v>
      </c>
      <c r="E44" s="401">
        <f t="shared" ca="1" si="2"/>
        <v>0.7238</v>
      </c>
      <c r="F44" s="401">
        <f t="shared" ca="1" si="3"/>
        <v>0.72375</v>
      </c>
      <c r="G44" s="408">
        <f t="shared" ca="1" si="4"/>
        <v>0</v>
      </c>
      <c r="H44" s="404">
        <f t="shared" ca="1" si="5"/>
        <v>7.0344026994427163E-4</v>
      </c>
      <c r="I44" s="404">
        <f t="shared" ca="1" si="6"/>
        <v>7.0348886685411231E-4</v>
      </c>
      <c r="J44" s="404">
        <f t="shared" ca="1" si="7"/>
        <v>0</v>
      </c>
      <c r="K44" s="411">
        <f t="shared" ca="1" si="8"/>
        <v>0</v>
      </c>
      <c r="L44" s="414">
        <f t="shared" ca="1" si="9"/>
        <v>0</v>
      </c>
      <c r="M44" s="417">
        <f t="shared" ca="1" si="10"/>
        <v>1</v>
      </c>
    </row>
    <row r="45" spans="1:13" x14ac:dyDescent="0.2">
      <c r="B45" s="426">
        <f t="shared" ca="1" si="0"/>
        <v>42</v>
      </c>
      <c r="C45" s="404">
        <f t="shared" ca="1" si="1"/>
        <v>5.0915006738566377E-4</v>
      </c>
      <c r="D45" s="401">
        <f ca="1">MpropuPlein+0.5*MasseSans</f>
        <v>1.4476</v>
      </c>
      <c r="E45" s="401">
        <f t="shared" ca="1" si="2"/>
        <v>1.4475499999999999</v>
      </c>
      <c r="F45" s="401">
        <f t="shared" ca="1" si="3"/>
        <v>1.4475</v>
      </c>
      <c r="G45" s="408">
        <f t="shared" ca="1" si="4"/>
        <v>0</v>
      </c>
      <c r="H45" s="404">
        <f t="shared" ca="1" si="5"/>
        <v>3.5173228377994805E-4</v>
      </c>
      <c r="I45" s="404">
        <f t="shared" ca="1" si="6"/>
        <v>3.5174443342705615E-4</v>
      </c>
      <c r="J45" s="404">
        <f t="shared" ca="1" si="7"/>
        <v>0</v>
      </c>
      <c r="K45" s="411">
        <f t="shared" ca="1" si="8"/>
        <v>0</v>
      </c>
      <c r="L45" s="414">
        <f t="shared" ca="1" si="9"/>
        <v>0</v>
      </c>
      <c r="M45" s="417">
        <f t="shared" ca="1" si="10"/>
        <v>1</v>
      </c>
    </row>
    <row r="46" spans="1:13" x14ac:dyDescent="0.2">
      <c r="B46" s="426">
        <f t="shared" ca="1" si="0"/>
        <v>42</v>
      </c>
      <c r="C46" s="404">
        <f t="shared" ca="1" si="1"/>
        <v>5.0915006738566377E-4</v>
      </c>
      <c r="D46" s="401">
        <f ca="1">MpropuPlein+0.75*MasseSans</f>
        <v>2.1713500000000003</v>
      </c>
      <c r="E46" s="401">
        <f t="shared" ca="1" si="2"/>
        <v>2.1713000000000005</v>
      </c>
      <c r="F46" s="401">
        <f t="shared" ca="1" si="3"/>
        <v>2.1712500000000001</v>
      </c>
      <c r="G46" s="408">
        <f t="shared" ca="1" si="4"/>
        <v>0</v>
      </c>
      <c r="H46" s="404">
        <f t="shared" ca="1" si="5"/>
        <v>2.3449088904603862E-4</v>
      </c>
      <c r="I46" s="404">
        <f t="shared" ca="1" si="6"/>
        <v>2.3449628895137075E-4</v>
      </c>
      <c r="J46" s="404">
        <f t="shared" ca="1" si="7"/>
        <v>0</v>
      </c>
      <c r="K46" s="411">
        <f t="shared" ca="1" si="8"/>
        <v>0</v>
      </c>
      <c r="L46" s="414">
        <f t="shared" ca="1" si="9"/>
        <v>0</v>
      </c>
      <c r="M46" s="417">
        <f t="shared" ca="1" si="10"/>
        <v>1</v>
      </c>
    </row>
    <row r="47" spans="1:13" x14ac:dyDescent="0.2">
      <c r="B47" s="426">
        <f t="shared" ca="1" si="0"/>
        <v>42</v>
      </c>
      <c r="C47" s="404">
        <f t="shared" ca="1" si="1"/>
        <v>5.0915006738566377E-4</v>
      </c>
      <c r="D47" s="401">
        <f ca="1">MpropuPlein+1*MasseSans</f>
        <v>2.8951000000000002</v>
      </c>
      <c r="E47" s="401">
        <f t="shared" ca="1" si="2"/>
        <v>2.8950500000000003</v>
      </c>
      <c r="F47" s="401">
        <f t="shared" ca="1" si="3"/>
        <v>2.895</v>
      </c>
      <c r="G47" s="408">
        <f t="shared" ca="1" si="4"/>
        <v>0</v>
      </c>
      <c r="H47" s="404">
        <f t="shared" ca="1" si="5"/>
        <v>1.7586917924929232E-4</v>
      </c>
      <c r="I47" s="404">
        <f t="shared" ca="1" si="6"/>
        <v>1.7587221671352808E-4</v>
      </c>
      <c r="J47" s="404">
        <f t="shared" ca="1" si="7"/>
        <v>0</v>
      </c>
      <c r="K47" s="411">
        <f t="shared" ca="1" si="8"/>
        <v>0</v>
      </c>
      <c r="L47" s="414">
        <f t="shared" ca="1" si="9"/>
        <v>0</v>
      </c>
      <c r="M47" s="417">
        <f t="shared" ca="1" si="10"/>
        <v>1</v>
      </c>
    </row>
    <row r="48" spans="1:13" x14ac:dyDescent="0.2">
      <c r="B48" s="426">
        <f t="shared" ca="1" si="0"/>
        <v>42</v>
      </c>
      <c r="C48" s="404">
        <f t="shared" ca="1" si="1"/>
        <v>5.0915006738566377E-4</v>
      </c>
      <c r="D48" s="401">
        <f ca="1">MpropuPlein+1.25*MasseSans</f>
        <v>3.6188500000000001</v>
      </c>
      <c r="E48" s="401">
        <f t="shared" ca="1" si="2"/>
        <v>3.6188000000000002</v>
      </c>
      <c r="F48" s="401">
        <f t="shared" ca="1" si="3"/>
        <v>3.6187499999999999</v>
      </c>
      <c r="G48" s="408">
        <f t="shared" ca="1" si="4"/>
        <v>0</v>
      </c>
      <c r="H48" s="404">
        <f t="shared" ca="1" si="5"/>
        <v>1.4069582938699672E-4</v>
      </c>
      <c r="I48" s="404">
        <f t="shared" ca="1" si="6"/>
        <v>1.4069777337082247E-4</v>
      </c>
      <c r="J48" s="404">
        <f t="shared" ca="1" si="7"/>
        <v>0</v>
      </c>
      <c r="K48" s="411">
        <f t="shared" ca="1" si="8"/>
        <v>0</v>
      </c>
      <c r="L48" s="414">
        <f t="shared" ca="1" si="9"/>
        <v>0</v>
      </c>
      <c r="M48" s="417">
        <f t="shared" ca="1" si="10"/>
        <v>1</v>
      </c>
    </row>
    <row r="49" spans="2:13" x14ac:dyDescent="0.2">
      <c r="B49" s="426">
        <f t="shared" ca="1" si="0"/>
        <v>42</v>
      </c>
      <c r="C49" s="404">
        <f t="shared" ca="1" si="1"/>
        <v>5.0915006738566377E-4</v>
      </c>
      <c r="D49" s="401">
        <f ca="1">MpropuPlein+1.5*MasseSans</f>
        <v>4.3426</v>
      </c>
      <c r="E49" s="401">
        <f t="shared" ca="1" si="2"/>
        <v>4.3425500000000001</v>
      </c>
      <c r="F49" s="401">
        <f t="shared" ca="1" si="3"/>
        <v>4.3425000000000002</v>
      </c>
      <c r="G49" s="408">
        <f t="shared" ca="1" si="4"/>
        <v>0</v>
      </c>
      <c r="H49" s="404">
        <f t="shared" ca="1" si="5"/>
        <v>1.1724679448380876E-4</v>
      </c>
      <c r="I49" s="404">
        <f t="shared" ca="1" si="6"/>
        <v>1.1724814447568538E-4</v>
      </c>
      <c r="J49" s="404">
        <f t="shared" ca="1" si="7"/>
        <v>0</v>
      </c>
      <c r="K49" s="411">
        <f t="shared" ca="1" si="8"/>
        <v>0</v>
      </c>
      <c r="L49" s="414">
        <f t="shared" ca="1" si="9"/>
        <v>0</v>
      </c>
      <c r="M49" s="417">
        <f t="shared" ca="1" si="10"/>
        <v>1</v>
      </c>
    </row>
    <row r="50" spans="2:13" x14ac:dyDescent="0.2">
      <c r="B50" s="426">
        <f t="shared" ca="1" si="0"/>
        <v>42</v>
      </c>
      <c r="C50" s="404">
        <f t="shared" ca="1" si="1"/>
        <v>5.0915006738566377E-4</v>
      </c>
      <c r="D50" s="401">
        <f ca="1">MpropuPlein+1.75*MasseSans</f>
        <v>5.0663499999999999</v>
      </c>
      <c r="E50" s="401">
        <f t="shared" ca="1" si="2"/>
        <v>5.0663</v>
      </c>
      <c r="F50" s="401">
        <f t="shared" ca="1" si="3"/>
        <v>5.0662500000000001</v>
      </c>
      <c r="G50" s="408">
        <f t="shared" ca="1" si="4"/>
        <v>0</v>
      </c>
      <c r="H50" s="404">
        <f t="shared" ca="1" si="5"/>
        <v>1.0049741771818956E-4</v>
      </c>
      <c r="I50" s="404">
        <f t="shared" ca="1" si="6"/>
        <v>1.0049840955058747E-4</v>
      </c>
      <c r="J50" s="404">
        <f t="shared" ca="1" si="7"/>
        <v>0</v>
      </c>
      <c r="K50" s="411">
        <f t="shared" ca="1" si="8"/>
        <v>0</v>
      </c>
      <c r="L50" s="414">
        <f t="shared" ca="1" si="9"/>
        <v>0</v>
      </c>
      <c r="M50" s="417">
        <f t="shared" ca="1" si="10"/>
        <v>1</v>
      </c>
    </row>
    <row r="51" spans="2:13" x14ac:dyDescent="0.2">
      <c r="B51" s="427">
        <f t="shared" ca="1" si="0"/>
        <v>42</v>
      </c>
      <c r="C51" s="405">
        <f t="shared" ca="1" si="1"/>
        <v>5.0915006738566377E-4</v>
      </c>
      <c r="D51" s="402">
        <f ca="1">MpropuPlein+2*MasseSans</f>
        <v>5.7900999999999998</v>
      </c>
      <c r="E51" s="402">
        <f t="shared" ca="1" si="2"/>
        <v>5.7900499999999999</v>
      </c>
      <c r="F51" s="402">
        <f t="shared" ca="1" si="3"/>
        <v>5.79</v>
      </c>
      <c r="G51" s="409">
        <f t="shared" ca="1" si="4"/>
        <v>0</v>
      </c>
      <c r="H51" s="405">
        <f t="shared" ca="1" si="5"/>
        <v>8.7935348984147588E-5</v>
      </c>
      <c r="I51" s="405">
        <f t="shared" ca="1" si="6"/>
        <v>8.7936108356764038E-5</v>
      </c>
      <c r="J51" s="405">
        <f t="shared" ca="1" si="7"/>
        <v>0</v>
      </c>
      <c r="K51" s="412">
        <f t="shared" ca="1" si="8"/>
        <v>0</v>
      </c>
      <c r="L51" s="415">
        <f t="shared" ca="1" si="9"/>
        <v>0</v>
      </c>
      <c r="M51" s="418">
        <f t="shared" ca="1" si="10"/>
        <v>1</v>
      </c>
    </row>
    <row r="52" spans="2:13" x14ac:dyDescent="0.2">
      <c r="B52" s="425">
        <f t="shared" ref="B52:B60" si="11">D_ref</f>
        <v>84</v>
      </c>
      <c r="C52" s="403">
        <f t="shared" si="1"/>
        <v>2.0366002695426551E-3</v>
      </c>
      <c r="D52" s="400">
        <f ca="1">MpropuPlein+0*MasseSans</f>
        <v>1E-4</v>
      </c>
      <c r="E52" s="400">
        <f t="shared" ca="1" si="2"/>
        <v>5.0000000000000002E-5</v>
      </c>
      <c r="F52" s="400">
        <f t="shared" ca="1" si="3"/>
        <v>0</v>
      </c>
      <c r="G52" s="407">
        <f t="shared" ca="1" si="4"/>
        <v>10.19</v>
      </c>
      <c r="H52" s="403">
        <f t="shared" ca="1" si="5"/>
        <v>40.732005390853097</v>
      </c>
      <c r="I52" s="403" t="e">
        <f t="shared" ca="1" si="6"/>
        <v>#DIV/0!</v>
      </c>
      <c r="J52" s="403">
        <f t="shared" ca="1" si="7"/>
        <v>0.48315453109175244</v>
      </c>
      <c r="K52" s="410">
        <f t="shared" ca="1" si="8"/>
        <v>0.50017179242982535</v>
      </c>
      <c r="L52" s="413" t="e">
        <f t="shared" ca="1" si="9"/>
        <v>#DIV/0!</v>
      </c>
      <c r="M52" s="416" t="e">
        <f t="shared" ca="1" si="10"/>
        <v>#DIV/0!</v>
      </c>
    </row>
    <row r="53" spans="2:13" x14ac:dyDescent="0.2">
      <c r="B53" s="426">
        <f t="shared" si="11"/>
        <v>84</v>
      </c>
      <c r="C53" s="404">
        <f t="shared" si="1"/>
        <v>2.0366002695426551E-3</v>
      </c>
      <c r="D53" s="401">
        <f ca="1">MpropuPlein+0.25*MasseSans</f>
        <v>0.72384999999999999</v>
      </c>
      <c r="E53" s="401">
        <f t="shared" ca="1" si="2"/>
        <v>0.7238</v>
      </c>
      <c r="F53" s="401">
        <f t="shared" ca="1" si="3"/>
        <v>0.72375</v>
      </c>
      <c r="G53" s="408">
        <f t="shared" ca="1" si="4"/>
        <v>0</v>
      </c>
      <c r="H53" s="404">
        <f t="shared" ca="1" si="5"/>
        <v>2.8137610797770865E-3</v>
      </c>
      <c r="I53" s="404">
        <f t="shared" ca="1" si="6"/>
        <v>2.8139554674164492E-3</v>
      </c>
      <c r="J53" s="404">
        <f t="shared" ca="1" si="7"/>
        <v>0</v>
      </c>
      <c r="K53" s="411">
        <f t="shared" ca="1" si="8"/>
        <v>0</v>
      </c>
      <c r="L53" s="414">
        <f t="shared" ca="1" si="9"/>
        <v>0</v>
      </c>
      <c r="M53" s="417">
        <f t="shared" ca="1" si="10"/>
        <v>1</v>
      </c>
    </row>
    <row r="54" spans="2:13" x14ac:dyDescent="0.2">
      <c r="B54" s="426">
        <f t="shared" si="11"/>
        <v>84</v>
      </c>
      <c r="C54" s="404">
        <f t="shared" si="1"/>
        <v>2.0366002695426551E-3</v>
      </c>
      <c r="D54" s="401">
        <f ca="1">MpropuPlein+0.5*MasseSans</f>
        <v>1.4476</v>
      </c>
      <c r="E54" s="401">
        <f t="shared" ca="1" si="2"/>
        <v>1.4475499999999999</v>
      </c>
      <c r="F54" s="401">
        <f t="shared" ca="1" si="3"/>
        <v>1.4475</v>
      </c>
      <c r="G54" s="408">
        <f t="shared" ca="1" si="4"/>
        <v>0</v>
      </c>
      <c r="H54" s="404">
        <f t="shared" ca="1" si="5"/>
        <v>1.4069291351197922E-3</v>
      </c>
      <c r="I54" s="404">
        <f t="shared" ca="1" si="6"/>
        <v>1.4069777337082246E-3</v>
      </c>
      <c r="J54" s="404">
        <f t="shared" ca="1" si="7"/>
        <v>0</v>
      </c>
      <c r="K54" s="411">
        <f t="shared" ca="1" si="8"/>
        <v>0</v>
      </c>
      <c r="L54" s="414">
        <f t="shared" ca="1" si="9"/>
        <v>0</v>
      </c>
      <c r="M54" s="417">
        <f t="shared" ca="1" si="10"/>
        <v>1</v>
      </c>
    </row>
    <row r="55" spans="2:13" x14ac:dyDescent="0.2">
      <c r="B55" s="426">
        <f t="shared" si="11"/>
        <v>84</v>
      </c>
      <c r="C55" s="404">
        <f t="shared" si="1"/>
        <v>2.0366002695426551E-3</v>
      </c>
      <c r="D55" s="401">
        <f ca="1">MpropuPlein+0.75*MasseSans</f>
        <v>2.1713500000000003</v>
      </c>
      <c r="E55" s="401">
        <f t="shared" ca="1" si="2"/>
        <v>2.1713000000000005</v>
      </c>
      <c r="F55" s="401">
        <f t="shared" ca="1" si="3"/>
        <v>2.1712500000000001</v>
      </c>
      <c r="G55" s="408">
        <f t="shared" ca="1" si="4"/>
        <v>0</v>
      </c>
      <c r="H55" s="404">
        <f t="shared" ca="1" si="5"/>
        <v>9.379635561841545E-4</v>
      </c>
      <c r="I55" s="404">
        <f t="shared" ca="1" si="6"/>
        <v>9.37985155805483E-4</v>
      </c>
      <c r="J55" s="404">
        <f t="shared" ca="1" si="7"/>
        <v>0</v>
      </c>
      <c r="K55" s="411">
        <f t="shared" ca="1" si="8"/>
        <v>0</v>
      </c>
      <c r="L55" s="414">
        <f t="shared" ca="1" si="9"/>
        <v>0</v>
      </c>
      <c r="M55" s="417">
        <f t="shared" ca="1" si="10"/>
        <v>1</v>
      </c>
    </row>
    <row r="56" spans="2:13" x14ac:dyDescent="0.2">
      <c r="B56" s="426">
        <f t="shared" si="11"/>
        <v>84</v>
      </c>
      <c r="C56" s="404">
        <f t="shared" si="1"/>
        <v>2.0366002695426551E-3</v>
      </c>
      <c r="D56" s="401">
        <f ca="1">MpropuPlein+1*MasseSans</f>
        <v>2.8951000000000002</v>
      </c>
      <c r="E56" s="401">
        <f t="shared" ca="1" si="2"/>
        <v>2.8950500000000003</v>
      </c>
      <c r="F56" s="401">
        <f t="shared" ca="1" si="3"/>
        <v>2.895</v>
      </c>
      <c r="G56" s="408">
        <f t="shared" ca="1" si="4"/>
        <v>0</v>
      </c>
      <c r="H56" s="404">
        <f t="shared" ca="1" si="5"/>
        <v>7.0347671699716929E-4</v>
      </c>
      <c r="I56" s="404">
        <f t="shared" ca="1" si="6"/>
        <v>7.0348886685411231E-4</v>
      </c>
      <c r="J56" s="404">
        <f t="shared" ca="1" si="7"/>
        <v>0</v>
      </c>
      <c r="K56" s="411">
        <f t="shared" ca="1" si="8"/>
        <v>0</v>
      </c>
      <c r="L56" s="414">
        <f t="shared" ca="1" si="9"/>
        <v>0</v>
      </c>
      <c r="M56" s="417">
        <f t="shared" ca="1" si="10"/>
        <v>1</v>
      </c>
    </row>
    <row r="57" spans="2:13" x14ac:dyDescent="0.2">
      <c r="B57" s="426">
        <f t="shared" si="11"/>
        <v>84</v>
      </c>
      <c r="C57" s="404">
        <f t="shared" si="1"/>
        <v>2.0366002695426551E-3</v>
      </c>
      <c r="D57" s="401">
        <f ca="1">MpropuPlein+1.25*MasseSans</f>
        <v>3.6188500000000001</v>
      </c>
      <c r="E57" s="401">
        <f t="shared" ca="1" si="2"/>
        <v>3.6188000000000002</v>
      </c>
      <c r="F57" s="401">
        <f t="shared" ca="1" si="3"/>
        <v>3.6187499999999999</v>
      </c>
      <c r="G57" s="408">
        <f t="shared" ca="1" si="4"/>
        <v>0</v>
      </c>
      <c r="H57" s="404">
        <f t="shared" ca="1" si="5"/>
        <v>5.627833175479869E-4</v>
      </c>
      <c r="I57" s="404">
        <f t="shared" ca="1" si="6"/>
        <v>5.6279109348328989E-4</v>
      </c>
      <c r="J57" s="404">
        <f t="shared" ca="1" si="7"/>
        <v>0</v>
      </c>
      <c r="K57" s="411">
        <f t="shared" ca="1" si="8"/>
        <v>0</v>
      </c>
      <c r="L57" s="414">
        <f t="shared" ca="1" si="9"/>
        <v>0</v>
      </c>
      <c r="M57" s="417">
        <f t="shared" ca="1" si="10"/>
        <v>1</v>
      </c>
    </row>
    <row r="58" spans="2:13" x14ac:dyDescent="0.2">
      <c r="B58" s="426">
        <f t="shared" si="11"/>
        <v>84</v>
      </c>
      <c r="C58" s="404">
        <f t="shared" si="1"/>
        <v>2.0366002695426551E-3</v>
      </c>
      <c r="D58" s="401">
        <f ca="1">MpropuPlein+1.5*MasseSans</f>
        <v>4.3426</v>
      </c>
      <c r="E58" s="401">
        <f t="shared" ca="1" si="2"/>
        <v>4.3425500000000001</v>
      </c>
      <c r="F58" s="401">
        <f t="shared" ca="1" si="3"/>
        <v>4.3425000000000002</v>
      </c>
      <c r="G58" s="408">
        <f t="shared" ca="1" si="4"/>
        <v>0</v>
      </c>
      <c r="H58" s="404">
        <f t="shared" ca="1" si="5"/>
        <v>4.6898717793523504E-4</v>
      </c>
      <c r="I58" s="404">
        <f t="shared" ca="1" si="6"/>
        <v>4.689925779027415E-4</v>
      </c>
      <c r="J58" s="404">
        <f t="shared" ca="1" si="7"/>
        <v>0</v>
      </c>
      <c r="K58" s="411">
        <f t="shared" ca="1" si="8"/>
        <v>0</v>
      </c>
      <c r="L58" s="414">
        <f t="shared" ca="1" si="9"/>
        <v>0</v>
      </c>
      <c r="M58" s="417">
        <f t="shared" ca="1" si="10"/>
        <v>1</v>
      </c>
    </row>
    <row r="59" spans="2:13" x14ac:dyDescent="0.2">
      <c r="B59" s="426">
        <f t="shared" si="11"/>
        <v>84</v>
      </c>
      <c r="C59" s="404">
        <f t="shared" si="1"/>
        <v>2.0366002695426551E-3</v>
      </c>
      <c r="D59" s="401">
        <f ca="1">MpropuPlein+1.75*MasseSans</f>
        <v>5.0663499999999999</v>
      </c>
      <c r="E59" s="401">
        <f t="shared" ca="1" si="2"/>
        <v>5.0663</v>
      </c>
      <c r="F59" s="401">
        <f t="shared" ca="1" si="3"/>
        <v>5.0662500000000001</v>
      </c>
      <c r="G59" s="408">
        <f t="shared" ca="1" si="4"/>
        <v>0</v>
      </c>
      <c r="H59" s="404">
        <f t="shared" ca="1" si="5"/>
        <v>4.0198967087275823E-4</v>
      </c>
      <c r="I59" s="404">
        <f t="shared" ca="1" si="6"/>
        <v>4.0199363820234987E-4</v>
      </c>
      <c r="J59" s="404">
        <f t="shared" ca="1" si="7"/>
        <v>0</v>
      </c>
      <c r="K59" s="411">
        <f t="shared" ca="1" si="8"/>
        <v>0</v>
      </c>
      <c r="L59" s="414">
        <f t="shared" ca="1" si="9"/>
        <v>0</v>
      </c>
      <c r="M59" s="417">
        <f t="shared" ca="1" si="10"/>
        <v>1</v>
      </c>
    </row>
    <row r="60" spans="2:13" x14ac:dyDescent="0.2">
      <c r="B60" s="427">
        <f t="shared" si="11"/>
        <v>84</v>
      </c>
      <c r="C60" s="405">
        <f t="shared" si="1"/>
        <v>2.0366002695426551E-3</v>
      </c>
      <c r="D60" s="402">
        <f ca="1">MpropuPlein+2*MasseSans</f>
        <v>5.7900999999999998</v>
      </c>
      <c r="E60" s="402">
        <f t="shared" ca="1" si="2"/>
        <v>5.7900499999999999</v>
      </c>
      <c r="F60" s="402">
        <f t="shared" ca="1" si="3"/>
        <v>5.79</v>
      </c>
      <c r="G60" s="409">
        <f t="shared" ca="1" si="4"/>
        <v>0</v>
      </c>
      <c r="H60" s="405">
        <f t="shared" ca="1" si="5"/>
        <v>3.5174139593659035E-4</v>
      </c>
      <c r="I60" s="405">
        <f t="shared" ca="1" si="6"/>
        <v>3.5174443342705615E-4</v>
      </c>
      <c r="J60" s="405">
        <f t="shared" ca="1" si="7"/>
        <v>0</v>
      </c>
      <c r="K60" s="412">
        <f t="shared" ca="1" si="8"/>
        <v>0</v>
      </c>
      <c r="L60" s="415">
        <f t="shared" ca="1" si="9"/>
        <v>0</v>
      </c>
      <c r="M60" s="418">
        <f t="shared" ca="1" si="10"/>
        <v>1</v>
      </c>
    </row>
    <row r="61" spans="2:13" x14ac:dyDescent="0.2">
      <c r="B61" s="425">
        <f t="shared" ref="B61:B69" si="12">D_ref*1.5</f>
        <v>126</v>
      </c>
      <c r="C61" s="403">
        <f t="shared" si="1"/>
        <v>4.5823506064709748E-3</v>
      </c>
      <c r="D61" s="400">
        <f ca="1">MpropuPlein+0*MasseSans</f>
        <v>1E-4</v>
      </c>
      <c r="E61" s="400">
        <f t="shared" ca="1" si="2"/>
        <v>5.0000000000000002E-5</v>
      </c>
      <c r="F61" s="400">
        <f t="shared" ca="1" si="3"/>
        <v>0</v>
      </c>
      <c r="G61" s="407">
        <f t="shared" ca="1" si="4"/>
        <v>10.19</v>
      </c>
      <c r="H61" s="403">
        <f t="shared" ca="1" si="5"/>
        <v>91.647012129419494</v>
      </c>
      <c r="I61" s="403" t="e">
        <f t="shared" ca="1" si="6"/>
        <v>#DIV/0!</v>
      </c>
      <c r="J61" s="403">
        <f t="shared" ca="1" si="7"/>
        <v>0.32588463435851783</v>
      </c>
      <c r="K61" s="410">
        <f t="shared" ca="1" si="8"/>
        <v>0.33344786161988355</v>
      </c>
      <c r="L61" s="413" t="e">
        <f t="shared" ca="1" si="9"/>
        <v>#DIV/0!</v>
      </c>
      <c r="M61" s="416" t="e">
        <f t="shared" ca="1" si="10"/>
        <v>#DIV/0!</v>
      </c>
    </row>
    <row r="62" spans="2:13" x14ac:dyDescent="0.2">
      <c r="B62" s="426">
        <f t="shared" si="12"/>
        <v>126</v>
      </c>
      <c r="C62" s="404">
        <f t="shared" si="1"/>
        <v>4.5823506064709748E-3</v>
      </c>
      <c r="D62" s="401">
        <f ca="1">MpropuPlein+0.25*MasseSans</f>
        <v>0.72384999999999999</v>
      </c>
      <c r="E62" s="401">
        <f t="shared" ca="1" si="2"/>
        <v>0.7238</v>
      </c>
      <c r="F62" s="401">
        <f t="shared" ca="1" si="3"/>
        <v>0.72375</v>
      </c>
      <c r="G62" s="408">
        <f t="shared" ca="1" si="4"/>
        <v>0</v>
      </c>
      <c r="H62" s="404">
        <f t="shared" ca="1" si="5"/>
        <v>6.3309624294984454E-3</v>
      </c>
      <c r="I62" s="404">
        <f t="shared" ca="1" si="6"/>
        <v>6.3313998016870116E-3</v>
      </c>
      <c r="J62" s="404">
        <f t="shared" ca="1" si="7"/>
        <v>0</v>
      </c>
      <c r="K62" s="411">
        <f t="shared" ca="1" si="8"/>
        <v>0</v>
      </c>
      <c r="L62" s="414">
        <f t="shared" ca="1" si="9"/>
        <v>0</v>
      </c>
      <c r="M62" s="417">
        <f t="shared" ca="1" si="10"/>
        <v>1</v>
      </c>
    </row>
    <row r="63" spans="2:13" x14ac:dyDescent="0.2">
      <c r="B63" s="426">
        <f t="shared" si="12"/>
        <v>126</v>
      </c>
      <c r="C63" s="404">
        <f t="shared" si="1"/>
        <v>4.5823506064709748E-3</v>
      </c>
      <c r="D63" s="401">
        <f ca="1">MpropuPlein+0.5*MasseSans</f>
        <v>1.4476</v>
      </c>
      <c r="E63" s="401">
        <f t="shared" ca="1" si="2"/>
        <v>1.4475499999999999</v>
      </c>
      <c r="F63" s="401">
        <f t="shared" ca="1" si="3"/>
        <v>1.4475</v>
      </c>
      <c r="G63" s="408">
        <f t="shared" ca="1" si="4"/>
        <v>0</v>
      </c>
      <c r="H63" s="404">
        <f t="shared" ca="1" si="5"/>
        <v>3.1655905540195332E-3</v>
      </c>
      <c r="I63" s="404">
        <f t="shared" ca="1" si="6"/>
        <v>3.1656999008435058E-3</v>
      </c>
      <c r="J63" s="404">
        <f t="shared" ca="1" si="7"/>
        <v>0</v>
      </c>
      <c r="K63" s="411">
        <f t="shared" ca="1" si="8"/>
        <v>0</v>
      </c>
      <c r="L63" s="414">
        <f t="shared" ca="1" si="9"/>
        <v>0</v>
      </c>
      <c r="M63" s="417">
        <f t="shared" ca="1" si="10"/>
        <v>1</v>
      </c>
    </row>
    <row r="64" spans="2:13" x14ac:dyDescent="0.2">
      <c r="B64" s="426">
        <f t="shared" si="12"/>
        <v>126</v>
      </c>
      <c r="C64" s="404">
        <f t="shared" si="1"/>
        <v>4.5823506064709748E-3</v>
      </c>
      <c r="D64" s="401">
        <f ca="1">MpropuPlein+0.75*MasseSans</f>
        <v>2.1713500000000003</v>
      </c>
      <c r="E64" s="401">
        <f t="shared" ca="1" si="2"/>
        <v>2.1713000000000005</v>
      </c>
      <c r="F64" s="401">
        <f t="shared" ca="1" si="3"/>
        <v>2.1712500000000001</v>
      </c>
      <c r="G64" s="408">
        <f t="shared" ca="1" si="4"/>
        <v>0</v>
      </c>
      <c r="H64" s="404">
        <f t="shared" ca="1" si="5"/>
        <v>2.110418001414348E-3</v>
      </c>
      <c r="I64" s="404">
        <f t="shared" ca="1" si="6"/>
        <v>2.1104666005623374E-3</v>
      </c>
      <c r="J64" s="404">
        <f t="shared" ca="1" si="7"/>
        <v>0</v>
      </c>
      <c r="K64" s="411">
        <f t="shared" ca="1" si="8"/>
        <v>0</v>
      </c>
      <c r="L64" s="414">
        <f t="shared" ca="1" si="9"/>
        <v>0</v>
      </c>
      <c r="M64" s="417">
        <f t="shared" ca="1" si="10"/>
        <v>1</v>
      </c>
    </row>
    <row r="65" spans="2:13" x14ac:dyDescent="0.2">
      <c r="B65" s="426">
        <f t="shared" si="12"/>
        <v>126</v>
      </c>
      <c r="C65" s="404">
        <f t="shared" si="1"/>
        <v>4.5823506064709748E-3</v>
      </c>
      <c r="D65" s="401">
        <f ca="1">MpropuPlein+1*MasseSans</f>
        <v>2.8951000000000002</v>
      </c>
      <c r="E65" s="401">
        <f t="shared" ca="1" si="2"/>
        <v>2.8950500000000003</v>
      </c>
      <c r="F65" s="401">
        <f t="shared" ca="1" si="3"/>
        <v>2.895</v>
      </c>
      <c r="G65" s="408">
        <f t="shared" ca="1" si="4"/>
        <v>0</v>
      </c>
      <c r="H65" s="404">
        <f t="shared" ca="1" si="5"/>
        <v>1.582822613243631E-3</v>
      </c>
      <c r="I65" s="404">
        <f t="shared" ca="1" si="6"/>
        <v>1.5828499504217529E-3</v>
      </c>
      <c r="J65" s="404">
        <f t="shared" ca="1" si="7"/>
        <v>0</v>
      </c>
      <c r="K65" s="411">
        <f t="shared" ca="1" si="8"/>
        <v>0</v>
      </c>
      <c r="L65" s="414">
        <f t="shared" ca="1" si="9"/>
        <v>0</v>
      </c>
      <c r="M65" s="417">
        <f t="shared" ca="1" si="10"/>
        <v>1</v>
      </c>
    </row>
    <row r="66" spans="2:13" x14ac:dyDescent="0.2">
      <c r="B66" s="426">
        <f t="shared" si="12"/>
        <v>126</v>
      </c>
      <c r="C66" s="404">
        <f t="shared" si="1"/>
        <v>4.5823506064709748E-3</v>
      </c>
      <c r="D66" s="401">
        <f ca="1">MpropuPlein+1.25*MasseSans</f>
        <v>3.6188500000000001</v>
      </c>
      <c r="E66" s="401">
        <f t="shared" ca="1" si="2"/>
        <v>3.6188000000000002</v>
      </c>
      <c r="F66" s="401">
        <f t="shared" ca="1" si="3"/>
        <v>3.6187499999999999</v>
      </c>
      <c r="G66" s="408">
        <f t="shared" ca="1" si="4"/>
        <v>0</v>
      </c>
      <c r="H66" s="404">
        <f t="shared" ca="1" si="5"/>
        <v>1.2662624644829707E-3</v>
      </c>
      <c r="I66" s="404">
        <f t="shared" ca="1" si="6"/>
        <v>1.2662799603374024E-3</v>
      </c>
      <c r="J66" s="404">
        <f t="shared" ca="1" si="7"/>
        <v>0</v>
      </c>
      <c r="K66" s="411">
        <f t="shared" ca="1" si="8"/>
        <v>0</v>
      </c>
      <c r="L66" s="414">
        <f t="shared" ca="1" si="9"/>
        <v>0</v>
      </c>
      <c r="M66" s="417">
        <f t="shared" ca="1" si="10"/>
        <v>1</v>
      </c>
    </row>
    <row r="67" spans="2:13" x14ac:dyDescent="0.2">
      <c r="B67" s="426">
        <f t="shared" si="12"/>
        <v>126</v>
      </c>
      <c r="C67" s="404">
        <f t="shared" si="1"/>
        <v>4.5823506064709748E-3</v>
      </c>
      <c r="D67" s="401">
        <f ca="1">MpropuPlein+1.5*MasseSans</f>
        <v>4.3426</v>
      </c>
      <c r="E67" s="401">
        <f t="shared" ca="1" si="2"/>
        <v>4.3425500000000001</v>
      </c>
      <c r="F67" s="401">
        <f t="shared" ca="1" si="3"/>
        <v>4.3425000000000002</v>
      </c>
      <c r="G67" s="408">
        <f t="shared" ca="1" si="4"/>
        <v>0</v>
      </c>
      <c r="H67" s="404">
        <f t="shared" ca="1" si="5"/>
        <v>1.055221150354279E-3</v>
      </c>
      <c r="I67" s="404">
        <f t="shared" ca="1" si="6"/>
        <v>1.0552333002811687E-3</v>
      </c>
      <c r="J67" s="404">
        <f t="shared" ca="1" si="7"/>
        <v>0</v>
      </c>
      <c r="K67" s="411">
        <f t="shared" ca="1" si="8"/>
        <v>0</v>
      </c>
      <c r="L67" s="414">
        <f t="shared" ca="1" si="9"/>
        <v>0</v>
      </c>
      <c r="M67" s="417">
        <f t="shared" ca="1" si="10"/>
        <v>1</v>
      </c>
    </row>
    <row r="68" spans="2:13" x14ac:dyDescent="0.2">
      <c r="B68" s="426">
        <f t="shared" si="12"/>
        <v>126</v>
      </c>
      <c r="C68" s="404">
        <f t="shared" si="1"/>
        <v>4.5823506064709748E-3</v>
      </c>
      <c r="D68" s="401">
        <f ca="1">MpropuPlein+1.75*MasseSans</f>
        <v>5.0663499999999999</v>
      </c>
      <c r="E68" s="401">
        <f t="shared" ca="1" si="2"/>
        <v>5.0663</v>
      </c>
      <c r="F68" s="401">
        <f t="shared" ca="1" si="3"/>
        <v>5.0662500000000001</v>
      </c>
      <c r="G68" s="408">
        <f t="shared" ca="1" si="4"/>
        <v>0</v>
      </c>
      <c r="H68" s="404">
        <f t="shared" ca="1" si="5"/>
        <v>9.044767594637062E-4</v>
      </c>
      <c r="I68" s="404">
        <f t="shared" ca="1" si="6"/>
        <v>9.0448568595528737E-4</v>
      </c>
      <c r="J68" s="404">
        <f t="shared" ca="1" si="7"/>
        <v>0</v>
      </c>
      <c r="K68" s="411">
        <f t="shared" ca="1" si="8"/>
        <v>0</v>
      </c>
      <c r="L68" s="414">
        <f t="shared" ca="1" si="9"/>
        <v>0</v>
      </c>
      <c r="M68" s="417">
        <f t="shared" ca="1" si="10"/>
        <v>1</v>
      </c>
    </row>
    <row r="69" spans="2:13" x14ac:dyDescent="0.2">
      <c r="B69" s="427">
        <f t="shared" si="12"/>
        <v>126</v>
      </c>
      <c r="C69" s="405">
        <f t="shared" si="1"/>
        <v>4.5823506064709748E-3</v>
      </c>
      <c r="D69" s="402">
        <f ca="1">MpropuPlein+2*MasseSans</f>
        <v>5.7900999999999998</v>
      </c>
      <c r="E69" s="402">
        <f t="shared" ca="1" si="2"/>
        <v>5.7900499999999999</v>
      </c>
      <c r="F69" s="402">
        <f t="shared" ca="1" si="3"/>
        <v>5.79</v>
      </c>
      <c r="G69" s="409">
        <f t="shared" ca="1" si="4"/>
        <v>0</v>
      </c>
      <c r="H69" s="405">
        <f t="shared" ca="1" si="5"/>
        <v>7.9141814085732852E-4</v>
      </c>
      <c r="I69" s="405">
        <f t="shared" ca="1" si="6"/>
        <v>7.9142497521087645E-4</v>
      </c>
      <c r="J69" s="405">
        <f t="shared" ca="1" si="7"/>
        <v>0</v>
      </c>
      <c r="K69" s="412">
        <f t="shared" ca="1" si="8"/>
        <v>0</v>
      </c>
      <c r="L69" s="415">
        <f t="shared" ca="1" si="9"/>
        <v>0</v>
      </c>
      <c r="M69" s="418">
        <f t="shared" ca="1" si="10"/>
        <v>1</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1:D11"/>
    <mergeCell ref="C13:D13"/>
    <mergeCell ref="C15:D15"/>
    <mergeCell ref="C16:D16"/>
    <mergeCell ref="C17:D17"/>
    <mergeCell ref="C12:D12"/>
    <mergeCell ref="C10:D10"/>
    <mergeCell ref="C9:D9"/>
    <mergeCell ref="C2:D3"/>
    <mergeCell ref="C4:D4"/>
    <mergeCell ref="C5:D5"/>
    <mergeCell ref="C7:D7"/>
    <mergeCell ref="C8:D8"/>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baseColWidth="10" defaultRowHeight="12.75" x14ac:dyDescent="0.2"/>
  <cols>
    <col min="1" max="1" width="2.140625" customWidth="1"/>
    <col min="2" max="2" width="16.140625" customWidth="1"/>
    <col min="3" max="4" width="13.5703125" customWidth="1"/>
  </cols>
  <sheetData>
    <row r="2" spans="3:8" x14ac:dyDescent="0.2">
      <c r="C2" s="632" t="s">
        <v>178</v>
      </c>
      <c r="D2" s="632"/>
    </row>
    <row r="3" spans="3:8" x14ac:dyDescent="0.2">
      <c r="C3" s="632"/>
      <c r="D3" s="632"/>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542</v>
      </c>
      <c r="D47" t="s">
        <v>395</v>
      </c>
      <c r="E47" s="16">
        <v>43048</v>
      </c>
      <c r="F47" t="s">
        <v>543</v>
      </c>
    </row>
    <row r="48" spans="3:6" x14ac:dyDescent="0.2">
      <c r="C48" t="s">
        <v>546</v>
      </c>
      <c r="D48" t="s">
        <v>395</v>
      </c>
      <c r="E48" s="16">
        <v>44160</v>
      </c>
      <c r="F48" t="s">
        <v>547</v>
      </c>
    </row>
    <row r="49" spans="3:6" x14ac:dyDescent="0.2">
      <c r="C49" t="s">
        <v>555</v>
      </c>
      <c r="D49" t="s">
        <v>553</v>
      </c>
      <c r="E49" s="16">
        <v>45300</v>
      </c>
      <c r="F49" t="s">
        <v>554</v>
      </c>
    </row>
    <row r="50" spans="3:6" x14ac:dyDescent="0.2">
      <c r="C50" t="s">
        <v>557</v>
      </c>
      <c r="D50" t="s">
        <v>395</v>
      </c>
      <c r="E50" s="16">
        <v>45322</v>
      </c>
      <c r="F50" t="s">
        <v>562</v>
      </c>
    </row>
    <row r="51" spans="3:6" x14ac:dyDescent="0.2">
      <c r="C51" t="s">
        <v>566</v>
      </c>
      <c r="D51" t="s">
        <v>395</v>
      </c>
      <c r="E51" s="16">
        <v>45325</v>
      </c>
      <c r="F51" t="s">
        <v>565</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429</v>
      </c>
      <c r="N3" s="75"/>
      <c r="O3" s="6"/>
      <c r="P3" s="273" t="s">
        <v>340</v>
      </c>
      <c r="Q3" s="441">
        <f>Long_ogive</f>
        <v>252</v>
      </c>
      <c r="R3" s="48"/>
      <c r="S3" s="48"/>
      <c r="T3" s="48"/>
      <c r="U3" s="48"/>
    </row>
    <row r="4" spans="2:21" ht="15.75" customHeight="1" x14ac:dyDescent="0.2">
      <c r="B4" s="74"/>
      <c r="D4" s="2" t="s">
        <v>564</v>
      </c>
      <c r="E4" t="str">
        <f>Matricule</f>
        <v>MF0</v>
      </c>
      <c r="N4" s="75"/>
      <c r="O4" s="6"/>
      <c r="P4" s="273"/>
      <c r="Q4" s="436"/>
      <c r="R4" s="48"/>
      <c r="S4" s="48"/>
      <c r="T4" s="48"/>
      <c r="U4" s="48"/>
    </row>
    <row r="5" spans="2:21" ht="15.75" customHeight="1" x14ac:dyDescent="0.2">
      <c r="B5" s="74"/>
      <c r="D5" t="s">
        <v>462</v>
      </c>
      <c r="E5" t="str">
        <f>Propu</f>
        <v>Aucun (2e ét. inerte)</v>
      </c>
      <c r="G5" t="s">
        <v>459</v>
      </c>
      <c r="H5">
        <f>MasseSans</f>
        <v>2.895</v>
      </c>
      <c r="N5" s="75"/>
      <c r="O5" s="6"/>
      <c r="P5" s="273"/>
      <c r="Q5" s="436"/>
      <c r="R5" s="48"/>
      <c r="S5" s="48"/>
      <c r="T5" s="48"/>
      <c r="U5" s="48"/>
    </row>
    <row r="6" spans="2:21" x14ac:dyDescent="0.2">
      <c r="B6" s="74"/>
      <c r="D6" t="s">
        <v>455</v>
      </c>
      <c r="E6" s="2" t="str">
        <f>Trajecto!H34</f>
        <v>Brun/Orange…</v>
      </c>
      <c r="G6" t="s">
        <v>460</v>
      </c>
      <c r="H6">
        <f>D_ref</f>
        <v>84</v>
      </c>
      <c r="N6" s="75"/>
      <c r="O6" s="6"/>
      <c r="P6" s="273"/>
      <c r="Q6" s="436"/>
      <c r="R6" s="48"/>
      <c r="S6" s="48"/>
      <c r="T6" s="48"/>
      <c r="U6" s="48"/>
    </row>
    <row r="7" spans="2:21" x14ac:dyDescent="0.2">
      <c r="B7" s="74"/>
      <c r="D7" t="s">
        <v>457</v>
      </c>
      <c r="E7" s="2" t="str">
        <f>Trajecto!H35</f>
        <v>Rouge…</v>
      </c>
      <c r="G7" t="s">
        <v>5</v>
      </c>
      <c r="H7">
        <f>Cx</f>
        <v>0.6</v>
      </c>
      <c r="N7" s="75"/>
      <c r="O7" s="6"/>
      <c r="P7" s="273"/>
      <c r="Q7" s="436"/>
      <c r="R7" s="48"/>
      <c r="S7" s="48"/>
      <c r="T7" s="48"/>
      <c r="U7" s="48"/>
    </row>
    <row r="8" spans="2:21" x14ac:dyDescent="0.2">
      <c r="B8" s="74"/>
      <c r="D8" t="s">
        <v>458</v>
      </c>
      <c r="E8" s="2">
        <f>S_para</f>
        <v>0.48049999999999998</v>
      </c>
      <c r="G8" t="s">
        <v>461</v>
      </c>
      <c r="H8">
        <f>L_rampe</f>
        <v>2.5</v>
      </c>
      <c r="N8" s="75"/>
      <c r="O8" s="6"/>
      <c r="P8" s="273"/>
      <c r="Q8" s="436"/>
      <c r="R8" s="48"/>
      <c r="S8" s="48"/>
      <c r="T8" s="48"/>
      <c r="U8" s="48"/>
    </row>
    <row r="9" spans="2:21" x14ac:dyDescent="0.2">
      <c r="B9" s="74"/>
      <c r="D9" t="s">
        <v>456</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454</v>
      </c>
      <c r="E11" s="243">
        <f>MasseSans</f>
        <v>2.895</v>
      </c>
      <c r="F11" s="246" t="s">
        <v>123</v>
      </c>
      <c r="G11" s="246" t="s">
        <v>125</v>
      </c>
      <c r="H11" s="668" t="e">
        <f ca="1">Vsortie_de_rampe</f>
        <v>#N/A</v>
      </c>
      <c r="I11" s="669"/>
      <c r="J11" s="76"/>
      <c r="N11" s="75"/>
      <c r="P11" s="48"/>
      <c r="Q11" s="436"/>
      <c r="R11" s="48"/>
      <c r="S11" s="48"/>
      <c r="T11" s="48"/>
      <c r="U11" s="440">
        <f>IF(RIGHT(Nb_diam,1)=",", "", X_j)</f>
        <v>0</v>
      </c>
    </row>
    <row r="12" spans="2:21" ht="13.5" thickBot="1" x14ac:dyDescent="0.25">
      <c r="B12" s="74"/>
      <c r="C12" s="12"/>
      <c r="D12" s="276"/>
      <c r="E12" s="244"/>
      <c r="F12" s="6" t="s">
        <v>123</v>
      </c>
      <c r="G12" s="6" t="s">
        <v>126</v>
      </c>
      <c r="H12" s="670">
        <f>Finesse</f>
        <v>11.80952380952381</v>
      </c>
      <c r="I12" s="671"/>
      <c r="J12" s="76"/>
      <c r="N12" s="75"/>
      <c r="O12" s="6"/>
      <c r="P12" s="273" t="s">
        <v>341</v>
      </c>
      <c r="Q12" s="441">
        <f>D_og</f>
        <v>84</v>
      </c>
      <c r="R12" s="48"/>
      <c r="S12" s="48"/>
      <c r="T12" s="48"/>
      <c r="U12" s="436"/>
    </row>
    <row r="13" spans="2:21" x14ac:dyDescent="0.2">
      <c r="B13" s="74"/>
      <c r="C13" s="12"/>
      <c r="D13" s="276" t="s">
        <v>5</v>
      </c>
      <c r="E13" s="244">
        <f>Cx</f>
        <v>0.6</v>
      </c>
      <c r="F13" s="6" t="s">
        <v>123</v>
      </c>
      <c r="G13" s="6" t="s">
        <v>433</v>
      </c>
      <c r="H13" s="670">
        <f>Cn</f>
        <v>15.602161052846441</v>
      </c>
      <c r="I13" s="671"/>
      <c r="J13" s="76"/>
      <c r="N13" s="75"/>
      <c r="O13" s="6"/>
      <c r="P13" s="48"/>
      <c r="Q13" s="436"/>
      <c r="R13" s="48"/>
      <c r="S13" s="48"/>
      <c r="T13" s="48"/>
      <c r="U13" s="440">
        <f>IF(RIGHT(Nb_diam,1)=",", "", X_r)</f>
        <v>0</v>
      </c>
    </row>
    <row r="14" spans="2:21" x14ac:dyDescent="0.2">
      <c r="B14" s="74"/>
      <c r="C14" s="12"/>
      <c r="D14" s="276" t="s">
        <v>143</v>
      </c>
      <c r="E14" s="244">
        <f>L_rampe</f>
        <v>2.5</v>
      </c>
      <c r="F14" s="6" t="s">
        <v>123</v>
      </c>
      <c r="G14" s="6" t="s">
        <v>127</v>
      </c>
      <c r="H14" s="247">
        <f ca="1">MS_min</f>
        <v>2.8453975691960793</v>
      </c>
      <c r="I14" s="254">
        <f ca="1">MS_max</f>
        <v>2.8455669851715109</v>
      </c>
      <c r="J14" s="76"/>
      <c r="K14" s="76"/>
      <c r="N14" s="75"/>
      <c r="P14" s="48"/>
      <c r="Q14" s="436"/>
      <c r="R14" s="48"/>
      <c r="S14" s="48"/>
      <c r="T14" s="48"/>
      <c r="U14" s="436"/>
    </row>
    <row r="15" spans="2:21" x14ac:dyDescent="0.2">
      <c r="B15" s="74"/>
      <c r="C15" s="12"/>
      <c r="D15" s="276" t="s">
        <v>144</v>
      </c>
      <c r="E15" s="244">
        <f>ep_ail</f>
        <v>3</v>
      </c>
      <c r="F15" s="6" t="s">
        <v>123</v>
      </c>
      <c r="G15" s="6" t="s">
        <v>124</v>
      </c>
      <c r="H15" s="247">
        <f ca="1">MS_Cn_min</f>
        <v>44.394351133975007</v>
      </c>
      <c r="I15" s="254">
        <f ca="1">MS_Cn_max</f>
        <v>44.39699438930861</v>
      </c>
      <c r="J15" s="76"/>
      <c r="K15" s="76"/>
      <c r="N15" s="75"/>
      <c r="P15" s="48"/>
      <c r="Q15" s="436"/>
      <c r="R15" s="48"/>
      <c r="S15" s="48"/>
      <c r="T15" s="48"/>
    </row>
    <row r="16" spans="2:21" x14ac:dyDescent="0.2">
      <c r="B16" s="74"/>
      <c r="C16" s="12"/>
      <c r="D16" s="276" t="s">
        <v>145</v>
      </c>
      <c r="E16" s="244">
        <f>Q_ail</f>
        <v>4</v>
      </c>
      <c r="F16" s="6" t="s">
        <v>128</v>
      </c>
      <c r="G16" s="6" t="s">
        <v>129</v>
      </c>
      <c r="H16" s="247">
        <f ca="1">V_para</f>
        <v>9.8233370444630772</v>
      </c>
      <c r="I16" s="253">
        <f>V_satellite</f>
        <v>10.960038730752361</v>
      </c>
      <c r="J16" s="76"/>
      <c r="N16" s="75"/>
      <c r="P16" s="48"/>
      <c r="Q16" s="436"/>
      <c r="R16" s="48"/>
      <c r="S16" s="48"/>
      <c r="T16" s="48"/>
      <c r="U16" s="440">
        <f>IF(RIGHT(Nb_diam,1)=",", "", l_j)</f>
        <v>0</v>
      </c>
    </row>
    <row r="17" spans="2:21" x14ac:dyDescent="0.2">
      <c r="B17" s="74"/>
      <c r="C17" s="12"/>
      <c r="D17" s="276" t="s">
        <v>146</v>
      </c>
      <c r="E17" s="272" t="str">
        <f>Forme_ogive</f>
        <v>Conique (droite)</v>
      </c>
      <c r="F17" s="6" t="s">
        <v>130</v>
      </c>
      <c r="G17" s="6" t="s">
        <v>131</v>
      </c>
      <c r="H17" s="670">
        <f>T_para</f>
        <v>14</v>
      </c>
      <c r="I17" s="671"/>
      <c r="J17" s="258"/>
      <c r="N17" s="75"/>
      <c r="P17" s="434" t="s">
        <v>342</v>
      </c>
      <c r="Q17" s="440">
        <f>IF(RIGHT(Nb_diam,1)=",", "", D2j)</f>
        <v>0</v>
      </c>
      <c r="R17" s="48"/>
      <c r="S17" s="48"/>
      <c r="T17" s="48"/>
      <c r="U17" s="436"/>
    </row>
    <row r="18" spans="2:21" x14ac:dyDescent="0.2">
      <c r="B18" s="74"/>
      <c r="C18" s="12"/>
      <c r="D18" s="276" t="s">
        <v>148</v>
      </c>
      <c r="E18" s="244">
        <f ca="1">XpropuRef-Long_propu</f>
        <v>942</v>
      </c>
      <c r="F18" s="12" t="s">
        <v>130</v>
      </c>
      <c r="G18" s="12" t="s">
        <v>427</v>
      </c>
      <c r="H18" s="635">
        <f ca="1">T_para-Combustion-Depotage</f>
        <v>14</v>
      </c>
      <c r="I18" s="674"/>
      <c r="N18" s="75"/>
      <c r="P18" s="48"/>
      <c r="Q18" s="436"/>
      <c r="R18" s="48"/>
      <c r="S18" s="48"/>
    </row>
    <row r="19" spans="2:21" x14ac:dyDescent="0.2">
      <c r="B19" s="74"/>
      <c r="C19" s="531"/>
      <c r="D19" s="269"/>
      <c r="E19" s="271"/>
      <c r="F19" s="519" t="s">
        <v>132</v>
      </c>
      <c r="G19" s="274" t="s">
        <v>426</v>
      </c>
      <c r="H19" s="675">
        <f ca="1">Portee_balistique</f>
        <v>621.05488247048675</v>
      </c>
      <c r="I19" s="676"/>
      <c r="N19" s="75"/>
      <c r="P19" s="48"/>
      <c r="Q19" s="436"/>
      <c r="R19" s="48"/>
      <c r="S19" s="48"/>
      <c r="T19" s="48"/>
    </row>
    <row r="20" spans="2:21" x14ac:dyDescent="0.2">
      <c r="B20" s="74"/>
      <c r="C20" s="12"/>
      <c r="D20" s="6"/>
      <c r="E20" s="6"/>
      <c r="H20" s="518"/>
      <c r="I20" s="518"/>
      <c r="N20" s="75"/>
      <c r="P20" s="48"/>
      <c r="Q20" s="436"/>
      <c r="R20" s="48"/>
      <c r="S20" s="48"/>
      <c r="T20" s="48"/>
      <c r="U20" s="440">
        <f>IF(RIGHT(Nb_diam,1)=",", "", l_r)</f>
        <v>0</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453</v>
      </c>
      <c r="D22" s="526" t="s">
        <v>437</v>
      </c>
      <c r="E22" s="527"/>
      <c r="F22" s="528" t="s">
        <v>442</v>
      </c>
      <c r="G22" s="526" t="s">
        <v>447</v>
      </c>
      <c r="I22" s="529"/>
      <c r="J22" s="530" t="s">
        <v>156</v>
      </c>
      <c r="K22" s="526" t="s">
        <v>157</v>
      </c>
      <c r="N22" s="75"/>
      <c r="O22" s="273"/>
      <c r="P22" s="436"/>
      <c r="Q22" s="48"/>
      <c r="R22" s="48"/>
      <c r="S22" s="48"/>
      <c r="T22" s="226"/>
      <c r="U22" s="436"/>
    </row>
    <row r="23" spans="2:21" x14ac:dyDescent="0.2">
      <c r="B23" s="74"/>
      <c r="C23" s="526" t="s">
        <v>452</v>
      </c>
      <c r="D23" s="527">
        <f>XcgSans</f>
        <v>530</v>
      </c>
      <c r="E23" s="527" t="s">
        <v>38</v>
      </c>
      <c r="F23" s="528">
        <f>m_ail</f>
        <v>170</v>
      </c>
      <c r="G23" s="526">
        <f>m_can</f>
        <v>180</v>
      </c>
      <c r="I23" s="529" t="s">
        <v>448</v>
      </c>
      <c r="J23" s="528">
        <f>l_j</f>
        <v>0</v>
      </c>
      <c r="K23" s="526">
        <f>l_r</f>
        <v>0</v>
      </c>
      <c r="N23" s="75"/>
      <c r="O23" s="273"/>
      <c r="P23" s="436"/>
      <c r="Q23" s="48"/>
      <c r="R23" s="48"/>
      <c r="S23" s="48"/>
      <c r="T23" s="226"/>
      <c r="U23" s="436"/>
    </row>
    <row r="24" spans="2:21" x14ac:dyDescent="0.2">
      <c r="B24" s="74"/>
      <c r="C24" s="526" t="s">
        <v>440</v>
      </c>
      <c r="D24" s="526">
        <f>Long_tot</f>
        <v>992</v>
      </c>
      <c r="E24" s="527" t="s">
        <v>443</v>
      </c>
      <c r="F24" s="528">
        <f>n_ail</f>
        <v>80</v>
      </c>
      <c r="G24" s="526">
        <f>n_can</f>
        <v>80</v>
      </c>
      <c r="I24" s="529" t="s">
        <v>449</v>
      </c>
      <c r="J24" s="528">
        <f>D1j</f>
        <v>0</v>
      </c>
      <c r="K24" s="526">
        <f>D1r</f>
        <v>0</v>
      </c>
      <c r="N24" s="75"/>
      <c r="O24" s="273"/>
      <c r="P24" s="436"/>
      <c r="Q24" s="48"/>
      <c r="R24" s="48"/>
      <c r="S24" s="48"/>
      <c r="T24" s="226"/>
      <c r="U24" s="436"/>
    </row>
    <row r="25" spans="2:21" x14ac:dyDescent="0.2">
      <c r="B25" s="74"/>
      <c r="C25" s="526" t="s">
        <v>441</v>
      </c>
      <c r="D25" s="526">
        <f>XpropuRef</f>
        <v>942</v>
      </c>
      <c r="E25" s="527" t="s">
        <v>444</v>
      </c>
      <c r="F25" s="528">
        <f>p_ail</f>
        <v>120</v>
      </c>
      <c r="G25" s="526">
        <f>p_can</f>
        <v>160</v>
      </c>
      <c r="I25" s="529" t="s">
        <v>450</v>
      </c>
      <c r="J25" s="528">
        <f>D2j</f>
        <v>0</v>
      </c>
      <c r="K25" s="526">
        <f>D2r</f>
        <v>0</v>
      </c>
      <c r="N25" s="75"/>
      <c r="O25" s="273"/>
      <c r="P25" s="436"/>
      <c r="Q25" s="48"/>
      <c r="R25" s="48"/>
      <c r="S25" s="48"/>
      <c r="T25" s="226"/>
      <c r="U25" s="436"/>
    </row>
    <row r="26" spans="2:21" x14ac:dyDescent="0.2">
      <c r="B26" s="74"/>
      <c r="C26" s="526" t="s">
        <v>438</v>
      </c>
      <c r="D26" s="526">
        <f>D_ref</f>
        <v>84</v>
      </c>
      <c r="E26" s="527" t="s">
        <v>445</v>
      </c>
      <c r="F26" s="528">
        <f>E_ail</f>
        <v>107</v>
      </c>
      <c r="G26" s="526">
        <f>E_can</f>
        <v>110</v>
      </c>
      <c r="I26" s="529" t="s">
        <v>451</v>
      </c>
      <c r="J26" s="528">
        <f>X_j</f>
        <v>0</v>
      </c>
      <c r="K26" s="526">
        <f>X_r</f>
        <v>0</v>
      </c>
      <c r="N26" s="75"/>
      <c r="O26" s="273"/>
      <c r="P26" s="436"/>
      <c r="Q26" s="48"/>
      <c r="R26" s="48"/>
      <c r="S26" s="48"/>
      <c r="T26" s="226"/>
      <c r="U26" s="436"/>
    </row>
    <row r="27" spans="2:21" x14ac:dyDescent="0.2">
      <c r="B27" s="74"/>
      <c r="C27" s="526" t="s">
        <v>439</v>
      </c>
      <c r="D27" s="526">
        <f>Long_ogive</f>
        <v>252</v>
      </c>
      <c r="E27" s="527" t="s">
        <v>446</v>
      </c>
      <c r="F27" s="528">
        <f>X_ail</f>
        <v>942</v>
      </c>
      <c r="G27" s="526">
        <f>X_can</f>
        <v>1250</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3" t="s">
        <v>141</v>
      </c>
      <c r="D29" s="673" t="s">
        <v>133</v>
      </c>
      <c r="E29" s="673" t="s">
        <v>134</v>
      </c>
      <c r="F29" s="673"/>
      <c r="G29" s="673"/>
      <c r="H29" s="672" t="s">
        <v>135</v>
      </c>
      <c r="I29" s="672"/>
      <c r="J29" s="672"/>
      <c r="K29" s="672"/>
      <c r="L29" s="673" t="s">
        <v>136</v>
      </c>
      <c r="M29" s="673" t="s">
        <v>137</v>
      </c>
      <c r="N29" s="75"/>
      <c r="O29" s="273" t="s">
        <v>430</v>
      </c>
      <c r="P29" s="441">
        <f>n_ail</f>
        <v>80</v>
      </c>
      <c r="Q29" s="2"/>
      <c r="R29" s="48"/>
      <c r="S29" s="48"/>
      <c r="T29" s="48"/>
      <c r="U29" s="12" t="s">
        <v>434</v>
      </c>
    </row>
    <row r="30" spans="2:21" ht="13.5" thickBot="1" x14ac:dyDescent="0.25">
      <c r="B30" s="74"/>
      <c r="C30" s="673"/>
      <c r="D30" s="673"/>
      <c r="E30" s="673"/>
      <c r="F30" s="673"/>
      <c r="G30" s="673"/>
      <c r="H30" s="672" t="s">
        <v>138</v>
      </c>
      <c r="I30" s="672"/>
      <c r="J30" s="69" t="s">
        <v>139</v>
      </c>
      <c r="K30" s="70" t="s">
        <v>140</v>
      </c>
      <c r="L30" s="673"/>
      <c r="M30" s="673"/>
      <c r="N30" s="75"/>
      <c r="P30" s="12"/>
      <c r="R30" s="48"/>
      <c r="S30" s="48"/>
      <c r="T30" s="226" t="s">
        <v>432</v>
      </c>
      <c r="U30" s="523">
        <f>[0]!p_can</f>
        <v>160</v>
      </c>
    </row>
    <row r="31" spans="2:21" ht="13.5" thickBot="1" x14ac:dyDescent="0.25">
      <c r="B31" s="74"/>
      <c r="C31" s="83">
        <f>Beta_rampe</f>
        <v>77.726236552359381</v>
      </c>
      <c r="D31" s="84">
        <f ca="1">Portee_balistique</f>
        <v>621.05488247048675</v>
      </c>
      <c r="E31" s="677">
        <f ca="1">T_para+Dt_para</f>
        <v>138.98303734940129</v>
      </c>
      <c r="F31" s="677"/>
      <c r="G31" s="677"/>
      <c r="H31" s="678">
        <f ca="1">Altitude_culmi</f>
        <v>1227.9855245839581</v>
      </c>
      <c r="I31" s="678"/>
      <c r="J31" s="85">
        <f ca="1">Temps_culmi</f>
        <v>14.199999999999944</v>
      </c>
      <c r="K31" s="86">
        <f ca="1">Vit_culmi</f>
        <v>19.386431001882773</v>
      </c>
      <c r="L31" s="84">
        <f ca="1">Acc_max</f>
        <v>34.663804418567082</v>
      </c>
      <c r="M31" s="86">
        <f ca="1">Vit_max</f>
        <v>174.11119928081908</v>
      </c>
      <c r="N31" s="75"/>
      <c r="O31" s="273" t="s">
        <v>436</v>
      </c>
      <c r="P31" s="441">
        <f>ep_ail</f>
        <v>3</v>
      </c>
      <c r="Q31" s="2"/>
      <c r="R31" s="48"/>
      <c r="S31" s="48"/>
      <c r="T31" s="226" t="s">
        <v>344</v>
      </c>
      <c r="U31" s="523">
        <f>[0]!m_can</f>
        <v>180</v>
      </c>
    </row>
    <row r="32" spans="2:21" ht="13.5" thickBot="1" x14ac:dyDescent="0.25">
      <c r="B32" s="74"/>
      <c r="C32" s="520"/>
      <c r="D32" s="242"/>
      <c r="E32" s="247"/>
      <c r="F32" s="247"/>
      <c r="G32" s="247"/>
      <c r="H32" s="283"/>
      <c r="I32" s="283"/>
      <c r="J32" s="247"/>
      <c r="K32" s="248"/>
      <c r="L32" s="242"/>
      <c r="M32" s="248"/>
      <c r="N32" s="75"/>
      <c r="O32" s="273" t="s">
        <v>435</v>
      </c>
      <c r="P32" s="522">
        <f>Q_ail</f>
        <v>4</v>
      </c>
      <c r="Q32" s="2"/>
      <c r="R32" s="48"/>
      <c r="S32" s="48"/>
      <c r="T32" s="226" t="s">
        <v>430</v>
      </c>
      <c r="U32" s="523">
        <f>[0]!n_can</f>
        <v>80</v>
      </c>
    </row>
    <row r="33" spans="2:21" ht="13.5" thickBot="1" x14ac:dyDescent="0.25">
      <c r="B33" s="74"/>
      <c r="D33" s="80"/>
      <c r="E33" s="81"/>
      <c r="F33" s="81"/>
      <c r="G33" s="81"/>
      <c r="H33" s="82"/>
      <c r="I33" s="82"/>
      <c r="J33" s="81"/>
      <c r="K33" s="76"/>
      <c r="L33" s="80"/>
      <c r="M33" s="76"/>
      <c r="N33" s="75"/>
      <c r="O33" s="2"/>
      <c r="Q33" s="2"/>
      <c r="R33" s="48"/>
      <c r="S33" s="48"/>
      <c r="T33" s="226" t="s">
        <v>431</v>
      </c>
      <c r="U33" s="523">
        <f>[0]!E_can</f>
        <v>110</v>
      </c>
    </row>
    <row r="34" spans="2:21" ht="13.5" thickBot="1" x14ac:dyDescent="0.25">
      <c r="B34" s="77"/>
      <c r="C34" s="78"/>
      <c r="D34" s="78"/>
      <c r="E34" s="78"/>
      <c r="F34" s="78"/>
      <c r="G34" s="78"/>
      <c r="H34" s="78"/>
      <c r="I34" s="78"/>
      <c r="J34" s="78"/>
      <c r="K34" s="78"/>
      <c r="L34" s="78"/>
      <c r="M34" s="78"/>
      <c r="N34" s="79"/>
      <c r="O34" s="2"/>
      <c r="P34" s="273" t="s">
        <v>431</v>
      </c>
      <c r="Q34" s="441">
        <f>E_ail</f>
        <v>107</v>
      </c>
      <c r="T34" s="226" t="s">
        <v>436</v>
      </c>
      <c r="U34" s="523">
        <f>[0]!ep_can</f>
        <v>4</v>
      </c>
    </row>
    <row r="35" spans="2:21" x14ac:dyDescent="0.2">
      <c r="O35" s="2"/>
      <c r="P35" s="6"/>
      <c r="Q35" s="6"/>
      <c r="T35" s="226" t="s">
        <v>435</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563</v>
      </c>
      <c r="I38" t="str">
        <f>Matricule</f>
        <v>MF0</v>
      </c>
      <c r="N38" s="75"/>
    </row>
    <row r="39" spans="2:21" x14ac:dyDescent="0.2">
      <c r="B39" s="74"/>
      <c r="D39" s="2"/>
      <c r="N39" s="75"/>
    </row>
    <row r="40" spans="2:21" x14ac:dyDescent="0.2">
      <c r="B40" s="74"/>
      <c r="D40" s="275" t="s">
        <v>149</v>
      </c>
      <c r="E40" s="246">
        <f>D_ref</f>
        <v>84</v>
      </c>
      <c r="F40" s="265"/>
      <c r="G40" s="265"/>
      <c r="H40" s="261" t="s">
        <v>198</v>
      </c>
      <c r="I40" s="261" t="s">
        <v>199</v>
      </c>
      <c r="J40" s="262" t="s">
        <v>200</v>
      </c>
      <c r="N40" s="75"/>
    </row>
    <row r="41" spans="2:21" x14ac:dyDescent="0.2">
      <c r="B41" s="74"/>
      <c r="D41" s="276" t="s">
        <v>147</v>
      </c>
      <c r="E41" s="6">
        <f>Long_ogive</f>
        <v>252</v>
      </c>
      <c r="F41" s="2"/>
      <c r="G41" s="2" t="s">
        <v>201</v>
      </c>
      <c r="H41" s="6">
        <f>MasseSans</f>
        <v>2.895</v>
      </c>
      <c r="I41" s="6">
        <f ca="1">MasseVide</f>
        <v>2.895</v>
      </c>
      <c r="J41" s="244">
        <f ca="1">MassePlein</f>
        <v>2.8951000000000002</v>
      </c>
      <c r="N41" s="75"/>
    </row>
    <row r="42" spans="2:21" x14ac:dyDescent="0.2">
      <c r="B42" s="74"/>
      <c r="D42" s="276" t="s">
        <v>150</v>
      </c>
      <c r="E42" s="6">
        <f>X_ail-m_ail</f>
        <v>772</v>
      </c>
      <c r="F42" s="255"/>
      <c r="G42" s="255" t="s">
        <v>218</v>
      </c>
      <c r="H42" s="263">
        <f>XcgSans</f>
        <v>530</v>
      </c>
      <c r="I42" s="263">
        <f ca="1">XcgVide</f>
        <v>530</v>
      </c>
      <c r="J42" s="245">
        <f ca="1">XcgPlein</f>
        <v>530.01423094193626</v>
      </c>
      <c r="N42" s="75"/>
    </row>
    <row r="43" spans="2:21" x14ac:dyDescent="0.2">
      <c r="B43" s="74"/>
      <c r="D43" s="276" t="str">
        <f>IF(Lang="Français","Emplanture 'm'",IF(Lang="English","Root edge  'm'",""))</f>
        <v>Emplanture 'm'</v>
      </c>
      <c r="E43" s="244">
        <f>m_ail</f>
        <v>170</v>
      </c>
      <c r="N43" s="75"/>
    </row>
    <row r="44" spans="2:21" x14ac:dyDescent="0.2">
      <c r="B44" s="74"/>
      <c r="D44" s="276" t="str">
        <f>IF(Lang="Français","Saumon      'n'",IF(Lang="English","Tip edge    'n'",""))</f>
        <v>Saumon      'n'</v>
      </c>
      <c r="E44" s="244">
        <f>n_ail</f>
        <v>80</v>
      </c>
      <c r="F44" s="246" t="s">
        <v>202</v>
      </c>
      <c r="G44" s="246" t="s">
        <v>207</v>
      </c>
      <c r="H44" s="668" t="e">
        <f ca="1">Vsortie_de_rampe</f>
        <v>#N/A</v>
      </c>
      <c r="I44" s="669"/>
      <c r="N44" s="75"/>
    </row>
    <row r="45" spans="2:21" x14ac:dyDescent="0.2">
      <c r="B45" s="74"/>
      <c r="D45" s="276" t="str">
        <f>IF(Lang="Français","Flèche        'p'",IF(Lang="English","Offset         'p'",""))</f>
        <v>Flèche        'p'</v>
      </c>
      <c r="E45" s="244">
        <f>p_ail</f>
        <v>120</v>
      </c>
      <c r="F45" s="6" t="s">
        <v>203</v>
      </c>
      <c r="G45" s="6" t="s">
        <v>208</v>
      </c>
      <c r="H45" s="670">
        <f>Finesse</f>
        <v>11.80952380952381</v>
      </c>
      <c r="I45" s="671"/>
      <c r="N45" s="75"/>
    </row>
    <row r="46" spans="2:21" x14ac:dyDescent="0.2">
      <c r="B46" s="74"/>
      <c r="D46" s="276" t="str">
        <f>IF(Lang="Français","Envergure   'E'",IF(Lang="English","Span          'E'",""))</f>
        <v>Envergure   'E'</v>
      </c>
      <c r="E46" s="244">
        <f>E_ail</f>
        <v>107</v>
      </c>
      <c r="F46" s="6" t="s">
        <v>204</v>
      </c>
      <c r="G46" s="6" t="s">
        <v>209</v>
      </c>
      <c r="H46" s="670">
        <f>Cn</f>
        <v>15.602161052846441</v>
      </c>
      <c r="I46" s="671"/>
      <c r="N46" s="75"/>
    </row>
    <row r="47" spans="2:21" x14ac:dyDescent="0.2">
      <c r="B47" s="74"/>
      <c r="D47" s="276" t="s">
        <v>144</v>
      </c>
      <c r="E47" s="244">
        <f>ep_ail</f>
        <v>3</v>
      </c>
      <c r="F47" s="6" t="s">
        <v>205</v>
      </c>
      <c r="G47" s="6" t="s">
        <v>210</v>
      </c>
      <c r="H47" s="247">
        <f ca="1">MS_min</f>
        <v>2.8453975691960793</v>
      </c>
      <c r="I47" s="254">
        <f ca="1">MS_max</f>
        <v>2.8455669851715109</v>
      </c>
      <c r="N47" s="75"/>
    </row>
    <row r="48" spans="2:21" x14ac:dyDescent="0.2">
      <c r="B48" s="74"/>
      <c r="D48" s="276" t="s">
        <v>145</v>
      </c>
      <c r="E48" s="244">
        <f>Q_ail</f>
        <v>4</v>
      </c>
      <c r="F48" s="274" t="s">
        <v>206</v>
      </c>
      <c r="G48" s="274" t="s">
        <v>211</v>
      </c>
      <c r="H48" s="256">
        <f ca="1">MS_Cn_min</f>
        <v>44.394351133975007</v>
      </c>
      <c r="I48" s="264">
        <f ca="1">MS_Cn_max</f>
        <v>44.39699438930861</v>
      </c>
      <c r="N48" s="75"/>
    </row>
    <row r="49" spans="2:14" x14ac:dyDescent="0.2">
      <c r="B49" s="74"/>
      <c r="D49" s="276" t="s">
        <v>148</v>
      </c>
      <c r="E49" s="244">
        <f ca="1">XpropuRef-Long_propu</f>
        <v>942</v>
      </c>
      <c r="N49" s="75"/>
    </row>
    <row r="50" spans="2:14" x14ac:dyDescent="0.2">
      <c r="B50" s="74"/>
      <c r="D50" s="276" t="s">
        <v>146</v>
      </c>
      <c r="E50" s="272" t="str">
        <f>Forme_ogive</f>
        <v>Conique (droite)</v>
      </c>
      <c r="F50" s="273" t="s">
        <v>183</v>
      </c>
      <c r="G50" s="275" t="s">
        <v>5</v>
      </c>
      <c r="H50" s="246">
        <f>Cx</f>
        <v>0.6</v>
      </c>
      <c r="I50" s="265"/>
      <c r="J50" s="266"/>
      <c r="N50" s="75"/>
    </row>
    <row r="51" spans="2:14" x14ac:dyDescent="0.2">
      <c r="B51" s="74"/>
      <c r="D51" s="276" t="s">
        <v>142</v>
      </c>
      <c r="E51" s="244">
        <f>Long_tot</f>
        <v>992</v>
      </c>
      <c r="G51" s="276" t="s">
        <v>212</v>
      </c>
      <c r="H51" s="6">
        <f>Sref</f>
        <v>6.8257694409323945E-3</v>
      </c>
      <c r="J51" s="267"/>
      <c r="N51" s="75"/>
    </row>
    <row r="52" spans="2:14" x14ac:dyDescent="0.2">
      <c r="B52" s="74"/>
      <c r="D52" s="276" t="s">
        <v>196</v>
      </c>
      <c r="E52" s="244">
        <f>MAX(D_ref,D_ail,D_og,(RIGHT(Nb_diam,1)=",")*MAX(D1j,D1r,D2j,D2r))</f>
        <v>84</v>
      </c>
      <c r="G52" s="276" t="s">
        <v>213</v>
      </c>
      <c r="H52" s="6">
        <f>Beta_rampe</f>
        <v>77.726236552359381</v>
      </c>
      <c r="I52" s="6">
        <v>80</v>
      </c>
      <c r="J52" s="244">
        <v>90</v>
      </c>
      <c r="N52" s="75"/>
    </row>
    <row r="53" spans="2:14" x14ac:dyDescent="0.2">
      <c r="B53" s="74"/>
      <c r="D53" s="277" t="s">
        <v>197</v>
      </c>
      <c r="E53" s="260">
        <f>E_ail*2+D_ail</f>
        <v>298</v>
      </c>
      <c r="G53" s="278" t="s">
        <v>215</v>
      </c>
      <c r="H53" s="247">
        <f ca="1">Temps_culmi</f>
        <v>14.199999999999944</v>
      </c>
      <c r="I53" s="259"/>
      <c r="J53" s="268"/>
      <c r="N53" s="75"/>
    </row>
    <row r="54" spans="2:14" x14ac:dyDescent="0.2">
      <c r="B54" s="74"/>
      <c r="G54" s="278" t="s">
        <v>216</v>
      </c>
      <c r="H54" s="242">
        <f ca="1">Altitude_culmi</f>
        <v>1227.9855245839581</v>
      </c>
      <c r="I54" s="259"/>
      <c r="J54" s="268"/>
      <c r="N54" s="75"/>
    </row>
    <row r="55" spans="2:14" x14ac:dyDescent="0.2">
      <c r="B55" s="74"/>
      <c r="C55" s="275" t="s">
        <v>233</v>
      </c>
      <c r="D55" s="249" t="s">
        <v>60</v>
      </c>
      <c r="E55" s="243">
        <f>Long_tot</f>
        <v>992</v>
      </c>
      <c r="G55" s="278" t="s">
        <v>217</v>
      </c>
      <c r="H55" s="248">
        <f ca="1">Vit_culmi</f>
        <v>19.386431001882773</v>
      </c>
      <c r="I55" s="259"/>
      <c r="J55" s="268"/>
      <c r="N55" s="75"/>
    </row>
    <row r="56" spans="2:14" x14ac:dyDescent="0.2">
      <c r="B56" s="74"/>
      <c r="C56" s="276"/>
      <c r="D56" s="2" t="s">
        <v>219</v>
      </c>
      <c r="E56" s="244">
        <f>MAX(D_ref,D_ail,D_og,(RIGHT(Nb_diam,1)=",")*MAX(D1j,D1r,D2j,D2r))</f>
        <v>84</v>
      </c>
      <c r="G56" s="278" t="s">
        <v>133</v>
      </c>
      <c r="H56" s="242">
        <f ca="1">Portee_balistique</f>
        <v>621.05488247048675</v>
      </c>
      <c r="I56" s="259"/>
      <c r="J56" s="268"/>
      <c r="N56" s="75"/>
    </row>
    <row r="57" spans="2:14" x14ac:dyDescent="0.2">
      <c r="B57" s="74"/>
      <c r="C57" s="276"/>
      <c r="D57" s="2" t="s">
        <v>220</v>
      </c>
      <c r="E57" s="244">
        <f>E_ail*2+D_ail</f>
        <v>298</v>
      </c>
      <c r="G57" s="278" t="s">
        <v>214</v>
      </c>
      <c r="H57" s="242">
        <f ca="1">T_balistique</f>
        <v>32.800000000000175</v>
      </c>
      <c r="I57" s="259"/>
      <c r="J57" s="268"/>
      <c r="N57" s="75"/>
    </row>
    <row r="58" spans="2:14" x14ac:dyDescent="0.2">
      <c r="B58" s="74"/>
      <c r="C58" s="276"/>
      <c r="D58" s="2" t="s">
        <v>221</v>
      </c>
      <c r="E58" s="244">
        <f ca="1">MassePlein</f>
        <v>2.8951000000000002</v>
      </c>
      <c r="G58" s="278" t="s">
        <v>137</v>
      </c>
      <c r="H58" s="248">
        <f ca="1">Vit_max</f>
        <v>174.11119928081908</v>
      </c>
      <c r="I58" s="259"/>
      <c r="J58" s="268"/>
      <c r="N58" s="75"/>
    </row>
    <row r="59" spans="2:14" x14ac:dyDescent="0.2">
      <c r="B59" s="74"/>
      <c r="C59" s="277" t="s">
        <v>234</v>
      </c>
      <c r="D59" s="255" t="s">
        <v>145</v>
      </c>
      <c r="E59" s="260">
        <f>Q_ail</f>
        <v>4</v>
      </c>
      <c r="G59" s="278" t="s">
        <v>136</v>
      </c>
      <c r="H59" s="242">
        <f ca="1">Acc_max</f>
        <v>34.663804418567082</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200.71036034438714</v>
      </c>
      <c r="F62" s="280">
        <f ca="1">E62/9.81</f>
        <v>20.459771696675549</v>
      </c>
      <c r="H62" s="2"/>
      <c r="I62" s="2"/>
      <c r="J62" s="2"/>
      <c r="K62" s="2"/>
      <c r="N62" s="75"/>
    </row>
    <row r="63" spans="2:14" x14ac:dyDescent="0.2">
      <c r="B63" s="74"/>
      <c r="C63" s="276"/>
      <c r="D63" s="2" t="s">
        <v>223</v>
      </c>
      <c r="E63" s="242">
        <f ca="1">2*Acc_max*Masse_ail</f>
        <v>5.5635406091800172</v>
      </c>
      <c r="F63" s="248">
        <f ca="1">E63/9.81</f>
        <v>0.56712952183282539</v>
      </c>
      <c r="G63" s="246" t="s">
        <v>229</v>
      </c>
      <c r="H63" s="288">
        <f>S_ail*(ep_ail/1000)*2000</f>
        <v>8.0250000000000002E-2</v>
      </c>
      <c r="I63" s="2"/>
      <c r="J63" s="2"/>
      <c r="K63" s="2"/>
      <c r="N63" s="75"/>
    </row>
    <row r="64" spans="2:14" x14ac:dyDescent="0.2">
      <c r="B64" s="74"/>
      <c r="C64" s="277"/>
      <c r="D64" s="255" t="s">
        <v>224</v>
      </c>
      <c r="E64" s="263">
        <f ca="1">0.104*S_ail*Vit_max^2</f>
        <v>42.167761213572085</v>
      </c>
      <c r="F64" s="281">
        <f ca="1">E64/9.81</f>
        <v>4.2984466068880822</v>
      </c>
      <c r="G64" s="274" t="s">
        <v>228</v>
      </c>
      <c r="H64" s="289">
        <f>(E_ail*(m_ail+n_ail)/2)/10^6</f>
        <v>1.3375E-2</v>
      </c>
      <c r="I64" s="2"/>
      <c r="J64" s="2"/>
      <c r="K64" s="2"/>
      <c r="N64" s="75"/>
    </row>
    <row r="65" spans="2:14" x14ac:dyDescent="0.2">
      <c r="B65" s="74"/>
      <c r="C65" s="282" t="s">
        <v>242</v>
      </c>
      <c r="D65" s="285" t="s">
        <v>240</v>
      </c>
      <c r="E65" s="286">
        <f ca="1">2*Acc_max*H65</f>
        <v>100.35518017219357</v>
      </c>
      <c r="F65" s="286">
        <f ca="1">E65/9.81</f>
        <v>10.229885848337775</v>
      </c>
      <c r="G65" s="287" t="s">
        <v>241</v>
      </c>
      <c r="H65" s="279">
        <f ca="1">E58/2</f>
        <v>1.4475500000000001</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14</v>
      </c>
      <c r="I67" s="251">
        <f ca="1">Temps_culmi</f>
        <v>14.199999999999944</v>
      </c>
      <c r="J67" s="2"/>
      <c r="K67" s="2"/>
      <c r="N67" s="75"/>
    </row>
    <row r="68" spans="2:14" x14ac:dyDescent="0.2">
      <c r="B68" s="74"/>
      <c r="C68" s="6"/>
      <c r="D68" s="2"/>
      <c r="E68" s="2"/>
      <c r="F68" s="275" t="s">
        <v>231</v>
      </c>
      <c r="G68" s="249" t="s">
        <v>129</v>
      </c>
      <c r="H68" s="250">
        <f ca="1">V_para</f>
        <v>9.8233370444630772</v>
      </c>
      <c r="I68" s="251">
        <f>V_satellite</f>
        <v>10.960038730752361</v>
      </c>
      <c r="J68" s="2"/>
      <c r="K68" s="2"/>
      <c r="N68" s="75"/>
    </row>
    <row r="69" spans="2:14" x14ac:dyDescent="0.2">
      <c r="B69" s="74"/>
      <c r="C69" s="6"/>
      <c r="D69" s="2"/>
      <c r="E69" s="2"/>
      <c r="F69" s="276"/>
      <c r="G69" s="2" t="s">
        <v>237</v>
      </c>
      <c r="H69" s="247">
        <f>S_para</f>
        <v>0.48049999999999998</v>
      </c>
      <c r="I69" s="253">
        <f>S_satellite</f>
        <v>0.02</v>
      </c>
      <c r="J69" s="2"/>
      <c r="K69" s="2"/>
      <c r="N69" s="75"/>
    </row>
    <row r="70" spans="2:14" x14ac:dyDescent="0.2">
      <c r="B70" s="74"/>
      <c r="C70" s="226"/>
      <c r="D70" s="2"/>
      <c r="F70" s="276"/>
      <c r="G70" s="2" t="s">
        <v>236</v>
      </c>
      <c r="H70" s="247">
        <f ca="1">V_ouverture</f>
        <v>19.563058611037935</v>
      </c>
      <c r="I70" s="253">
        <f ca="1">V_ouv_sat</f>
        <v>131.32481455530913</v>
      </c>
      <c r="N70" s="75"/>
    </row>
    <row r="71" spans="2:14" x14ac:dyDescent="0.2">
      <c r="B71" s="74"/>
      <c r="C71" s="226"/>
      <c r="F71" s="276"/>
      <c r="G71" s="2" t="s">
        <v>201</v>
      </c>
      <c r="H71" s="247">
        <f ca="1">m_vide</f>
        <v>2.895</v>
      </c>
      <c r="I71" s="253">
        <f>m_satellite</f>
        <v>0.15</v>
      </c>
      <c r="N71" s="75"/>
    </row>
    <row r="72" spans="2:14" x14ac:dyDescent="0.2">
      <c r="B72" s="74"/>
      <c r="C72" s="226"/>
      <c r="F72" s="276"/>
      <c r="G72" s="2" t="s">
        <v>238</v>
      </c>
      <c r="H72" s="283">
        <f ca="1">1/2*Rho_moyen*S_para*V_ouverture^2</f>
        <v>112.63490502891274</v>
      </c>
      <c r="I72" s="284">
        <f ca="1">1/2*Rho_moyen*S_satellite*V_ouv_sat^2</f>
        <v>211.26603474533258</v>
      </c>
      <c r="N72" s="75"/>
    </row>
    <row r="73" spans="2:14" x14ac:dyDescent="0.2">
      <c r="B73" s="74"/>
      <c r="D73" s="2"/>
      <c r="F73" s="277"/>
      <c r="G73" s="255" t="s">
        <v>239</v>
      </c>
      <c r="H73" s="256">
        <f ca="1">H72/9.81</f>
        <v>11.481641695098139</v>
      </c>
      <c r="I73" s="257">
        <f ca="1">I72/9.81</f>
        <v>21.53578335834175</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SP02-Alpha</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252</v>
      </c>
      <c r="G82" s="48"/>
      <c r="H82" s="48"/>
      <c r="I82" s="48"/>
      <c r="J82" s="48"/>
      <c r="K82" s="48"/>
      <c r="N82" s="75"/>
    </row>
    <row r="83" spans="2:14" x14ac:dyDescent="0.2">
      <c r="B83" s="74"/>
      <c r="C83" s="277" t="s">
        <v>336</v>
      </c>
      <c r="D83" s="433">
        <f ca="1">TODAY()</f>
        <v>45957</v>
      </c>
      <c r="E83" s="48"/>
      <c r="F83" s="436"/>
      <c r="G83" s="48"/>
      <c r="H83" s="48"/>
      <c r="I83" s="48"/>
      <c r="J83" s="48"/>
      <c r="K83" s="48"/>
      <c r="N83" s="75"/>
    </row>
    <row r="84" spans="2:14" ht="13.5" thickBot="1" x14ac:dyDescent="0.25">
      <c r="B84" s="74"/>
      <c r="E84" s="48"/>
      <c r="F84" s="436"/>
      <c r="G84" s="48"/>
      <c r="H84" s="48"/>
      <c r="I84" s="48"/>
      <c r="J84" s="440">
        <f>IF(RIGHT(Nb_diam,1)=",", "", X_j)</f>
        <v>0</v>
      </c>
      <c r="K84" s="48"/>
      <c r="N84" s="75"/>
    </row>
    <row r="85" spans="2:14" ht="13.5" thickBot="1" x14ac:dyDescent="0.25">
      <c r="B85" s="74"/>
      <c r="C85" s="275" t="s">
        <v>337</v>
      </c>
      <c r="D85" s="243" t="str">
        <f>Propu</f>
        <v>Aucun (2e ét. inerte)</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f>IF(RIGHT(Nb_diam,1)=",", "", X_r)</f>
        <v>0</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f>IF(RIGHT(Nb_diam,1)=",", "", l_j)</f>
        <v>0</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f>IF(RIGHT(Nb_diam,1)=",", "", D2j)</f>
        <v>0</v>
      </c>
      <c r="G90" s="48"/>
      <c r="H90" s="48"/>
      <c r="I90" s="48"/>
      <c r="J90" s="441">
        <f>X_ail-m_ail</f>
        <v>772</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f>IF(RIGHT(Nb_diam,1)=",", "", l_r)</f>
        <v>0</v>
      </c>
      <c r="K92" s="48"/>
      <c r="N92" s="75"/>
    </row>
    <row r="93" spans="2:14" x14ac:dyDescent="0.2">
      <c r="B93" s="74"/>
      <c r="E93" s="48"/>
      <c r="F93" s="436"/>
      <c r="G93" s="48"/>
      <c r="H93" s="48"/>
      <c r="I93" s="48"/>
      <c r="J93" s="436"/>
      <c r="K93" s="48"/>
      <c r="N93" s="75"/>
    </row>
    <row r="94" spans="2:14" x14ac:dyDescent="0.2">
      <c r="B94" s="74"/>
      <c r="E94" s="434" t="s">
        <v>343</v>
      </c>
      <c r="F94" s="440">
        <f>IF(RIGHT(Nb_diam,1)=",", "", D2r)</f>
        <v>0</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170</v>
      </c>
      <c r="G97" s="48"/>
      <c r="H97" s="48"/>
      <c r="I97" s="48"/>
      <c r="J97" s="441">
        <f>p_ail</f>
        <v>120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942</v>
      </c>
      <c r="F101" s="252"/>
      <c r="G101" s="48"/>
      <c r="H101" s="48"/>
      <c r="I101" s="48"/>
      <c r="J101" s="441">
        <f>n_ail</f>
        <v>80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107</v>
      </c>
      <c r="I105" s="273"/>
      <c r="J105" s="441">
        <f>ep_ail</f>
        <v>3</v>
      </c>
      <c r="K105" s="48"/>
      <c r="N105" s="75"/>
    </row>
    <row r="106" spans="2:14" x14ac:dyDescent="0.2">
      <c r="B106" s="74"/>
      <c r="D106" s="429"/>
      <c r="E106" s="246" t="s">
        <v>354</v>
      </c>
      <c r="F106" s="243" t="s">
        <v>353</v>
      </c>
      <c r="N106" s="75"/>
    </row>
    <row r="107" spans="2:14" x14ac:dyDescent="0.2">
      <c r="B107" s="74"/>
      <c r="D107" s="437" t="s">
        <v>351</v>
      </c>
      <c r="E107" s="6">
        <f>MasseSans</f>
        <v>2.895</v>
      </c>
      <c r="F107" s="244">
        <f ca="1">MassePlein</f>
        <v>2.8951000000000002</v>
      </c>
      <c r="N107" s="75"/>
    </row>
    <row r="108" spans="2:14" x14ac:dyDescent="0.2">
      <c r="B108" s="74"/>
      <c r="D108" s="431" t="s">
        <v>352</v>
      </c>
      <c r="E108" s="274">
        <f>XcgSans</f>
        <v>530</v>
      </c>
      <c r="F108" s="260">
        <f ca="1">XcgPlein</f>
        <v>530.01423094193626</v>
      </c>
      <c r="N108" s="75"/>
    </row>
    <row r="109" spans="2:14" x14ac:dyDescent="0.2">
      <c r="B109" s="74"/>
      <c r="N109" s="75"/>
    </row>
    <row r="110" spans="2:14" x14ac:dyDescent="0.2">
      <c r="B110" s="74"/>
      <c r="D110" s="438" t="s">
        <v>355</v>
      </c>
      <c r="E110" s="439">
        <f ca="1">MasseVide</f>
        <v>2.895</v>
      </c>
      <c r="G110" s="429" t="s">
        <v>356</v>
      </c>
      <c r="H110" s="265"/>
      <c r="I110" s="265"/>
      <c r="J110" s="266"/>
      <c r="N110" s="75"/>
    </row>
    <row r="111" spans="2:14" x14ac:dyDescent="0.2">
      <c r="B111" s="74"/>
      <c r="G111" s="276" t="s">
        <v>213</v>
      </c>
      <c r="H111" s="6">
        <f>Beta_rampe</f>
        <v>77.726236552359381</v>
      </c>
      <c r="I111" s="6">
        <v>80</v>
      </c>
      <c r="J111" s="244">
        <v>90</v>
      </c>
      <c r="N111" s="75"/>
    </row>
    <row r="112" spans="2:14" x14ac:dyDescent="0.2">
      <c r="B112" s="74"/>
      <c r="G112" s="278" t="s">
        <v>215</v>
      </c>
      <c r="H112" s="247">
        <f ca="1">Temps_culmi</f>
        <v>14.199999999999944</v>
      </c>
      <c r="I112" s="259"/>
      <c r="J112" s="268"/>
      <c r="N112" s="75"/>
    </row>
    <row r="113" spans="2:14" ht="12.75" customHeight="1" x14ac:dyDescent="0.25">
      <c r="B113" s="74"/>
      <c r="D113" s="435" t="s">
        <v>357</v>
      </c>
      <c r="E113" s="48"/>
      <c r="G113" s="278" t="s">
        <v>216</v>
      </c>
      <c r="H113" s="242">
        <f ca="1">Altitude_culmi</f>
        <v>1227.9855245839581</v>
      </c>
      <c r="I113" s="259"/>
      <c r="J113" s="268"/>
      <c r="N113" s="75"/>
    </row>
    <row r="114" spans="2:14" ht="12.75" customHeight="1" x14ac:dyDescent="0.25">
      <c r="B114" s="74"/>
      <c r="D114" s="48"/>
      <c r="E114" s="48"/>
      <c r="F114" s="435"/>
      <c r="G114" s="278" t="s">
        <v>217</v>
      </c>
      <c r="H114" s="248">
        <f ca="1">Vit_culmi</f>
        <v>19.386431001882773</v>
      </c>
      <c r="I114" s="259"/>
      <c r="J114" s="268"/>
      <c r="N114" s="75"/>
    </row>
    <row r="115" spans="2:14" x14ac:dyDescent="0.2">
      <c r="B115" s="74"/>
      <c r="C115" s="429" t="s">
        <v>358</v>
      </c>
      <c r="D115" s="249"/>
      <c r="E115" s="446">
        <v>0.1</v>
      </c>
      <c r="G115" s="278" t="s">
        <v>133</v>
      </c>
      <c r="H115" s="242">
        <f ca="1">Portee_balistique</f>
        <v>621.05488247048675</v>
      </c>
      <c r="I115" s="259"/>
      <c r="J115" s="268"/>
      <c r="N115" s="75"/>
    </row>
    <row r="116" spans="2:14" ht="12.75" customHeight="1" x14ac:dyDescent="0.2">
      <c r="B116" s="74"/>
      <c r="C116" s="431" t="s">
        <v>359</v>
      </c>
      <c r="D116" s="255"/>
      <c r="E116" s="447">
        <f>E_ail*(m_ail+n_ail)/2</f>
        <v>13375</v>
      </c>
      <c r="G116" s="278" t="s">
        <v>137</v>
      </c>
      <c r="H116" s="248">
        <f ca="1">Vit_max</f>
        <v>174.11119928081908</v>
      </c>
      <c r="I116" s="259"/>
      <c r="J116" s="268"/>
      <c r="N116" s="75"/>
    </row>
    <row r="117" spans="2:14" ht="12.75" customHeight="1" x14ac:dyDescent="0.2">
      <c r="B117" s="74"/>
      <c r="D117" s="48"/>
      <c r="E117" s="48"/>
      <c r="F117" s="48"/>
      <c r="G117" s="278" t="s">
        <v>136</v>
      </c>
      <c r="H117" s="242">
        <f ca="1">Acc_max</f>
        <v>34.663804418567082</v>
      </c>
      <c r="I117" s="259"/>
      <c r="J117" s="268"/>
      <c r="N117" s="75"/>
    </row>
    <row r="118" spans="2:14" x14ac:dyDescent="0.2">
      <c r="B118" s="74"/>
      <c r="C118" s="429" t="s">
        <v>360</v>
      </c>
      <c r="D118" s="249"/>
      <c r="E118" s="457"/>
      <c r="F118" s="458">
        <f>J90/100</f>
        <v>7.72</v>
      </c>
      <c r="G118" s="276" t="s">
        <v>5</v>
      </c>
      <c r="H118" s="6">
        <f>Cx</f>
        <v>0.6</v>
      </c>
      <c r="I118" s="259"/>
      <c r="J118" s="268"/>
      <c r="N118" s="75"/>
    </row>
    <row r="119" spans="2:14" x14ac:dyDescent="0.2">
      <c r="B119" s="74"/>
      <c r="C119" s="437" t="s">
        <v>361</v>
      </c>
      <c r="D119" s="2"/>
      <c r="E119" s="459">
        <f ca="1">2*Acc_max*MasseSans</f>
        <v>200.70342758350341</v>
      </c>
      <c r="F119" s="460">
        <f ca="1">E119/g</f>
        <v>20.459064993221549</v>
      </c>
      <c r="G119" s="269" t="s">
        <v>222</v>
      </c>
      <c r="H119" s="270"/>
      <c r="I119" s="270"/>
      <c r="J119" s="271"/>
      <c r="N119" s="75"/>
    </row>
    <row r="120" spans="2:14" x14ac:dyDescent="0.2">
      <c r="B120" s="74"/>
      <c r="C120" s="437" t="s">
        <v>362</v>
      </c>
      <c r="D120" s="2"/>
      <c r="E120" s="459">
        <f ca="1">2*Acc_max*E115</f>
        <v>6.9327608837134171</v>
      </c>
      <c r="F120" s="460">
        <f ca="1">E120/g</f>
        <v>0.70670345399729018</v>
      </c>
      <c r="N120" s="75"/>
    </row>
    <row r="121" spans="2:14" x14ac:dyDescent="0.2">
      <c r="B121" s="74"/>
      <c r="C121" s="431" t="s">
        <v>363</v>
      </c>
      <c r="D121" s="255"/>
      <c r="E121" s="452">
        <f ca="1">0.104*E116/1000000*Vit_max^2</f>
        <v>42.167761213572092</v>
      </c>
      <c r="F121" s="453">
        <f ca="1">E121/g</f>
        <v>4.2984466068880822</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81" t="s">
        <v>368</v>
      </c>
      <c r="D128" s="682"/>
      <c r="E128" s="450">
        <f ca="1">0.5*Rho_moyen*S_para*Vit_culmi^2</f>
        <v>110.61020892804979</v>
      </c>
      <c r="F128" s="451">
        <f ca="1">E128/g</f>
        <v>11.275250655254819</v>
      </c>
      <c r="H128" s="48"/>
      <c r="I128" s="48"/>
      <c r="J128" s="48"/>
      <c r="K128" s="48"/>
      <c r="N128" s="75"/>
    </row>
    <row r="129" spans="2:14" x14ac:dyDescent="0.2">
      <c r="B129" s="74"/>
      <c r="C129" s="679" t="s">
        <v>369</v>
      </c>
      <c r="D129" s="680"/>
      <c r="E129" s="452">
        <f ca="1">E128/E126*2</f>
        <v>55.305104464024893</v>
      </c>
      <c r="F129" s="453">
        <f ca="1">E129/g</f>
        <v>5.6376253276274095</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81" t="s">
        <v>371</v>
      </c>
      <c r="D132" s="682"/>
      <c r="E132" s="454">
        <v>1</v>
      </c>
      <c r="F132" s="48"/>
      <c r="G132" s="48"/>
      <c r="H132" s="48"/>
      <c r="I132" s="48"/>
      <c r="J132" s="442"/>
      <c r="K132" s="48"/>
      <c r="N132" s="75"/>
    </row>
    <row r="133" spans="2:14" x14ac:dyDescent="0.2">
      <c r="B133" s="74"/>
      <c r="C133" s="679" t="s">
        <v>372</v>
      </c>
      <c r="D133" s="680"/>
      <c r="E133" s="455">
        <f ca="1">2*E132*Acc_max/g</f>
        <v>7.0670345399729015</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C133:D133"/>
    <mergeCell ref="C128:D128"/>
    <mergeCell ref="C129:D129"/>
    <mergeCell ref="C132:D132"/>
    <mergeCell ref="H44:I44"/>
    <mergeCell ref="H45:I45"/>
    <mergeCell ref="H46:I46"/>
    <mergeCell ref="E31:G31"/>
    <mergeCell ref="M29:M30"/>
    <mergeCell ref="H30:I30"/>
    <mergeCell ref="L29:L30"/>
    <mergeCell ref="H31:I31"/>
    <mergeCell ref="H11:I11"/>
    <mergeCell ref="H12:I12"/>
    <mergeCell ref="H13:I13"/>
    <mergeCell ref="H29:K29"/>
    <mergeCell ref="C29:C30"/>
    <mergeCell ref="D29:D30"/>
    <mergeCell ref="H17:I17"/>
    <mergeCell ref="H18:I18"/>
    <mergeCell ref="H19:I19"/>
    <mergeCell ref="E29:G30"/>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P U s o W / u k 4 L W m A A A A 9 w A A A B I A H A B D b 2 5 m a W c v U G F j a 2 F n Z S 5 4 b W w g o h g A K K A U A A A A A A A A A A A A A A A A A A A A A A A A A A A A h Y 8 9 C s I w A I W v U r I 3 f y p K S d N B c L I g C u I a Y t o G 2 1 S S 1 P R u D h 7 J K 1 j R q p v j + 9 4 3 v H e / 3 l j W N 3 V 0 U d b p 1 q S A Q A w i Z W R 7 1 K Z M Q e e L e A E y z j Z C n k S p o k E 2 L u n d M Q W V 9 + c E o R A C D B P Y 2 h J R j A k 6 5 O u d r F Q j w E f W / + V Y G + e F k Q p w t n + N 4 R S S 6 Q w S T O c Q M z R S l m v z N e g w + N n + Q L b s a t 9 Z x Q s b r 7 Y M j Z G h 9 w n + A F B L A w Q U A A I A C A A 9 S y 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U s o W y i K R 7 g O A A A A E Q A A A B M A H A B G b 3 J t d W x h c y 9 T Z W N 0 a W 9 u M S 5 t I K I Y A C i g F A A A A A A A A A A A A A A A A A A A A A A A A A A A A C t O T S 7 J z M 9 T C I b Q h t Y A U E s B A i 0 A F A A C A A g A P U s o W / u k 4 L W m A A A A 9 w A A A B I A A A A A A A A A A A A A A A A A A A A A A E N v b m Z p Z y 9 Q Y W N r Y W d l L n h t b F B L A Q I t A B Q A A g A I A D 1 L K F s P y u m r p A A A A O k A A A A T A A A A A A A A A A A A A A A A A P I A A A B b Q 2 9 u d G V u d F 9 U e X B l c 1 0 u e G 1 s U E s B A i 0 A F A A C A A g A P U s o W 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x 7 W S I U e 3 J N t G 4 E w n H c F G 0 A A A A A A g A A A A A A E G Y A A A A B A A A g A A A A z K l E n R A d g y e i 8 2 w 3 A o D Z t 0 s L n T Q V X 1 B 8 + H D F p a Q Y M / A A A A A A D o A A A A A C A A A g A A A A k 1 o V Y z W D L N A j H o s v x Q J / L k D 2 K r j u V 9 n j B 0 X 2 z j A E h 3 l Q A A A A 9 O m I F a i 6 f z p g D p 9 G Z 4 I p b A P C B 0 k V G V 5 5 h R s h + G D J o X 4 5 F u Z X 1 9 M m 1 y h N m h r G W 5 8 X z c Y 3 H J a V c R z I z J p e k K I 9 A b Q o 4 / n p w C O x y 8 4 A U 7 S O r F d A A A A A h l Z P K q U t X w 3 T m r A x J 3 u T k u V R V h 7 X E S x S 0 B 9 b P p Q U Z I Y e p y j + c r 1 8 f V n O r D w J T N K g S o n z O 2 6 A W 5 y r T Z G h X U R n P Q = = < / D a t a M a s h u p > 
</file>

<file path=customXml/itemProps1.xml><?xml version="1.0" encoding="utf-8"?>
<ds:datastoreItem xmlns:ds="http://schemas.openxmlformats.org/officeDocument/2006/customXml" ds:itemID="{55605F61-EC50-4E81-96A3-F99E069CFE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2025-10-27T18:58:17Z</dcterms:modified>
</cp:coreProperties>
</file>