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
    </mc:Choice>
  </mc:AlternateContent>
  <xr:revisionPtr revIDLastSave="0" documentId="13_ncr:1_{AFE0F95F-5D34-4602-8EFB-01106908BDD0}" xr6:coauthVersionLast="47" xr6:coauthVersionMax="47" xr10:uidLastSave="{00000000-0000-0000-0000-000000000000}"/>
  <bookViews>
    <workbookView xWindow="-120" yWindow="-120" windowWidth="29040" windowHeight="15990"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6" l="1"/>
  <c r="B45" i="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O21" i="6"/>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Y4"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B4" i="4"/>
  <c r="Z2" i="4"/>
  <c r="Y3" i="4"/>
  <c r="K4" i="4"/>
  <c r="R2" i="4"/>
  <c r="O4" i="4"/>
  <c r="S4" i="4"/>
  <c r="N2" i="4"/>
  <c r="F3" i="4"/>
  <c r="V3" i="4"/>
  <c r="L3" i="4"/>
  <c r="L4" i="4"/>
  <c r="C3" i="4"/>
  <c r="D3" i="4"/>
  <c r="P3" i="4"/>
  <c r="D4" i="4"/>
  <c r="P2" i="4"/>
  <c r="M4" i="4"/>
  <c r="W3" i="4"/>
  <c r="I3" i="4"/>
  <c r="G4" i="4"/>
  <c r="H3" i="4"/>
  <c r="C4" i="4"/>
  <c r="X3" i="4"/>
  <c r="U3" i="4"/>
  <c r="J4" i="4"/>
  <c r="M3" i="4"/>
  <c r="G3" i="4"/>
  <c r="K3" i="4"/>
  <c r="U4" i="4"/>
  <c r="T4" i="4"/>
  <c r="I4" i="4"/>
  <c r="T2" i="4"/>
  <c r="H4" i="4"/>
  <c r="N3" i="4"/>
  <c r="S3" i="4"/>
  <c r="J2" i="4"/>
  <c r="P4" i="4"/>
  <c r="E4" i="4"/>
  <c r="R4" i="4"/>
  <c r="B3" i="4"/>
  <c r="V2" i="4"/>
  <c r="E3" i="4"/>
  <c r="V4" i="4"/>
  <c r="N4" i="4"/>
  <c r="X2" i="4"/>
  <c r="L2" i="4"/>
  <c r="F4" i="4"/>
  <c r="X4" i="4"/>
  <c r="J3" i="4"/>
  <c r="Q4" i="4"/>
  <c r="W4" i="4"/>
  <c r="O3" i="4"/>
  <c r="R3" i="4"/>
  <c r="H2" i="4"/>
  <c r="D166" i="6" l="1"/>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C11" i="1" l="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C155" i="6" l="1"/>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H14" i="7"/>
  <c r="B194" i="6"/>
  <c r="H30" i="6"/>
  <c r="H48" i="7" s="1"/>
  <c r="B190" i="6"/>
  <c r="S194" i="4"/>
  <c r="Q196" i="4"/>
  <c r="F108" i="4"/>
  <c r="D233" i="4"/>
  <c r="F233" i="4" s="1"/>
  <c r="F2" i="4"/>
  <c r="S29" i="6" l="1"/>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H15" i="7"/>
  <c r="R196" i="4"/>
  <c r="T194" i="4"/>
  <c r="S30" i="6" l="1"/>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AD433" i="3"/>
  <c r="U433" i="3"/>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U475" i="3" s="1"/>
  <c r="AD475" i="3"/>
  <c r="Y474" i="3"/>
  <c r="T476" i="3"/>
  <c r="AG476" i="3" l="1"/>
  <c r="D476" i="3"/>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A483" i="3"/>
  <c r="T483" i="3" l="1"/>
  <c r="E483" i="3" s="1"/>
  <c r="H483" i="3" s="1"/>
  <c r="AG483" i="3" l="1"/>
  <c r="AH483" i="3"/>
  <c r="D483" i="3"/>
  <c r="G483" i="3" s="1"/>
  <c r="K483" i="3"/>
  <c r="AE483" i="3" s="1"/>
  <c r="F483" i="3" l="1"/>
  <c r="I483" i="3"/>
  <c r="J483" i="3"/>
  <c r="AD483" i="3" s="1"/>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A485" i="3"/>
  <c r="AC485" i="3"/>
  <c r="Z485" i="3"/>
  <c r="U484" i="3" l="1"/>
  <c r="Y483" i="3"/>
  <c r="T485" i="3"/>
  <c r="D485" i="3" l="1"/>
  <c r="G485" i="3" s="1"/>
  <c r="AG485" i="3"/>
  <c r="AH485" i="3"/>
  <c r="E485" i="3"/>
  <c r="H485" i="3" s="1"/>
  <c r="K485" i="3" s="1"/>
  <c r="AE485" i="3" s="1"/>
  <c r="F485" i="3" l="1"/>
  <c r="I485" i="3"/>
  <c r="J485" i="3"/>
  <c r="AD485" i="3" s="1"/>
  <c r="M485" i="3"/>
  <c r="N485" i="3" s="1"/>
  <c r="V485" i="3"/>
  <c r="A486" i="3"/>
  <c r="B486" i="3" s="1"/>
  <c r="W485" i="3" l="1"/>
  <c r="L485" i="3"/>
  <c r="AA486" i="3"/>
  <c r="P486" i="3"/>
  <c r="Q486" i="3" s="1"/>
  <c r="R486" i="3" s="1"/>
  <c r="S486" i="3" s="1"/>
  <c r="AC486" i="3"/>
  <c r="Z486" i="3"/>
  <c r="T486" i="3" l="1"/>
  <c r="AH486" i="3" s="1"/>
  <c r="U485" i="3"/>
  <c r="Y484" i="3"/>
  <c r="D486" i="3" l="1"/>
  <c r="G486" i="3" s="1"/>
  <c r="AG486" i="3"/>
  <c r="E486" i="3"/>
  <c r="H486" i="3" s="1"/>
  <c r="K486" i="3" s="1"/>
  <c r="AE486" i="3" s="1"/>
  <c r="F486" i="3" l="1"/>
  <c r="V486" i="3"/>
  <c r="A487" i="3"/>
  <c r="B487" i="3" s="1"/>
  <c r="I486" i="3"/>
  <c r="J486" i="3"/>
  <c r="AD486" i="3" s="1"/>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Z490" i="3"/>
  <c r="AC490" i="3"/>
  <c r="P490" i="3"/>
  <c r="Q490" i="3" s="1"/>
  <c r="R490" i="3" s="1"/>
  <c r="S490" i="3" s="1"/>
  <c r="AA490" i="3"/>
  <c r="L489" i="3" l="1"/>
  <c r="AD489" i="3"/>
  <c r="T490" i="3"/>
  <c r="AH490" i="3" s="1"/>
  <c r="U489" i="3"/>
  <c r="Y488" i="3"/>
  <c r="E490" i="3" l="1"/>
  <c r="H490" i="3" s="1"/>
  <c r="K490" i="3" s="1"/>
  <c r="AE490" i="3" s="1"/>
  <c r="D490" i="3"/>
  <c r="AG490" i="3"/>
  <c r="V490" i="3" l="1"/>
  <c r="A491" i="3"/>
  <c r="B491" i="3" s="1"/>
  <c r="F490" i="3"/>
  <c r="G490" i="3"/>
  <c r="I490" i="3" l="1"/>
  <c r="W490" i="3" s="1"/>
  <c r="J490" i="3"/>
  <c r="AD490" i="3" s="1"/>
  <c r="M490" i="3"/>
  <c r="N490" i="3" s="1"/>
  <c r="P491" i="3"/>
  <c r="Q491" i="3" s="1"/>
  <c r="R491" i="3" s="1"/>
  <c r="S491" i="3" s="1"/>
  <c r="Z491" i="3"/>
  <c r="AC491" i="3"/>
  <c r="AA491" i="3"/>
  <c r="T491" i="3" l="1"/>
  <c r="L490" i="3"/>
  <c r="AH491" i="3" l="1"/>
  <c r="U490" i="3"/>
  <c r="D491" i="3" s="1"/>
  <c r="AG491" i="3"/>
  <c r="Y489" i="3"/>
  <c r="E491" i="3" l="1"/>
  <c r="H491" i="3" s="1"/>
  <c r="K491" i="3" s="1"/>
  <c r="AE491" i="3" s="1"/>
  <c r="G491" i="3"/>
  <c r="F491" i="3" l="1"/>
  <c r="I491" i="3"/>
  <c r="J491" i="3"/>
  <c r="AD491" i="3" s="1"/>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T493" i="3" l="1"/>
  <c r="AH493" i="3" s="1"/>
  <c r="AG493" i="3" l="1"/>
  <c r="E493" i="3"/>
  <c r="H493" i="3" s="1"/>
  <c r="K493" i="3" s="1"/>
  <c r="AE493" i="3" s="1"/>
  <c r="D493" i="3"/>
  <c r="F493" i="3" l="1"/>
  <c r="G493" i="3"/>
  <c r="J493" i="3" s="1"/>
  <c r="AD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Y527" i="3" s="1"/>
  <c r="AD528" i="3"/>
  <c r="T529" i="3"/>
  <c r="AG529" i="3" l="1"/>
  <c r="U528" i="3"/>
  <c r="D529" i="3" s="1"/>
  <c r="G529" i="3" s="1"/>
  <c r="AH529" i="3"/>
  <c r="E529" i="3" l="1"/>
  <c r="H529" i="3" s="1"/>
  <c r="K529" i="3" s="1"/>
  <c r="AE529" i="3" s="1"/>
  <c r="J529" i="3"/>
  <c r="AD529" i="3" s="1"/>
  <c r="A530" i="3" l="1"/>
  <c r="B530" i="3" s="1"/>
  <c r="P530" i="3" s="1"/>
  <c r="Q530" i="3" s="1"/>
  <c r="R530" i="3" s="1"/>
  <c r="S530" i="3" s="1"/>
  <c r="V529" i="3"/>
  <c r="M529" i="3"/>
  <c r="N529" i="3" s="1"/>
  <c r="I529" i="3"/>
  <c r="F529" i="3"/>
  <c r="L529" i="3"/>
  <c r="AC530" i="3" l="1"/>
  <c r="Z530" i="3"/>
  <c r="AA530" i="3"/>
  <c r="W529" i="3"/>
  <c r="T530" i="3"/>
  <c r="U529" i="3"/>
  <c r="Y528" i="3"/>
  <c r="AG530" i="3" l="1"/>
  <c r="D530" i="3"/>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AD533" i="3" s="1"/>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s="1"/>
  <c r="Y562" i="3" l="1"/>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U714" i="3" l="1"/>
  <c r="Y713" i="3"/>
  <c r="T715" i="3"/>
  <c r="AG715" i="3" s="1"/>
  <c r="AH715" i="3" l="1"/>
  <c r="D715" i="3"/>
  <c r="G715" i="3" s="1"/>
  <c r="E715" i="3"/>
  <c r="H715" i="3" s="1"/>
  <c r="F715" i="3" l="1"/>
  <c r="I715" i="3"/>
  <c r="J715" i="3"/>
  <c r="AD715" i="3" s="1"/>
  <c r="M715" i="3"/>
  <c r="N715" i="3" s="1"/>
  <c r="K715" i="3"/>
  <c r="AE715" i="3" s="1"/>
  <c r="V715" i="3" l="1"/>
  <c r="W715" i="3" s="1"/>
  <c r="A716" i="3"/>
  <c r="B716" i="3" s="1"/>
  <c r="L715" i="3"/>
  <c r="U715" i="3" l="1"/>
  <c r="Y714" i="3"/>
  <c r="AC716" i="3"/>
  <c r="Z716" i="3"/>
  <c r="P716" i="3"/>
  <c r="Q716" i="3" s="1"/>
  <c r="R716" i="3" s="1"/>
  <c r="S716" i="3" s="1"/>
  <c r="AA716" i="3"/>
  <c r="T716" i="3" l="1"/>
  <c r="D716" i="3" s="1"/>
  <c r="E716" i="3" l="1"/>
  <c r="H716" i="3" s="1"/>
  <c r="K716" i="3" s="1"/>
  <c r="AE716" i="3" s="1"/>
  <c r="AH716" i="3"/>
  <c r="AG716" i="3"/>
  <c r="G716" i="3"/>
  <c r="F716" i="3" l="1"/>
  <c r="I716" i="3"/>
  <c r="J716" i="3"/>
  <c r="AD716" i="3" s="1"/>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<sst xmlns="http://schemas.openxmlformats.org/spreadsheetml/2006/main" count="1732" uniqueCount="573">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</sst>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-990</c:v>
                </c:pt>
                <c:pt idx="3">
                  <c:v>-1050</c:v>
                </c:pt>
                <c:pt idx="4">
                  <c:v>-2060</c:v>
                </c:pt>
                <c:pt idx="5">
                  <c:v>-2100</c:v>
                </c:pt>
                <c:pt idx="6">
                  <c:v>-2100</c:v>
                </c:pt>
                <c:pt idx="7">
                  <c:v>-2100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192</c:v>
                </c:pt>
                <c:pt idx="2">
                  <c:v>192</c:v>
                </c:pt>
                <c:pt idx="3">
                  <c:v>52</c:v>
                </c:pt>
                <c:pt idx="4">
                  <c:v>52</c:v>
                </c:pt>
              </c:numCache>
            </c:numRef>
          </c:xVal>
          <c:yVal>
            <c:numRef>
              <c:f>Stabilito!$C$132:$C$136</c:f>
              <c:numCache>
                <c:formatCode>0</c:formatCode>
                <c:ptCount val="5"/>
                <c:pt idx="0">
                  <c:v>-1870</c:v>
                </c:pt>
                <c:pt idx="1">
                  <c:v>-2050</c:v>
                </c:pt>
                <c:pt idx="2">
                  <c:v>-2130</c:v>
                </c:pt>
                <c:pt idx="3">
                  <c:v>-2060</c:v>
                </c:pt>
                <c:pt idx="4">
                  <c:v>-1870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-990</c:v>
                </c:pt>
                <c:pt idx="3">
                  <c:v>-1050</c:v>
                </c:pt>
                <c:pt idx="4">
                  <c:v>-2060</c:v>
                </c:pt>
                <c:pt idx="5">
                  <c:v>-2100</c:v>
                </c:pt>
                <c:pt idx="6">
                  <c:v>-2100</c:v>
                </c:pt>
                <c:pt idx="7">
                  <c:v>-2100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-192</c:v>
                </c:pt>
                <c:pt idx="2">
                  <c:v>-192</c:v>
                </c:pt>
                <c:pt idx="3">
                  <c:v>-52</c:v>
                </c:pt>
                <c:pt idx="4">
                  <c:v>-52</c:v>
                </c:pt>
              </c:numCache>
            </c:numRef>
          </c:xVal>
          <c:yVal>
            <c:numRef>
              <c:f>Stabilito!$C$132:$C$136</c:f>
              <c:numCache>
                <c:formatCode>0</c:formatCode>
                <c:ptCount val="5"/>
                <c:pt idx="0">
                  <c:v>-1870</c:v>
                </c:pt>
                <c:pt idx="1">
                  <c:v>-2050</c:v>
                </c:pt>
                <c:pt idx="2">
                  <c:v>-2130</c:v>
                </c:pt>
                <c:pt idx="3">
                  <c:v>-2060</c:v>
                </c:pt>
                <c:pt idx="4">
                  <c:v>-1870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-1226.3657331136737</c:v>
                </c:pt>
                <c:pt idx="1">
                  <c:v>-1155.2462772050399</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148.67142859401775</c:v>
                </c:pt>
                <c:pt idx="2">
                  <c:v>184.90042352881579</c:v>
                </c:pt>
                <c:pt idx="3">
                  <c:v>0</c:v>
                </c:pt>
              </c:numCache>
            </c:numRef>
          </c:xVal>
          <c:yVal>
            <c:numRef>
              <c:f>Stabilito!$C$151:$C$154</c:f>
              <c:numCache>
                <c:formatCode>0</c:formatCode>
                <c:ptCount val="4"/>
                <c:pt idx="0">
                  <c:v>-1329.6036583017333</c:v>
                </c:pt>
                <c:pt idx="1">
                  <c:v>-1329.6036583017333</c:v>
                </c:pt>
                <c:pt idx="2">
                  <c:v>-1455.3816116584569</c:v>
                </c:pt>
                <c:pt idx="3">
                  <c:v>-1455.3816116584569</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52</c:v>
                </c:pt>
                <c:pt idx="1">
                  <c:v>172</c:v>
                </c:pt>
                <c:pt idx="2">
                  <c:v>172</c:v>
                </c:pt>
                <c:pt idx="3">
                  <c:v>52</c:v>
                </c:pt>
                <c:pt idx="4">
                  <c:v>52</c:v>
                </c:pt>
              </c:numCache>
            </c:numRef>
          </c:xVal>
          <c:yVal>
            <c:numRef>
              <c:f>Stabilito!$C$158:$C$162</c:f>
              <c:numCache>
                <c:formatCode>0</c:formatCode>
                <c:ptCount val="5"/>
                <c:pt idx="0">
                  <c:v>-880</c:v>
                </c:pt>
                <c:pt idx="1">
                  <c:v>-1040</c:v>
                </c:pt>
                <c:pt idx="2">
                  <c:v>-1120</c:v>
                </c:pt>
                <c:pt idx="3">
                  <c:v>-1050</c:v>
                </c:pt>
                <c:pt idx="4">
                  <c:v>-880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-52</c:v>
                </c:pt>
                <c:pt idx="1">
                  <c:v>-172</c:v>
                </c:pt>
                <c:pt idx="2">
                  <c:v>-172</c:v>
                </c:pt>
                <c:pt idx="3">
                  <c:v>-52</c:v>
                </c:pt>
                <c:pt idx="4">
                  <c:v>-52</c:v>
                </c:pt>
              </c:numCache>
            </c:numRef>
          </c:xVal>
          <c:yVal>
            <c:numRef>
              <c:f>Stabilito!$C$158:$C$162</c:f>
              <c:numCache>
                <c:formatCode>0</c:formatCode>
                <c:ptCount val="5"/>
                <c:pt idx="0">
                  <c:v>-880</c:v>
                </c:pt>
                <c:pt idx="1">
                  <c:v>-1040</c:v>
                </c:pt>
                <c:pt idx="2">
                  <c:v>-1120</c:v>
                </c:pt>
                <c:pt idx="3">
                  <c:v>-1050</c:v>
                </c:pt>
                <c:pt idx="4">
                  <c:v>-880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52</c:v>
                </c:pt>
                <c:pt idx="1">
                  <c:v>162</c:v>
                </c:pt>
                <c:pt idx="2">
                  <c:v>162</c:v>
                </c:pt>
                <c:pt idx="3">
                  <c:v>52</c:v>
                </c:pt>
                <c:pt idx="4">
                  <c:v>52</c:v>
                </c:pt>
              </c:numCache>
            </c:numRef>
          </c:xVal>
          <c:yVal>
            <c:numRef>
              <c:f>Stabilito!$C$163:$C$167</c:f>
              <c:numCache>
                <c:formatCode>0</c:formatCode>
                <c:ptCount val="5"/>
                <c:pt idx="0">
                  <c:v>-1870</c:v>
                </c:pt>
                <c:pt idx="1">
                  <c:v>-2011.4285714285713</c:v>
                </c:pt>
                <c:pt idx="2">
                  <c:v>-2115</c:v>
                </c:pt>
                <c:pt idx="3">
                  <c:v>-2060</c:v>
                </c:pt>
                <c:pt idx="4">
                  <c:v>-1870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-52</c:v>
                </c:pt>
                <c:pt idx="1">
                  <c:v>-162</c:v>
                </c:pt>
                <c:pt idx="2">
                  <c:v>-162</c:v>
                </c:pt>
                <c:pt idx="3">
                  <c:v>-52</c:v>
                </c:pt>
                <c:pt idx="4">
                  <c:v>-52</c:v>
                </c:pt>
              </c:numCache>
            </c:numRef>
          </c:xVal>
          <c:yVal>
            <c:numRef>
              <c:f>Stabilito!$C$163:$C$167</c:f>
              <c:numCache>
                <c:formatCode>0</c:formatCode>
                <c:ptCount val="5"/>
                <c:pt idx="0">
                  <c:v>-1870</c:v>
                </c:pt>
                <c:pt idx="1">
                  <c:v>-2011.4285714285713</c:v>
                </c:pt>
                <c:pt idx="2">
                  <c:v>-2115</c:v>
                </c:pt>
                <c:pt idx="3">
                  <c:v>-2060</c:v>
                </c:pt>
                <c:pt idx="4">
                  <c:v>-1870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700</c:v>
                </c:pt>
                <c:pt idx="1">
                  <c:v>-700</c:v>
                </c:pt>
              </c:numCache>
            </c:numRef>
          </c:xVal>
          <c:yVal>
            <c:numRef>
              <c:f>Stabilito!$C$168:$C$169</c:f>
              <c:numCache>
                <c:formatCode>0</c:formatCode>
                <c:ptCount val="2"/>
                <c:pt idx="0">
                  <c:v>-2151.3000000000002</c:v>
                </c:pt>
                <c:pt idx="1">
                  <c:v>-2151.3000000000002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-1602</c:v>
                </c:pt>
                <c:pt idx="1">
                  <c:v>-1602</c:v>
                </c:pt>
                <c:pt idx="2">
                  <c:v>-2090</c:v>
                </c:pt>
                <c:pt idx="3">
                  <c:v>-2090</c:v>
                </c:pt>
                <c:pt idx="4">
                  <c:v>-1602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-192</c:v>
                </c:pt>
                <c:pt idx="1">
                  <c:v>-122</c:v>
                </c:pt>
                <c:pt idx="2">
                  <c:v>-52</c:v>
                </c:pt>
              </c:numCache>
            </c:numRef>
          </c:xVal>
          <c:yVal>
            <c:numRef>
              <c:f>Stabilito!$C$137:$C$139</c:f>
              <c:numCache>
                <c:formatCode>0</c:formatCode>
                <c:ptCount val="3"/>
                <c:pt idx="0">
                  <c:v>-2200</c:v>
                </c:pt>
                <c:pt idx="1">
                  <c:v>-2200</c:v>
                </c:pt>
                <c:pt idx="2">
                  <c:v>-2200</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-262</c:v>
                </c:pt>
                <c:pt idx="1">
                  <c:v>-262</c:v>
                </c:pt>
                <c:pt idx="2">
                  <c:v>-262</c:v>
                </c:pt>
              </c:numCache>
            </c:numRef>
          </c:xVal>
          <c:yVal>
            <c:numRef>
              <c:f>Stabilito!$C$143:$C$145</c:f>
              <c:numCache>
                <c:formatCode>0</c:formatCode>
                <c:ptCount val="3"/>
                <c:pt idx="0">
                  <c:v>-1870</c:v>
                </c:pt>
                <c:pt idx="1">
                  <c:v>-1960</c:v>
                </c:pt>
                <c:pt idx="2">
                  <c:v>-2050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-297</c:v>
                </c:pt>
                <c:pt idx="1">
                  <c:v>-297</c:v>
                </c:pt>
                <c:pt idx="2">
                  <c:v>-297</c:v>
                </c:pt>
              </c:numCache>
            </c:numRef>
          </c:xVal>
          <c:yVal>
            <c:numRef>
              <c:f>Stabilito!$C$146:$C$148</c:f>
              <c:numCache>
                <c:formatCode>0</c:formatCode>
                <c:ptCount val="3"/>
                <c:pt idx="0">
                  <c:v>-2050</c:v>
                </c:pt>
                <c:pt idx="1">
                  <c:v>-2090</c:v>
                </c:pt>
                <c:pt idx="2">
                  <c:v>-2130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297</c:v>
                </c:pt>
                <c:pt idx="1">
                  <c:v>297</c:v>
                </c:pt>
                <c:pt idx="2">
                  <c:v>297</c:v>
                </c:pt>
              </c:numCache>
            </c:numRef>
          </c:xVal>
          <c:yVal>
            <c:numRef>
              <c:f>Stabilito!$C$140:$C$142</c:f>
              <c:numCache>
                <c:formatCode>0</c:formatCode>
                <c:ptCount val="3"/>
                <c:pt idx="0">
                  <c:v>-1870</c:v>
                </c:pt>
                <c:pt idx="1">
                  <c:v>-1965</c:v>
                </c:pt>
                <c:pt idx="2">
                  <c:v>-2060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-297</c:v>
                </c:pt>
                <c:pt idx="1">
                  <c:v>-297</c:v>
                </c:pt>
                <c:pt idx="2">
                  <c:v>-297</c:v>
                </c:pt>
              </c:numCache>
            </c:numRef>
          </c:xVal>
          <c:yVal>
            <c:numRef>
              <c:f>Stabilito!$C$155:$C$157</c:f>
              <c:numCache>
                <c:formatCode>0</c:formatCode>
                <c:ptCount val="3"/>
                <c:pt idx="0">
                  <c:v>-1190.8060051593568</c:v>
                </c:pt>
                <c:pt idx="1">
                  <c:v>-1260.204831730545</c:v>
                </c:pt>
                <c:pt idx="2">
                  <c:v>-1329.6036583017333</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Abaco!$K$43:$K$51</c:f>
              <c:numCache>
                <c:formatCode>General" m/s"</c:formatCode>
                <c:ptCount val="9"/>
                <c:pt idx="0">
                  <c:v>1059.1052405465541</c:v>
                </c:pt>
                <c:pt idx="1">
                  <c:v>564.04606718888101</c:v>
                </c:pt>
                <c:pt idx="2">
                  <c:v>356.96544364071468</c:v>
                </c:pt>
                <c:pt idx="3">
                  <c:v>256.40414887882986</c:v>
                </c:pt>
                <c:pt idx="4">
                  <c:v>197.98451964340987</c:v>
                </c:pt>
                <c:pt idx="5">
                  <c:v>159.99478277460227</c:v>
                </c:pt>
                <c:pt idx="6">
                  <c:v>133.36652084430114</c:v>
                </c:pt>
                <c:pt idx="7">
                  <c:v>113.68497130393935</c:v>
                </c:pt>
                <c:pt idx="8">
                  <c:v>98.553358038847435</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97 mm</c:v>
                </c:pt>
              </c:strCache>
            </c:strRef>
          </c:tx>
          <c:xVal>
            <c:numRef>
              <c:f>Abaco!$D$52:$D$60</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Abaco!$K$52:$K$60</c:f>
              <c:numCache>
                <c:formatCode>General" m/s"</c:formatCode>
                <c:ptCount val="9"/>
                <c:pt idx="0">
                  <c:v>646.13507209108104</c:v>
                </c:pt>
                <c:pt idx="1">
                  <c:v>478.99329705359366</c:v>
                </c:pt>
                <c:pt idx="2">
                  <c:v>333.04094503903298</c:v>
                </c:pt>
                <c:pt idx="3">
                  <c:v>247.10316293172096</c:v>
                </c:pt>
                <c:pt idx="4">
                  <c:v>193.5655901905447</c:v>
                </c:pt>
                <c:pt idx="5">
                  <c:v>157.60266018519732</c:v>
                </c:pt>
                <c:pt idx="6">
                  <c:v>131.94898407367117</c:v>
                </c:pt>
                <c:pt idx="7">
                  <c:v>112.78768085824092</c:v>
                </c:pt>
                <c:pt idx="8">
                  <c:v>97.956240143841526</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146 mm</c:v>
                </c:pt>
              </c:strCache>
            </c:strRef>
          </c:tx>
          <c:xVal>
            <c:numRef>
              <c:f>Abaco!$D$61:$D$69</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Abaco!$K$61:$K$69</c:f>
              <c:numCache>
                <c:formatCode>General" m/s"</c:formatCode>
                <c:ptCount val="9"/>
                <c:pt idx="0">
                  <c:v>434.70716840706217</c:v>
                </c:pt>
                <c:pt idx="1">
                  <c:v>384.30567623865397</c:v>
                </c:pt>
                <c:pt idx="2">
                  <c:v>298.35887353563396</c:v>
                </c:pt>
                <c:pt idx="3">
                  <c:v>232.21012136223536</c:v>
                </c:pt>
                <c:pt idx="4">
                  <c:v>186.1579724184854</c:v>
                </c:pt>
                <c:pt idx="5">
                  <c:v>153.49358101260086</c:v>
                </c:pt>
                <c:pt idx="6">
                  <c:v>129.47871738744399</c:v>
                </c:pt>
                <c:pt idx="7">
                  <c:v>111.20966998833883</c:v>
                </c:pt>
                <c:pt idx="8">
                  <c:v>96.899661784030073</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Abaco!$L$43:$L$51</c:f>
              <c:numCache>
                <c:formatCode>General" m"</c:formatCode>
                <c:ptCount val="9"/>
                <c:pt idx="0">
                  <c:v>3061.3138476180256</c:v>
                </c:pt>
                <c:pt idx="1">
                  <c:v>4335.822891425295</c:v>
                </c:pt>
                <c:pt idx="2">
                  <c:v>3661.0103659660599</c:v>
                </c:pt>
                <c:pt idx="3">
                  <c:v>2651.7629864615151</c:v>
                </c:pt>
                <c:pt idx="4">
                  <c:v>1859.1398260756748</c:v>
                </c:pt>
                <c:pt idx="5">
                  <c:v>1323.6479889231498</c:v>
                </c:pt>
                <c:pt idx="6">
                  <c:v>969.98532214538318</c:v>
                </c:pt>
                <c:pt idx="7">
                  <c:v>732.00874761585089</c:v>
                </c:pt>
                <c:pt idx="8">
                  <c:v>567.04905183913013</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97 mm</c:v>
                </c:pt>
              </c:strCache>
            </c:strRef>
          </c:tx>
          <c:xVal>
            <c:numRef>
              <c:f>Abaco!$D$52:$D$60</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Abaco!$L$52:$L$60</c:f>
              <c:numCache>
                <c:formatCode>General" m"</c:formatCode>
                <c:ptCount val="9"/>
                <c:pt idx="0">
                  <c:v>1439.305517304459</c:v>
                </c:pt>
                <c:pt idx="1">
                  <c:v>2029.8012379583108</c:v>
                </c:pt>
                <c:pt idx="2">
                  <c:v>2036.1382339887125</c:v>
                </c:pt>
                <c:pt idx="3">
                  <c:v>1765.5310096757614</c:v>
                </c:pt>
                <c:pt idx="4">
                  <c:v>1423.173698386134</c:v>
                </c:pt>
                <c:pt idx="5">
                  <c:v>1112.6829098680291</c:v>
                </c:pt>
                <c:pt idx="6">
                  <c:v>865.15555133500322</c:v>
                </c:pt>
                <c:pt idx="7">
                  <c:v>677.6154766677563</c:v>
                </c:pt>
                <c:pt idx="8">
                  <c:v>537.47522981593136</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146 mm</c:v>
                </c:pt>
              </c:strCache>
            </c:strRef>
          </c:tx>
          <c:xVal>
            <c:numRef>
              <c:f>Abaco!$D$61:$D$69</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Abaco!$L$61:$L$69</c:f>
              <c:numCache>
                <c:formatCode>General" m"</c:formatCode>
                <c:ptCount val="9"/>
                <c:pt idx="0">
                  <c:v>886.30975982257473</c:v>
                </c:pt>
                <c:pt idx="1">
                  <c:v>1181.5461447810494</c:v>
                </c:pt>
                <c:pt idx="2">
                  <c:v>1255.8284193723523</c:v>
                </c:pt>
                <c:pt idx="3">
                  <c:v>1189.6388353035022</c:v>
                </c:pt>
                <c:pt idx="4">
                  <c:v>1050.6437813890568</c:v>
                </c:pt>
                <c:pt idx="5">
                  <c:v>889.14737276913093</c:v>
                </c:pt>
                <c:pt idx="6">
                  <c:v>735.33415174578408</c:v>
                </c:pt>
                <c:pt idx="7">
                  <c:v>602.51778969655209</c:v>
                </c:pt>
                <c:pt idx="8">
                  <c:v>493.47055102724175</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Abaco!$M$43:$M$51</c:f>
              <c:numCache>
                <c:formatCode>General" s"</c:formatCode>
                <c:ptCount val="9"/>
                <c:pt idx="0">
                  <c:v>14.909619717772436</c:v>
                </c:pt>
                <c:pt idx="1">
                  <c:v>24.496187697558998</c:v>
                </c:pt>
                <c:pt idx="2">
                  <c:v>25.317125373764167</c:v>
                </c:pt>
                <c:pt idx="3">
                  <c:v>22.853860327450352</c:v>
                </c:pt>
                <c:pt idx="4">
                  <c:v>19.762184506549705</c:v>
                </c:pt>
                <c:pt idx="5">
                  <c:v>17.017672609243867</c:v>
                </c:pt>
                <c:pt idx="6">
                  <c:v>14.789217520237385</c:v>
                </c:pt>
                <c:pt idx="7">
                  <c:v>13.01143862478926</c:v>
                </c:pt>
                <c:pt idx="8">
                  <c:v>11.584977758191551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97 mm</c:v>
                </c:pt>
              </c:strCache>
            </c:strRef>
          </c:tx>
          <c:xVal>
            <c:numRef>
              <c:f>Abaco!$D$52:$D$60</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Abaco!$M$52:$M$60</c:f>
              <c:numCache>
                <c:formatCode>General" s"</c:formatCode>
                <c:ptCount val="9"/>
                <c:pt idx="0">
                  <c:v>9.0650582899662329</c:v>
                </c:pt>
                <c:pt idx="1">
                  <c:v>15.360503261660039</c:v>
                </c:pt>
                <c:pt idx="2">
                  <c:v>17.559040807980011</c:v>
                </c:pt>
                <c:pt idx="3">
                  <c:v>17.675915414812533</c:v>
                </c:pt>
                <c:pt idx="4">
                  <c:v>16.675911078169648</c:v>
                </c:pt>
                <c:pt idx="5">
                  <c:v>15.238210440746878</c:v>
                </c:pt>
                <c:pt idx="6">
                  <c:v>13.75346172835002</c:v>
                </c:pt>
                <c:pt idx="7">
                  <c:v>12.391468964482126</c:v>
                </c:pt>
                <c:pt idx="8">
                  <c:v>11.201197038537892</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146 mm</c:v>
                </c:pt>
              </c:strCache>
            </c:strRef>
          </c:tx>
          <c:xVal>
            <c:numRef>
              <c:f>Abaco!$D$61:$D$69</c:f>
              <c:numCache>
                <c:formatCode>General\ "kg"</c:formatCode>
                <c:ptCount val="9"/>
                <c:pt idx="0">
                  <c:v>1.6319999999999999</c:v>
                </c:pt>
                <c:pt idx="1">
                  <c:v>3.6520000000000001</c:v>
                </c:pt>
                <c:pt idx="2">
                  <c:v>5.6719999999999997</c:v>
                </c:pt>
                <c:pt idx="3">
                  <c:v>7.6920000000000002</c:v>
                </c:pt>
                <c:pt idx="4">
                  <c:v>9.7119999999999997</c:v>
                </c:pt>
                <c:pt idx="5">
                  <c:v>11.731999999999999</c:v>
                </c:pt>
                <c:pt idx="6">
                  <c:v>13.752000000000001</c:v>
                </c:pt>
                <c:pt idx="7">
                  <c:v>15.772</c:v>
                </c:pt>
                <c:pt idx="8">
                  <c:v>17.792000000000002</c:v>
                </c:pt>
              </c:numCache>
            </c:numRef>
          </c:xVal>
          <c:yVal>
            <c:numRef>
              <c:f>Abaco!$M$61:$M$69</c:f>
              <c:numCache>
                <c:formatCode>General" s"</c:formatCode>
                <c:ptCount val="9"/>
                <c:pt idx="0">
                  <c:v>6.6122554295758222</c:v>
                </c:pt>
                <c:pt idx="1">
                  <c:v>11.028990389374458</c:v>
                </c:pt>
                <c:pt idx="2">
                  <c:v>13.059868754820037</c:v>
                </c:pt>
                <c:pt idx="3">
                  <c:v>13.843823463100625</c:v>
                </c:pt>
                <c:pt idx="4">
                  <c:v>13.797809818908112</c:v>
                </c:pt>
                <c:pt idx="5">
                  <c:v>13.23866081091481</c:v>
                </c:pt>
                <c:pt idx="6">
                  <c:v>12.418490692303259</c:v>
                </c:pt>
                <c:pt idx="7">
                  <c:v>11.511482181834653</c:v>
                </c:pt>
                <c:pt idx="8">
                  <c:v>10.61885274646318</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1.0606636149458173</c:v>
                </c:pt>
                <c:pt idx="1">
                  <c:v>2.3529028617614709</c:v>
                </c:pt>
                <c:pt idx="2">
                  <c:v>3.0835822032885316</c:v>
                </c:pt>
                <c:pt idx="3">
                  <c:v>1.7913429564728776</c:v>
                </c:pt>
              </c:numCache>
            </c:numRef>
          </c:xVal>
          <c:yVal>
            <c:numRef>
              <c:f>Stabilito!$C$190:$C$193</c:f>
              <c:numCache>
                <c:formatCode>0.00</c:formatCode>
                <c:ptCount val="4"/>
                <c:pt idx="0">
                  <c:v>22.911692762776706</c:v>
                </c:pt>
                <c:pt idx="1">
                  <c:v>28.494928283550383</c:v>
                </c:pt>
                <c:pt idx="2">
                  <c:v>28.494928283550383</c:v>
                </c:pt>
                <c:pt idx="3">
                  <c:v>22.911692762776706</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1.7913429564728776</c:v>
                </c:pt>
                <c:pt idx="1">
                  <c:v>1.0606636149458173</c:v>
                </c:pt>
              </c:numCache>
            </c:numRef>
          </c:xVal>
          <c:yVal>
            <c:numRef>
              <c:f>Stabilito!$C$193:$C$194</c:f>
              <c:numCache>
                <c:formatCode>0.00</c:formatCode>
                <c:ptCount val="2"/>
                <c:pt idx="0">
                  <c:v>22.911692762776706</c:v>
                </c:pt>
                <c:pt idx="1">
                  <c:v>22.911692762776706</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1306.4528348578617</c:v>
                </c:pt>
              </c:numCache>
            </c:numRef>
          </c:xVal>
          <c:yVal>
            <c:numRef>
              <c:f>Trajecto!$C$121</c:f>
              <c:numCache>
                <c:formatCode>0</c:formatCode>
                <c:ptCount val="1"/>
                <c:pt idx="0">
                  <c:v>1306.4528348578617</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11.522037762751689</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45.566920326248301</c:v>
                </c:pt>
                <c:pt idx="201">
                  <c:v>#N/A</c:v>
                </c:pt>
                <c:pt idx="202">
                  <c:v>#N/A</c:v>
                </c:pt>
                <c:pt idx="203">
                  <c:v>#N/A</c:v>
                </c:pt>
                <c:pt idx="204">
                  <c:v>#N/A</c:v>
                </c:pt>
                <c:pt idx="205">
                  <c:v>#N/A</c:v>
                </c:pt>
                <c:pt idx="206">
                  <c:v>#N/A</c:v>
                </c:pt>
                <c:pt idx="207">
                  <c:v>#N/A</c:v>
                </c:pt>
                <c:pt idx="208">
                  <c:v>#N/A</c:v>
                </c:pt>
                <c:pt idx="209">
                  <c:v>#N/A</c:v>
                </c:pt>
                <c:pt idx="210">
                  <c:v>81.886059194490045</c:v>
                </c:pt>
                <c:pt idx="211">
                  <c:v>#N/A</c:v>
                </c:pt>
                <c:pt idx="212">
                  <c:v>#N/A</c:v>
                </c:pt>
                <c:pt idx="213">
                  <c:v>#N/A</c:v>
                </c:pt>
                <c:pt idx="214">
                  <c:v>#N/A</c:v>
                </c:pt>
                <c:pt idx="215">
                  <c:v>#N/A</c:v>
                </c:pt>
                <c:pt idx="216">
                  <c:v>#N/A</c:v>
                </c:pt>
                <c:pt idx="217">
                  <c:v>#N/A</c:v>
                </c:pt>
                <c:pt idx="218">
                  <c:v>#N/A</c:v>
                </c:pt>
                <c:pt idx="219">
                  <c:v>#N/A</c:v>
                </c:pt>
                <c:pt idx="220">
                  <c:v>116.05126963652502</c:v>
                </c:pt>
                <c:pt idx="221">
                  <c:v>#N/A</c:v>
                </c:pt>
                <c:pt idx="222">
                  <c:v>#N/A</c:v>
                </c:pt>
                <c:pt idx="223">
                  <c:v>#N/A</c:v>
                </c:pt>
                <c:pt idx="224">
                  <c:v>#N/A</c:v>
                </c:pt>
                <c:pt idx="225">
                  <c:v>#N/A</c:v>
                </c:pt>
                <c:pt idx="226">
                  <c:v>#N/A</c:v>
                </c:pt>
                <c:pt idx="227">
                  <c:v>#N/A</c:v>
                </c:pt>
                <c:pt idx="228">
                  <c:v>#N/A</c:v>
                </c:pt>
                <c:pt idx="229">
                  <c:v>#N/A</c:v>
                </c:pt>
                <c:pt idx="230">
                  <c:v>148.43970596746672</c:v>
                </c:pt>
                <c:pt idx="231">
                  <c:v>#N/A</c:v>
                </c:pt>
                <c:pt idx="232">
                  <c:v>#N/A</c:v>
                </c:pt>
                <c:pt idx="233">
                  <c:v>#N/A</c:v>
                </c:pt>
                <c:pt idx="234">
                  <c:v>#N/A</c:v>
                </c:pt>
                <c:pt idx="235">
                  <c:v>#N/A</c:v>
                </c:pt>
                <c:pt idx="236">
                  <c:v>#N/A</c:v>
                </c:pt>
                <c:pt idx="237">
                  <c:v>#N/A</c:v>
                </c:pt>
                <c:pt idx="238">
                  <c:v>#N/A</c:v>
                </c:pt>
                <c:pt idx="239">
                  <c:v>#N/A</c:v>
                </c:pt>
                <c:pt idx="240">
                  <c:v>179.34962669405601</c:v>
                </c:pt>
                <c:pt idx="241">
                  <c:v>#N/A</c:v>
                </c:pt>
                <c:pt idx="242">
                  <c:v>#N/A</c:v>
                </c:pt>
                <c:pt idx="243">
                  <c:v>#N/A</c:v>
                </c:pt>
                <c:pt idx="244">
                  <c:v>#N/A</c:v>
                </c:pt>
                <c:pt idx="245">
                  <c:v>#N/A</c:v>
                </c:pt>
                <c:pt idx="246">
                  <c:v>#N/A</c:v>
                </c:pt>
                <c:pt idx="247">
                  <c:v>#N/A</c:v>
                </c:pt>
                <c:pt idx="248">
                  <c:v>#N/A</c:v>
                </c:pt>
                <c:pt idx="249">
                  <c:v>#N/A</c:v>
                </c:pt>
                <c:pt idx="250">
                  <c:v>209.0221653088484</c:v>
                </c:pt>
                <c:pt idx="251">
                  <c:v>#N/A</c:v>
                </c:pt>
                <c:pt idx="252">
                  <c:v>#N/A</c:v>
                </c:pt>
                <c:pt idx="253">
                  <c:v>#N/A</c:v>
                </c:pt>
                <c:pt idx="254">
                  <c:v>#N/A</c:v>
                </c:pt>
                <c:pt idx="255">
                  <c:v>#N/A</c:v>
                </c:pt>
                <c:pt idx="256">
                  <c:v>#N/A</c:v>
                </c:pt>
                <c:pt idx="257">
                  <c:v>#N/A</c:v>
                </c:pt>
                <c:pt idx="258">
                  <c:v>#N/A</c:v>
                </c:pt>
                <c:pt idx="259">
                  <c:v>#N/A</c:v>
                </c:pt>
                <c:pt idx="260">
                  <c:v>237.65610371954318</c:v>
                </c:pt>
                <c:pt idx="261">
                  <c:v>#N/A</c:v>
                </c:pt>
                <c:pt idx="262">
                  <c:v>#N/A</c:v>
                </c:pt>
                <c:pt idx="263">
                  <c:v>#N/A</c:v>
                </c:pt>
                <c:pt idx="264">
                  <c:v>#N/A</c:v>
                </c:pt>
                <c:pt idx="265">
                  <c:v>#N/A</c:v>
                </c:pt>
                <c:pt idx="266">
                  <c:v>#N/A</c:v>
                </c:pt>
                <c:pt idx="267">
                  <c:v>#N/A</c:v>
                </c:pt>
                <c:pt idx="268">
                  <c:v>#N/A</c:v>
                </c:pt>
                <c:pt idx="269">
                  <c:v>#N/A</c:v>
                </c:pt>
                <c:pt idx="270">
                  <c:v>265.41816914977295</c:v>
                </c:pt>
                <c:pt idx="271">
                  <c:v>#N/A</c:v>
                </c:pt>
                <c:pt idx="272">
                  <c:v>#N/A</c:v>
                </c:pt>
                <c:pt idx="273">
                  <c:v>#N/A</c:v>
                </c:pt>
                <c:pt idx="274">
                  <c:v>#N/A</c:v>
                </c:pt>
                <c:pt idx="275">
                  <c:v>#N/A</c:v>
                </c:pt>
                <c:pt idx="276">
                  <c:v>#N/A</c:v>
                </c:pt>
                <c:pt idx="277">
                  <c:v>#N/A</c:v>
                </c:pt>
                <c:pt idx="278">
                  <c:v>#N/A</c:v>
                </c:pt>
                <c:pt idx="279">
                  <c:v>#N/A</c:v>
                </c:pt>
                <c:pt idx="280">
                  <c:v>292.4503429178182</c:v>
                </c:pt>
                <c:pt idx="281">
                  <c:v>#N/A</c:v>
                </c:pt>
                <c:pt idx="282">
                  <c:v>#N/A</c:v>
                </c:pt>
                <c:pt idx="283">
                  <c:v>#N/A</c:v>
                </c:pt>
                <c:pt idx="284">
                  <c:v>#N/A</c:v>
                </c:pt>
                <c:pt idx="285">
                  <c:v>#N/A</c:v>
                </c:pt>
                <c:pt idx="286">
                  <c:v>#N/A</c:v>
                </c:pt>
                <c:pt idx="287">
                  <c:v>#N/A</c:v>
                </c:pt>
                <c:pt idx="288">
                  <c:v>#N/A</c:v>
                </c:pt>
                <c:pt idx="289">
                  <c:v>#N/A</c:v>
                </c:pt>
                <c:pt idx="290">
                  <c:v>318.87506561838813</c:v>
                </c:pt>
                <c:pt idx="291">
                  <c:v>#N/A</c:v>
                </c:pt>
                <c:pt idx="292">
                  <c:v>#N/A</c:v>
                </c:pt>
                <c:pt idx="293">
                  <c:v>#N/A</c:v>
                </c:pt>
                <c:pt idx="294">
                  <c:v>#N/A</c:v>
                </c:pt>
                <c:pt idx="295">
                  <c:v>#N/A</c:v>
                </c:pt>
                <c:pt idx="296">
                  <c:v>#N/A</c:v>
                </c:pt>
                <c:pt idx="297">
                  <c:v>#N/A</c:v>
                </c:pt>
                <c:pt idx="298">
                  <c:v>#N/A</c:v>
                </c:pt>
                <c:pt idx="299">
                  <c:v>#N/A</c:v>
                </c:pt>
                <c:pt idx="300">
                  <c:v>344.79882658057841</c:v>
                </c:pt>
                <c:pt idx="301">
                  <c:v>#N/A</c:v>
                </c:pt>
                <c:pt idx="302">
                  <c:v>#N/A</c:v>
                </c:pt>
                <c:pt idx="303">
                  <c:v>#N/A</c:v>
                </c:pt>
                <c:pt idx="304">
                  <c:v>#N/A</c:v>
                </c:pt>
                <c:pt idx="305">
                  <c:v>#N/A</c:v>
                </c:pt>
                <c:pt idx="306">
                  <c:v>#N/A</c:v>
                </c:pt>
                <c:pt idx="307">
                  <c:v>#N/A</c:v>
                </c:pt>
                <c:pt idx="308">
                  <c:v>#N/A</c:v>
                </c:pt>
                <c:pt idx="309">
                  <c:v>#N/A</c:v>
                </c:pt>
                <c:pt idx="310">
                  <c:v>370.31429641612306</c:v>
                </c:pt>
                <c:pt idx="311">
                  <c:v>#N/A</c:v>
                </c:pt>
                <c:pt idx="312">
                  <c:v>#N/A</c:v>
                </c:pt>
                <c:pt idx="313">
                  <c:v>#N/A</c:v>
                </c:pt>
                <c:pt idx="314">
                  <c:v>#N/A</c:v>
                </c:pt>
                <c:pt idx="315">
                  <c:v>#N/A</c:v>
                </c:pt>
                <c:pt idx="316">
                  <c:v>#N/A</c:v>
                </c:pt>
                <c:pt idx="317">
                  <c:v>#N/A</c:v>
                </c:pt>
                <c:pt idx="318">
                  <c:v>#N/A</c:v>
                </c:pt>
                <c:pt idx="319">
                  <c:v>#N/A</c:v>
                </c:pt>
                <c:pt idx="320">
                  <c:v>395.50077479733187</c:v>
                </c:pt>
                <c:pt idx="321">
                  <c:v>#N/A</c:v>
                </c:pt>
                <c:pt idx="322">
                  <c:v>#N/A</c:v>
                </c:pt>
                <c:pt idx="323">
                  <c:v>#N/A</c:v>
                </c:pt>
                <c:pt idx="324">
                  <c:v>#N/A</c:v>
                </c:pt>
                <c:pt idx="325">
                  <c:v>#N/A</c:v>
                </c:pt>
                <c:pt idx="326">
                  <c:v>#N/A</c:v>
                </c:pt>
                <c:pt idx="327">
                  <c:v>#N/A</c:v>
                </c:pt>
                <c:pt idx="328">
                  <c:v>#N/A</c:v>
                </c:pt>
                <c:pt idx="329">
                  <c:v>#N/A</c:v>
                </c:pt>
                <c:pt idx="330">
                  <c:v>420.42219245064427</c:v>
                </c:pt>
                <c:pt idx="331">
                  <c:v>#N/A</c:v>
                </c:pt>
                <c:pt idx="332">
                  <c:v>#N/A</c:v>
                </c:pt>
                <c:pt idx="333">
                  <c:v>#N/A</c:v>
                </c:pt>
                <c:pt idx="334">
                  <c:v>#N/A</c:v>
                </c:pt>
                <c:pt idx="335">
                  <c:v>#N/A</c:v>
                </c:pt>
                <c:pt idx="336">
                  <c:v>#N/A</c:v>
                </c:pt>
                <c:pt idx="337">
                  <c:v>#N/A</c:v>
                </c:pt>
                <c:pt idx="338">
                  <c:v>#N/A</c:v>
                </c:pt>
                <c:pt idx="339">
                  <c:v>#N/A</c:v>
                </c:pt>
                <c:pt idx="340">
                  <c:v>445.12168786254239</c:v>
                </c:pt>
                <c:pt idx="341">
                  <c:v>#N/A</c:v>
                </c:pt>
                <c:pt idx="342">
                  <c:v>#N/A</c:v>
                </c:pt>
                <c:pt idx="343">
                  <c:v>#N/A</c:v>
                </c:pt>
                <c:pt idx="344">
                  <c:v>#N/A</c:v>
                </c:pt>
                <c:pt idx="345">
                  <c:v>#N/A</c:v>
                </c:pt>
                <c:pt idx="346">
                  <c:v>#N/A</c:v>
                </c:pt>
                <c:pt idx="347">
                  <c:v>#N/A</c:v>
                </c:pt>
                <c:pt idx="348">
                  <c:v>#N/A</c:v>
                </c:pt>
                <c:pt idx="349">
                  <c:v>#N/A</c:v>
                </c:pt>
                <c:pt idx="350">
                  <c:v>469.61426132245953</c:v>
                </c:pt>
                <c:pt idx="351">
                  <c:v>#N/A</c:v>
                </c:pt>
                <c:pt idx="352">
                  <c:v>#N/A</c:v>
                </c:pt>
                <c:pt idx="353">
                  <c:v>#N/A</c:v>
                </c:pt>
                <c:pt idx="354">
                  <c:v>#N/A</c:v>
                </c:pt>
                <c:pt idx="355">
                  <c:v>#N/A</c:v>
                </c:pt>
                <c:pt idx="356">
                  <c:v>#N/A</c:v>
                </c:pt>
                <c:pt idx="357">
                  <c:v>#N/A</c:v>
                </c:pt>
                <c:pt idx="358">
                  <c:v>#N/A</c:v>
                </c:pt>
                <c:pt idx="359">
                  <c:v>#N/A</c:v>
                </c:pt>
                <c:pt idx="360">
                  <c:v>493.88459948855308</c:v>
                </c:pt>
                <c:pt idx="361">
                  <c:v>#N/A</c:v>
                </c:pt>
                <c:pt idx="362">
                  <c:v>#N/A</c:v>
                </c:pt>
                <c:pt idx="363">
                  <c:v>#N/A</c:v>
                </c:pt>
                <c:pt idx="364">
                  <c:v>#N/A</c:v>
                </c:pt>
                <c:pt idx="365">
                  <c:v>#N/A</c:v>
                </c:pt>
                <c:pt idx="366">
                  <c:v>#N/A</c:v>
                </c:pt>
                <c:pt idx="367">
                  <c:v>#N/A</c:v>
                </c:pt>
                <c:pt idx="368">
                  <c:v>#N/A</c:v>
                </c:pt>
                <c:pt idx="369">
                  <c:v>#N/A</c:v>
                </c:pt>
                <c:pt idx="370">
                  <c:v>517.89431592922801</c:v>
                </c:pt>
                <c:pt idx="371">
                  <c:v>#N/A</c:v>
                </c:pt>
                <c:pt idx="372">
                  <c:v>#N/A</c:v>
                </c:pt>
                <c:pt idx="373">
                  <c:v>#N/A</c:v>
                </c:pt>
                <c:pt idx="374">
                  <c:v>#N/A</c:v>
                </c:pt>
                <c:pt idx="375">
                  <c:v>#N/A</c:v>
                </c:pt>
                <c:pt idx="376">
                  <c:v>#N/A</c:v>
                </c:pt>
                <c:pt idx="377">
                  <c:v>#N/A</c:v>
                </c:pt>
                <c:pt idx="378">
                  <c:v>#N/A</c:v>
                </c:pt>
                <c:pt idx="379">
                  <c:v>#N/A</c:v>
                </c:pt>
                <c:pt idx="380">
                  <c:v>541.59227931480245</c:v>
                </c:pt>
                <c:pt idx="381">
                  <c:v>#N/A</c:v>
                </c:pt>
                <c:pt idx="382">
                  <c:v>#N/A</c:v>
                </c:pt>
                <c:pt idx="383">
                  <c:v>#N/A</c:v>
                </c:pt>
                <c:pt idx="384">
                  <c:v>#N/A</c:v>
                </c:pt>
                <c:pt idx="385">
                  <c:v>#N/A</c:v>
                </c:pt>
                <c:pt idx="386">
                  <c:v>#N/A</c:v>
                </c:pt>
                <c:pt idx="387">
                  <c:v>#N/A</c:v>
                </c:pt>
                <c:pt idx="388">
                  <c:v>#N/A</c:v>
                </c:pt>
                <c:pt idx="389">
                  <c:v>#N/A</c:v>
                </c:pt>
                <c:pt idx="390">
                  <c:v>564.92216867711477</c:v>
                </c:pt>
                <c:pt idx="391">
                  <c:v>#N/A</c:v>
                </c:pt>
                <c:pt idx="392">
                  <c:v>#N/A</c:v>
                </c:pt>
                <c:pt idx="393">
                  <c:v>#N/A</c:v>
                </c:pt>
                <c:pt idx="394">
                  <c:v>#N/A</c:v>
                </c:pt>
                <c:pt idx="395">
                  <c:v>#N/A</c:v>
                </c:pt>
                <c:pt idx="396">
                  <c:v>#N/A</c:v>
                </c:pt>
                <c:pt idx="397">
                  <c:v>#N/A</c:v>
                </c:pt>
                <c:pt idx="398">
                  <c:v>#N/A</c:v>
                </c:pt>
                <c:pt idx="399">
                  <c:v>#N/A</c:v>
                </c:pt>
                <c:pt idx="400">
                  <c:v>587.82695361147148</c:v>
                </c:pt>
                <c:pt idx="401">
                  <c:v>#N/A</c:v>
                </c:pt>
                <c:pt idx="402">
                  <c:v>#N/A</c:v>
                </c:pt>
                <c:pt idx="403">
                  <c:v>#N/A</c:v>
                </c:pt>
                <c:pt idx="404">
                  <c:v>#N/A</c:v>
                </c:pt>
                <c:pt idx="405">
                  <c:v>#N/A</c:v>
                </c:pt>
                <c:pt idx="406">
                  <c:v>#N/A</c:v>
                </c:pt>
                <c:pt idx="407">
                  <c:v>#N/A</c:v>
                </c:pt>
                <c:pt idx="408">
                  <c:v>#N/A</c:v>
                </c:pt>
                <c:pt idx="409">
                  <c:v>#N/A</c:v>
                </c:pt>
                <c:pt idx="410">
                  <c:v>610.25153712887288</c:v>
                </c:pt>
                <c:pt idx="411">
                  <c:v>#N/A</c:v>
                </c:pt>
                <c:pt idx="412">
                  <c:v>#N/A</c:v>
                </c:pt>
                <c:pt idx="413">
                  <c:v>#N/A</c:v>
                </c:pt>
                <c:pt idx="414">
                  <c:v>#N/A</c:v>
                </c:pt>
                <c:pt idx="415">
                  <c:v>#N/A</c:v>
                </c:pt>
                <c:pt idx="416">
                  <c:v>#N/A</c:v>
                </c:pt>
                <c:pt idx="417">
                  <c:v>#N/A</c:v>
                </c:pt>
                <c:pt idx="418">
                  <c:v>#N/A</c:v>
                </c:pt>
                <c:pt idx="419">
                  <c:v>#N/A</c:v>
                </c:pt>
                <c:pt idx="420">
                  <c:v>632.14440361670938</c:v>
                </c:pt>
                <c:pt idx="421">
                  <c:v>#N/A</c:v>
                </c:pt>
                <c:pt idx="422">
                  <c:v>#N/A</c:v>
                </c:pt>
                <c:pt idx="423">
                  <c:v>#N/A</c:v>
                </c:pt>
                <c:pt idx="424">
                  <c:v>#N/A</c:v>
                </c:pt>
                <c:pt idx="425">
                  <c:v>#N/A</c:v>
                </c:pt>
                <c:pt idx="426">
                  <c:v>#N/A</c:v>
                </c:pt>
                <c:pt idx="427">
                  <c:v>#N/A</c:v>
                </c:pt>
                <c:pt idx="428">
                  <c:v>#N/A</c:v>
                </c:pt>
                <c:pt idx="429">
                  <c:v>#N/A</c:v>
                </c:pt>
                <c:pt idx="430">
                  <c:v>653.45869205460519</c:v>
                </c:pt>
                <c:pt idx="431">
                  <c:v>#N/A</c:v>
                </c:pt>
                <c:pt idx="432">
                  <c:v>#N/A</c:v>
                </c:pt>
                <c:pt idx="433">
                  <c:v>#N/A</c:v>
                </c:pt>
                <c:pt idx="434">
                  <c:v>#N/A</c:v>
                </c:pt>
                <c:pt idx="435">
                  <c:v>#N/A</c:v>
                </c:pt>
                <c:pt idx="436">
                  <c:v>#N/A</c:v>
                </c:pt>
                <c:pt idx="437">
                  <c:v>#N/A</c:v>
                </c:pt>
                <c:pt idx="438">
                  <c:v>#N/A</c:v>
                </c:pt>
                <c:pt idx="439">
                  <c:v>#N/A</c:v>
                </c:pt>
                <c:pt idx="440">
                  <c:v>674.15289703373173</c:v>
                </c:pt>
                <c:pt idx="441">
                  <c:v>#N/A</c:v>
                </c:pt>
                <c:pt idx="442">
                  <c:v>#N/A</c:v>
                </c:pt>
                <c:pt idx="443">
                  <c:v>#N/A</c:v>
                </c:pt>
                <c:pt idx="444">
                  <c:v>#N/A</c:v>
                </c:pt>
                <c:pt idx="445">
                  <c:v>#N/A</c:v>
                </c:pt>
                <c:pt idx="446">
                  <c:v>#N/A</c:v>
                </c:pt>
                <c:pt idx="447">
                  <c:v>#N/A</c:v>
                </c:pt>
                <c:pt idx="448">
                  <c:v>#N/A</c:v>
                </c:pt>
                <c:pt idx="449">
                  <c:v>#N/A</c:v>
                </c:pt>
                <c:pt idx="450">
                  <c:v>694.19130100609016</c:v>
                </c:pt>
                <c:pt idx="451">
                  <c:v>#N/A</c:v>
                </c:pt>
                <c:pt idx="452">
                  <c:v>#N/A</c:v>
                </c:pt>
                <c:pt idx="453">
                  <c:v>#N/A</c:v>
                </c:pt>
                <c:pt idx="454">
                  <c:v>#N/A</c:v>
                </c:pt>
                <c:pt idx="455">
                  <c:v>#N/A</c:v>
                </c:pt>
                <c:pt idx="456">
                  <c:v>#N/A</c:v>
                </c:pt>
                <c:pt idx="457">
                  <c:v>#N/A</c:v>
                </c:pt>
                <c:pt idx="458">
                  <c:v>#N/A</c:v>
                </c:pt>
                <c:pt idx="459">
                  <c:v>#N/A</c:v>
                </c:pt>
                <c:pt idx="460">
                  <c:v>713.54419666732235</c:v>
                </c:pt>
                <c:pt idx="461">
                  <c:v>#N/A</c:v>
                </c:pt>
                <c:pt idx="462">
                  <c:v>#N/A</c:v>
                </c:pt>
                <c:pt idx="463">
                  <c:v>#N/A</c:v>
                </c:pt>
                <c:pt idx="464">
                  <c:v>#N/A</c:v>
                </c:pt>
                <c:pt idx="465">
                  <c:v>#N/A</c:v>
                </c:pt>
                <c:pt idx="466">
                  <c:v>#N/A</c:v>
                </c:pt>
                <c:pt idx="467">
                  <c:v>#N/A</c:v>
                </c:pt>
                <c:pt idx="468">
                  <c:v>#N/A</c:v>
                </c:pt>
                <c:pt idx="469">
                  <c:v>#N/A</c:v>
                </c:pt>
                <c:pt idx="470">
                  <c:v>732.18793823005694</c:v>
                </c:pt>
                <c:pt idx="471">
                  <c:v>#N/A</c:v>
                </c:pt>
                <c:pt idx="472">
                  <c:v>#N/A</c:v>
                </c:pt>
                <c:pt idx="473">
                  <c:v>#N/A</c:v>
                </c:pt>
                <c:pt idx="474">
                  <c:v>#N/A</c:v>
                </c:pt>
                <c:pt idx="475">
                  <c:v>#N/A</c:v>
                </c:pt>
                <c:pt idx="476">
                  <c:v>#N/A</c:v>
                </c:pt>
                <c:pt idx="477">
                  <c:v>#N/A</c:v>
                </c:pt>
                <c:pt idx="478">
                  <c:v>#N/A</c:v>
                </c:pt>
                <c:pt idx="479">
                  <c:v>#N/A</c:v>
                </c:pt>
                <c:pt idx="480">
                  <c:v>750.10485113319646</c:v>
                </c:pt>
                <c:pt idx="481">
                  <c:v>#N/A</c:v>
                </c:pt>
                <c:pt idx="482">
                  <c:v>#N/A</c:v>
                </c:pt>
                <c:pt idx="483">
                  <c:v>#N/A</c:v>
                </c:pt>
                <c:pt idx="484">
                  <c:v>#N/A</c:v>
                </c:pt>
                <c:pt idx="485">
                  <c:v>#N/A</c:v>
                </c:pt>
                <c:pt idx="486">
                  <c:v>#N/A</c:v>
                </c:pt>
                <c:pt idx="487">
                  <c:v>#N/A</c:v>
                </c:pt>
                <c:pt idx="488">
                  <c:v>#N/A</c:v>
                </c:pt>
                <c:pt idx="489">
                  <c:v>#N/A</c:v>
                </c:pt>
                <c:pt idx="490">
                  <c:v>767.28302538090554</c:v>
                </c:pt>
                <c:pt idx="491">
                  <c:v>#N/A</c:v>
                </c:pt>
                <c:pt idx="492">
                  <c:v>#N/A</c:v>
                </c:pt>
                <c:pt idx="493">
                  <c:v>#N/A</c:v>
                </c:pt>
                <c:pt idx="494">
                  <c:v>#N/A</c:v>
                </c:pt>
                <c:pt idx="495">
                  <c:v>#N/A</c:v>
                </c:pt>
                <c:pt idx="496">
                  <c:v>#N/A</c:v>
                </c:pt>
                <c:pt idx="497">
                  <c:v>#N/A</c:v>
                </c:pt>
                <c:pt idx="498">
                  <c:v>#N/A</c:v>
                </c:pt>
                <c:pt idx="499">
                  <c:v>#N/A</c:v>
                </c:pt>
                <c:pt idx="500">
                  <c:v>783.71601538555342</c:v>
                </c:pt>
                <c:pt idx="501">
                  <c:v>#N/A</c:v>
                </c:pt>
                <c:pt idx="502">
                  <c:v>#N/A</c:v>
                </c:pt>
                <c:pt idx="503">
                  <c:v>#N/A</c:v>
                </c:pt>
                <c:pt idx="504">
                  <c:v>#N/A</c:v>
                </c:pt>
                <c:pt idx="505">
                  <c:v>#N/A</c:v>
                </c:pt>
                <c:pt idx="506">
                  <c:v>#N/A</c:v>
                </c:pt>
                <c:pt idx="507">
                  <c:v>#N/A</c:v>
                </c:pt>
                <c:pt idx="508">
                  <c:v>#N/A</c:v>
                </c:pt>
                <c:pt idx="509">
                  <c:v>#N/A</c:v>
                </c:pt>
                <c:pt idx="510">
                  <c:v>799.40246756640761</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7.7231528503492717E-4</c:v>
                </c:pt>
                <c:pt idx="2">
                  <c:v>6.5635425327751672E-3</c:v>
                </c:pt>
                <c:pt idx="3">
                  <c:v>2.2964857600132199E-2</c:v>
                </c:pt>
                <c:pt idx="4">
                  <c:v>5.18716278155128E-2</c:v>
                </c:pt>
                <c:pt idx="5">
                  <c:v>9.2840310336515922E-2</c:v>
                </c:pt>
                <c:pt idx="6">
                  <c:v>0.14556172237655604</c:v>
                </c:pt>
                <c:pt idx="7">
                  <c:v>0.20999672150805052</c:v>
                </c:pt>
                <c:pt idx="8">
                  <c:v>0.28624139603233378</c:v>
                </c:pt>
                <c:pt idx="9">
                  <c:v>0.37439191176169956</c:v>
                </c:pt>
                <c:pt idx="10">
                  <c:v>0.4745445110449078</c:v>
                </c:pt>
                <c:pt idx="11">
                  <c:v>0.58678147006674186</c:v>
                </c:pt>
                <c:pt idx="12">
                  <c:v>0.71115702028125338</c:v>
                </c:pt>
                <c:pt idx="13">
                  <c:v>0.84771133592164183</c:v>
                </c:pt>
                <c:pt idx="14">
                  <c:v>0.99648455742196318</c:v>
                </c:pt>
                <c:pt idx="15">
                  <c:v>1.1575167905208263</c:v>
                </c:pt>
                <c:pt idx="16">
                  <c:v>1.3308481053611108</c:v>
                </c:pt>
                <c:pt idx="17">
                  <c:v>1.516518535585742</c:v>
                </c:pt>
                <c:pt idx="18">
                  <c:v>1.7145680774295664</c:v>
                </c:pt>
                <c:pt idx="19">
                  <c:v>1.9250366888073627</c:v>
                </c:pt>
                <c:pt idx="20">
                  <c:v>2.1479642883980317</c:v>
                </c:pt>
                <c:pt idx="21">
                  <c:v>2.3833851211093209</c:v>
                </c:pt>
                <c:pt idx="22">
                  <c:v>2.631322109291518</c:v>
                </c:pt>
                <c:pt idx="23">
                  <c:v>2.8917924646534718</c:v>
                </c:pt>
                <c:pt idx="24">
                  <c:v>3.1648133146024811</c:v>
                </c:pt>
                <c:pt idx="25">
                  <c:v>3.4504017016730604</c:v>
                </c:pt>
                <c:pt idx="26">
                  <c:v>3.7485745829573287</c:v>
                </c:pt>
                <c:pt idx="27">
                  <c:v>4.059348829537063</c:v>
                </c:pt>
                <c:pt idx="28">
                  <c:v>4.382726425484945</c:v>
                </c:pt>
                <c:pt idx="29">
                  <c:v>4.7187086674582535</c:v>
                </c:pt>
                <c:pt idx="30">
                  <c:v>5.0673109718813727</c:v>
                </c:pt>
                <c:pt idx="31">
                  <c:v>5.4285486907757763</c:v>
                </c:pt>
                <c:pt idx="32">
                  <c:v>5.802437119389908</c:v>
                </c:pt>
                <c:pt idx="33">
                  <c:v>6.188991493645764</c:v>
                </c:pt>
                <c:pt idx="34">
                  <c:v>6.5882269877726278</c:v>
                </c:pt>
                <c:pt idx="35">
                  <c:v>7.0001587121056801</c:v>
                </c:pt>
                <c:pt idx="36">
                  <c:v>7.4248017110304732</c:v>
                </c:pt>
                <c:pt idx="37">
                  <c:v>7.8621709610570063</c:v>
                </c:pt>
                <c:pt idx="38">
                  <c:v>8.3122813690093746</c:v>
                </c:pt>
                <c:pt idx="39">
                  <c:v>8.7751477703188794</c:v>
                </c:pt>
                <c:pt idx="40">
                  <c:v>9.2507849274100771</c:v>
                </c:pt>
                <c:pt idx="41">
                  <c:v>9.7392031481952905</c:v>
                </c:pt>
                <c:pt idx="42">
                  <c:v>10.240403894917138</c:v>
                </c:pt>
                <c:pt idx="43">
                  <c:v>10.75438414889309</c:v>
                </c:pt>
                <c:pt idx="44">
                  <c:v>11.281140785213543</c:v>
                </c:pt>
                <c:pt idx="45">
                  <c:v>11.820670571807165</c:v>
                </c:pt>
                <c:pt idx="46">
                  <c:v>12.372970168567857</c:v>
                </c:pt>
                <c:pt idx="47">
                  <c:v>12.938036126538325</c:v>
                </c:pt>
                <c:pt idx="48">
                  <c:v>13.515864887145794</c:v>
                </c:pt>
                <c:pt idx="49">
                  <c:v>14.106452781485885</c:v>
                </c:pt>
                <c:pt idx="50">
                  <c:v>14.709796029651077</c:v>
                </c:pt>
                <c:pt idx="51">
                  <c:v>15.325890740100586</c:v>
                </c:pt>
                <c:pt idx="52">
                  <c:v>15.954732909068767</c:v>
                </c:pt>
                <c:pt idx="53">
                  <c:v>16.596318420009471</c:v>
                </c:pt>
                <c:pt idx="54">
                  <c:v>17.250643043074017</c:v>
                </c:pt>
                <c:pt idx="55">
                  <c:v>17.917702434620676</c:v>
                </c:pt>
                <c:pt idx="56">
                  <c:v>18.597492136753743</c:v>
                </c:pt>
                <c:pt idx="57">
                  <c:v>19.290007576890474</c:v>
                </c:pt>
                <c:pt idx="58">
                  <c:v>19.995244067354303</c:v>
                </c:pt>
                <c:pt idx="59">
                  <c:v>20.713196804992883</c:v>
                </c:pt>
                <c:pt idx="60">
                  <c:v>21.44386087081967</c:v>
                </c:pt>
                <c:pt idx="61">
                  <c:v>22.18723122967782</c:v>
                </c:pt>
                <c:pt idx="62">
                  <c:v>22.9433027299253</c:v>
                </c:pt>
                <c:pt idx="63">
                  <c:v>23.712070103140221</c:v>
                </c:pt>
                <c:pt idx="64">
                  <c:v>24.49352796384543</c:v>
                </c:pt>
                <c:pt idx="65">
                  <c:v>25.287670809251559</c:v>
                </c:pt>
                <c:pt idx="66">
                  <c:v>26.094493019017662</c:v>
                </c:pt>
                <c:pt idx="67">
                  <c:v>26.913988855028819</c:v>
                </c:pt>
                <c:pt idx="68">
                  <c:v>27.746152461189926</c:v>
                </c:pt>
                <c:pt idx="69">
                  <c:v>28.590977863235139</c:v>
                </c:pt>
                <c:pt idx="70">
                  <c:v>29.44845896855233</c:v>
                </c:pt>
                <c:pt idx="71">
                  <c:v>30.318589566022055</c:v>
                </c:pt>
                <c:pt idx="72">
                  <c:v>31.201363325870538</c:v>
                </c:pt>
                <c:pt idx="73">
                  <c:v>32.09677379953618</c:v>
                </c:pt>
                <c:pt idx="74">
                  <c:v>33.004814419549191</c:v>
                </c:pt>
                <c:pt idx="75">
                  <c:v>33.925478499423946</c:v>
                </c:pt>
                <c:pt idx="76">
                  <c:v>34.858759233563653</c:v>
                </c:pt>
                <c:pt idx="77">
                  <c:v>35.80464969717702</c:v>
                </c:pt>
                <c:pt idx="78">
                  <c:v>36.763142846206577</c:v>
                </c:pt>
                <c:pt idx="79">
                  <c:v>37.734231517268363</c:v>
                </c:pt>
                <c:pt idx="80">
                  <c:v>38.71790842760263</c:v>
                </c:pt>
                <c:pt idx="81">
                  <c:v>39.71416173226774</c:v>
                </c:pt>
                <c:pt idx="82">
                  <c:v>40.722970572826505</c:v>
                </c:pt>
                <c:pt idx="83">
                  <c:v>41.744309509101278</c:v>
                </c:pt>
                <c:pt idx="84">
                  <c:v>42.778152959719272</c:v>
                </c:pt>
                <c:pt idx="85">
                  <c:v>43.824475202640116</c:v>
                </c:pt>
                <c:pt idx="86">
                  <c:v>44.883250375695134</c:v>
                </c:pt>
                <c:pt idx="87">
                  <c:v>45.954452477138076</c:v>
                </c:pt>
                <c:pt idx="88">
                  <c:v>47.038055366206954</c:v>
                </c:pt>
                <c:pt idx="89">
                  <c:v>48.13403276369673</c:v>
                </c:pt>
                <c:pt idx="90">
                  <c:v>49.242358252542608</c:v>
                </c:pt>
                <c:pt idx="91">
                  <c:v>50.363003315631488</c:v>
                </c:pt>
                <c:pt idx="92">
                  <c:v>51.495935370114687</c:v>
                </c:pt>
                <c:pt idx="93">
                  <c:v>52.641119726443009</c:v>
                </c:pt>
                <c:pt idx="94">
                  <c:v>53.79852155105241</c:v>
                </c:pt>
                <c:pt idx="95">
                  <c:v>54.968105867260839</c:v>
                </c:pt>
                <c:pt idx="96">
                  <c:v>56.149837556174553</c:v>
                </c:pt>
                <c:pt idx="97">
                  <c:v>57.343681357603714</c:v>
                </c:pt>
                <c:pt idx="98">
                  <c:v>58.549601870986926</c:v>
                </c:pt>
                <c:pt idx="99">
                  <c:v>59.767563556324546</c:v>
                </c:pt>
                <c:pt idx="100">
                  <c:v>60.997530735120513</c:v>
                </c:pt>
                <c:pt idx="101">
                  <c:v>62.239467277406781</c:v>
                </c:pt>
                <c:pt idx="102">
                  <c:v>63.493336288259712</c:v>
                </c:pt>
                <c:pt idx="103">
                  <c:v>64.759100422078987</c:v>
                </c:pt>
                <c:pt idx="104">
                  <c:v>66.036722197412303</c:v>
                </c:pt>
                <c:pt idx="105">
                  <c:v>67.326163997980444</c:v>
                </c:pt>
                <c:pt idx="106">
                  <c:v>68.627388073709682</c:v>
                </c:pt>
                <c:pt idx="107">
                  <c:v>69.940356541771109</c:v>
                </c:pt>
                <c:pt idx="108">
                  <c:v>71.265031387626863</c:v>
                </c:pt>
                <c:pt idx="109">
                  <c:v>72.60137446608293</c:v>
                </c:pt>
                <c:pt idx="110">
                  <c:v>73.949347502348417</c:v>
                </c:pt>
                <c:pt idx="111">
                  <c:v>75.308915707326037</c:v>
                </c:pt>
                <c:pt idx="112">
                  <c:v>76.68005139833646</c:v>
                </c:pt>
                <c:pt idx="113">
                  <c:v>78.062730392081448</c:v>
                </c:pt>
                <c:pt idx="114">
                  <c:v>79.456928391946818</c:v>
                </c:pt>
                <c:pt idx="115">
                  <c:v>80.862620988615348</c:v>
                </c:pt>
                <c:pt idx="116">
                  <c:v>82.279783660685354</c:v>
                </c:pt>
                <c:pt idx="117">
                  <c:v>83.708391775294857</c:v>
                </c:pt>
                <c:pt idx="118">
                  <c:v>85.148420588751222</c:v>
                </c:pt>
                <c:pt idx="119">
                  <c:v>86.599845247166186</c:v>
                </c:pt>
                <c:pt idx="120">
                  <c:v>88.062640787096129</c:v>
                </c:pt>
                <c:pt idx="121">
                  <c:v>89.536776141840335</c:v>
                </c:pt>
                <c:pt idx="122">
                  <c:v>91.022208139456254</c:v>
                </c:pt>
                <c:pt idx="123">
                  <c:v>92.518887489012556</c:v>
                </c:pt>
                <c:pt idx="124">
                  <c:v>94.026764775546482</c:v>
                </c:pt>
                <c:pt idx="125">
                  <c:v>95.545790461550951</c:v>
                </c:pt>
                <c:pt idx="126">
                  <c:v>97.075914888464879</c:v>
                </c:pt>
                <c:pt idx="127">
                  <c:v>98.617088278166463</c:v>
                </c:pt>
                <c:pt idx="128">
                  <c:v>100.16926073446926</c:v>
                </c:pt>
                <c:pt idx="129">
                  <c:v>101.73238224462092</c:v>
                </c:pt>
                <c:pt idx="130">
                  <c:v>103.30640268080427</c:v>
                </c:pt>
                <c:pt idx="131">
                  <c:v>104.8912702323681</c:v>
                </c:pt>
                <c:pt idx="132">
                  <c:v>106.48692983616</c:v>
                </c:pt>
                <c:pt idx="133">
                  <c:v>108.09332474550592</c:v>
                </c:pt>
                <c:pt idx="134">
                  <c:v>109.71039810121137</c:v>
                </c:pt>
                <c:pt idx="135">
                  <c:v>111.33809293331092</c:v>
                </c:pt>
                <c:pt idx="136">
                  <c:v>112.9763521628181</c:v>
                </c:pt>
                <c:pt idx="137">
                  <c:v>114.62511860347534</c:v>
                </c:pt>
                <c:pt idx="138">
                  <c:v>116.28433496350385</c:v>
                </c:pt>
                <c:pt idx="139">
                  <c:v>117.95394384735313</c:v>
                </c:pt>
                <c:pt idx="140">
                  <c:v>119.63388775745005</c:v>
                </c:pt>
                <c:pt idx="141">
                  <c:v>121.32409033341233</c:v>
                </c:pt>
                <c:pt idx="142">
                  <c:v>123.02443757219922</c:v>
                </c:pt>
                <c:pt idx="143">
                  <c:v>124.73479657754358</c:v>
                </c:pt>
                <c:pt idx="144">
                  <c:v>126.45503433029644</c:v>
                </c:pt>
                <c:pt idx="145">
                  <c:v>128.18501769386171</c:v>
                </c:pt>
                <c:pt idx="146">
                  <c:v>129.92461341960313</c:v>
                </c:pt>
                <c:pt idx="147">
                  <c:v>131.6736881522227</c:v>
                </c:pt>
                <c:pt idx="148">
                  <c:v>133.43210843510974</c:v>
                </c:pt>
                <c:pt idx="149">
                  <c:v>135.1997407156602</c:v>
                </c:pt>
                <c:pt idx="150">
                  <c:v>136.9764513505649</c:v>
                </c:pt>
                <c:pt idx="151">
                  <c:v>138.7621066110666</c:v>
                </c:pt>
                <c:pt idx="152">
                  <c:v>140.55657268818476</c:v>
                </c:pt>
                <c:pt idx="153">
                  <c:v>142.35971569790752</c:v>
                </c:pt>
                <c:pt idx="154">
                  <c:v>144.17140168635032</c:v>
                </c:pt>
                <c:pt idx="155">
                  <c:v>145.99149663488021</c:v>
                </c:pt>
                <c:pt idx="156">
                  <c:v>147.81977761797586</c:v>
                </c:pt>
                <c:pt idx="157">
                  <c:v>149.65584392223136</c:v>
                </c:pt>
                <c:pt idx="158">
                  <c:v>151.49920591862343</c:v>
                </c:pt>
                <c:pt idx="159">
                  <c:v>153.34937399288572</c:v>
                </c:pt>
                <c:pt idx="160">
                  <c:v>155.20585858884755</c:v>
                </c:pt>
                <c:pt idx="161">
                  <c:v>157.0680573022097</c:v>
                </c:pt>
                <c:pt idx="162">
                  <c:v>158.93514200254182</c:v>
                </c:pt>
                <c:pt idx="163">
                  <c:v>160.80618275372285</c:v>
                </c:pt>
                <c:pt idx="164">
                  <c:v>162.68027174718415</c:v>
                </c:pt>
                <c:pt idx="165">
                  <c:v>164.55662053882722</c:v>
                </c:pt>
                <c:pt idx="166">
                  <c:v>166.43465717950653</c:v>
                </c:pt>
                <c:pt idx="167">
                  <c:v>168.31383615702779</c:v>
                </c:pt>
                <c:pt idx="168">
                  <c:v>170.19350783446467</c:v>
                </c:pt>
                <c:pt idx="169">
                  <c:v>172.07283125876683</c:v>
                </c:pt>
                <c:pt idx="170">
                  <c:v>173.95074649796655</c:v>
                </c:pt>
                <c:pt idx="171">
                  <c:v>175.8265112916462</c:v>
                </c:pt>
                <c:pt idx="172">
                  <c:v>177.69994014635563</c:v>
                </c:pt>
                <c:pt idx="173">
                  <c:v>179.57103665965241</c:v>
                </c:pt>
                <c:pt idx="174">
                  <c:v>181.43980441817209</c:v>
                </c:pt>
                <c:pt idx="175">
                  <c:v>183.30624699767168</c:v>
                </c:pt>
                <c:pt idx="176">
                  <c:v>185.17036796307281</c:v>
                </c:pt>
                <c:pt idx="177">
                  <c:v>187.03217086850466</c:v>
                </c:pt>
                <c:pt idx="178">
                  <c:v>188.8916592573467</c:v>
                </c:pt>
                <c:pt idx="179">
                  <c:v>190.74883666227126</c:v>
                </c:pt>
                <c:pt idx="180">
                  <c:v>192.60370660528574</c:v>
                </c:pt>
                <c:pt idx="181">
                  <c:v>194.45627259777484</c:v>
                </c:pt>
                <c:pt idx="182">
                  <c:v>196.3065381405423</c:v>
                </c:pt>
                <c:pt idx="183">
                  <c:v>198.15450672385271</c:v>
                </c:pt>
                <c:pt idx="184">
                  <c:v>200.00018182747286</c:v>
                </c:pt>
                <c:pt idx="185">
                  <c:v>201.84356692071307</c:v>
                </c:pt>
                <c:pt idx="186">
                  <c:v>203.68466546246827</c:v>
                </c:pt>
                <c:pt idx="187">
                  <c:v>205.52348090125878</c:v>
                </c:pt>
                <c:pt idx="188">
                  <c:v>207.36001667527097</c:v>
                </c:pt>
                <c:pt idx="189">
                  <c:v>209.19427621239774</c:v>
                </c:pt>
                <c:pt idx="190">
                  <c:v>211.02626293027873</c:v>
                </c:pt>
                <c:pt idx="191">
                  <c:v>212.85598023634043</c:v>
                </c:pt>
                <c:pt idx="192">
                  <c:v>214.68343152783586</c:v>
                </c:pt>
                <c:pt idx="193">
                  <c:v>216.50862019188446</c:v>
                </c:pt>
                <c:pt idx="194">
                  <c:v>218.3315496055113</c:v>
                </c:pt>
                <c:pt idx="195">
                  <c:v>220.15222313568648</c:v>
                </c:pt>
                <c:pt idx="196">
                  <c:v>221.9706441393642</c:v>
                </c:pt>
                <c:pt idx="197">
                  <c:v>223.78681596352155</c:v>
                </c:pt>
                <c:pt idx="198">
                  <c:v>225.6007419451972</c:v>
                </c:pt>
                <c:pt idx="199">
                  <c:v>227.41242541152994</c:v>
                </c:pt>
                <c:pt idx="200">
                  <c:v>229.22186967979692</c:v>
                </c:pt>
                <c:pt idx="201">
                  <c:v>247.19341268620988</c:v>
                </c:pt>
                <c:pt idx="202">
                  <c:v>264.94316648443748</c:v>
                </c:pt>
                <c:pt idx="203">
                  <c:v>282.47435281860714</c:v>
                </c:pt>
                <c:pt idx="204">
                  <c:v>299.79009981926492</c:v>
                </c:pt>
                <c:pt idx="205">
                  <c:v>316.8934455175941</c:v>
                </c:pt>
                <c:pt idx="206">
                  <c:v>333.7873411930708</c:v>
                </c:pt>
                <c:pt idx="207">
                  <c:v>350.47465456397424</c:v>
                </c:pt>
                <c:pt idx="208">
                  <c:v>366.95817282955016</c:v>
                </c:pt>
                <c:pt idx="209">
                  <c:v>383.24060557205394</c:v>
                </c:pt>
                <c:pt idx="210">
                  <c:v>399.32458752636984</c:v>
                </c:pt>
                <c:pt idx="211">
                  <c:v>415.21268122441074</c:v>
                </c:pt>
                <c:pt idx="212">
                  <c:v>430.90737952104837</c:v>
                </c:pt>
                <c:pt idx="213">
                  <c:v>446.41110800789966</c:v>
                </c:pt>
                <c:pt idx="214">
                  <c:v>461.72622732090343</c:v>
                </c:pt>
                <c:pt idx="215">
                  <c:v>476.85503534725495</c:v>
                </c:pt>
                <c:pt idx="216">
                  <c:v>491.79976933692797</c:v>
                </c:pt>
                <c:pt idx="217">
                  <c:v>506.56260792369676</c:v>
                </c:pt>
                <c:pt idx="218">
                  <c:v>521.14567306027629</c:v>
                </c:pt>
                <c:pt idx="219">
                  <c:v>535.55103187192526</c:v>
                </c:pt>
                <c:pt idx="220">
                  <c:v>549.78069843259948</c:v>
                </c:pt>
                <c:pt idx="221">
                  <c:v>563.83663546750677</c:v>
                </c:pt>
                <c:pt idx="222">
                  <c:v>577.72075598568847</c:v>
                </c:pt>
                <c:pt idx="223">
                  <c:v>591.43492484604781</c:v>
                </c:pt>
                <c:pt idx="224">
                  <c:v>604.98096026004851</c:v>
                </c:pt>
                <c:pt idx="225">
                  <c:v>618.36063523412565</c:v>
                </c:pt>
                <c:pt idx="226">
                  <c:v>631.57567895468139</c:v>
                </c:pt>
                <c:pt idx="227">
                  <c:v>644.62777811837714</c:v>
                </c:pt>
                <c:pt idx="228">
                  <c:v>657.51857821028523</c:v>
                </c:pt>
                <c:pt idx="229">
                  <c:v>670.24968473232366</c:v>
                </c:pt>
                <c:pt idx="230">
                  <c:v>682.82266438426484</c:v>
                </c:pt>
                <c:pt idx="231">
                  <c:v>695.23904619948655</c:v>
                </c:pt>
                <c:pt idx="232">
                  <c:v>707.50032263751825</c:v>
                </c:pt>
                <c:pt idx="233">
                  <c:v>719.60795063532612</c:v>
                </c:pt>
                <c:pt idx="234">
                  <c:v>731.56335261917923</c:v>
                </c:pt>
                <c:pt idx="235">
                  <c:v>743.3679174788416</c:v>
                </c:pt>
                <c:pt idx="236">
                  <c:v>755.02300150574661</c:v>
                </c:pt>
                <c:pt idx="237">
                  <c:v>766.52992929672303</c:v>
                </c:pt>
                <c:pt idx="238">
                  <c:v>777.88999462476386</c:v>
                </c:pt>
                <c:pt idx="239">
                  <c:v>789.1044612782523</c:v>
                </c:pt>
                <c:pt idx="240">
                  <c:v>800.17456386998879</c:v>
                </c:pt>
                <c:pt idx="241">
                  <c:v>811.10150861729596</c:v>
                </c:pt>
                <c:pt idx="242">
                  <c:v>821.88647409441467</c:v>
                </c:pt>
                <c:pt idx="243">
                  <c:v>832.53061195834596</c:v>
                </c:pt>
                <c:pt idx="244">
                  <c:v>843.03504764923548</c:v>
                </c:pt>
                <c:pt idx="245">
                  <c:v>853.40088106634562</c:v>
                </c:pt>
                <c:pt idx="246">
                  <c:v>863.62918722060897</c:v>
                </c:pt>
                <c:pt idx="247">
                  <c:v>873.72101686471024</c:v>
                </c:pt>
                <c:pt idx="248">
                  <c:v>883.67739710159799</c:v>
                </c:pt>
                <c:pt idx="249">
                  <c:v>893.49933197228654</c:v>
                </c:pt>
                <c:pt idx="250">
                  <c:v>903.18780302376547</c:v>
                </c:pt>
                <c:pt idx="251">
                  <c:v>912.74376985779986</c:v>
                </c:pt>
                <c:pt idx="252">
                  <c:v>922.16817066136434</c:v>
                </c:pt>
                <c:pt idx="253">
                  <c:v>931.46192271942391</c:v>
                </c:pt>
                <c:pt idx="254">
                  <c:v>940.62592291073861</c:v>
                </c:pt>
                <c:pt idx="255">
                  <c:v>949.66104818734095</c:v>
                </c:pt>
                <c:pt idx="256">
                  <c:v>958.56815603830478</c:v>
                </c:pt>
                <c:pt idx="257">
                  <c:v>967.34808493839705</c:v>
                </c:pt>
                <c:pt idx="258">
                  <c:v>976.00165478217821</c:v>
                </c:pt>
                <c:pt idx="259">
                  <c:v>984.52966730409105</c:v>
                </c:pt>
                <c:pt idx="260">
                  <c:v>992.93290648505581</c:v>
                </c:pt>
                <c:pt idx="261">
                  <c:v>1001.2121389460655</c:v>
                </c:pt>
                <c:pt idx="262">
                  <c:v>1009.3681143292556</c:v>
                </c:pt>
                <c:pt idx="263">
                  <c:v>1017.4015656669017</c:v>
                </c:pt>
                <c:pt idx="264">
                  <c:v>1025.3132097387779</c:v>
                </c:pt>
                <c:pt idx="265">
                  <c:v>1033.1037474182949</c:v>
                </c:pt>
                <c:pt idx="266">
                  <c:v>1040.7738640078137</c:v>
                </c:pt>
                <c:pt idx="267">
                  <c:v>1048.32422956352</c:v>
                </c:pt>
                <c:pt idx="268">
                  <c:v>1055.7554992102253</c:v>
                </c:pt>
                <c:pt idx="269">
                  <c:v>1063.0683134464462</c:v>
                </c:pt>
                <c:pt idx="270">
                  <c:v>1070.2632984401039</c:v>
                </c:pt>
                <c:pt idx="271">
                  <c:v>1077.3410663151642</c:v>
                </c:pt>
                <c:pt idx="272">
                  <c:v>1084.3022154295347</c:v>
                </c:pt>
                <c:pt idx="273">
                  <c:v>1091.1473306445178</c:v>
                </c:pt>
                <c:pt idx="274">
                  <c:v>1097.8769835861099</c:v>
                </c:pt>
                <c:pt idx="275">
                  <c:v>1104.4917328984268</c:v>
                </c:pt>
                <c:pt idx="276">
                  <c:v>1110.9921244895213</c:v>
                </c:pt>
                <c:pt idx="277">
                  <c:v>1117.3786917698555</c:v>
                </c:pt>
                <c:pt idx="278">
                  <c:v>1123.6519558836778</c:v>
                </c:pt>
                <c:pt idx="279">
                  <c:v>1129.812425933545</c:v>
                </c:pt>
                <c:pt idx="280">
                  <c:v>1135.8605991982267</c:v>
                </c:pt>
                <c:pt idx="281">
                  <c:v>1141.796961344219</c:v>
                </c:pt>
                <c:pt idx="282">
                  <c:v>1147.6219866310857</c:v>
                </c:pt>
                <c:pt idx="283">
                  <c:v>1153.3361381108452</c:v>
                </c:pt>
                <c:pt idx="284">
                  <c:v>1158.9398678216098</c:v>
                </c:pt>
                <c:pt idx="285">
                  <c:v>1164.4336169756816</c:v>
                </c:pt>
                <c:pt idx="286">
                  <c:v>1169.8178161423052</c:v>
                </c:pt>
                <c:pt idx="287">
                  <c:v>1175.0928854252729</c:v>
                </c:pt>
                <c:pt idx="288">
                  <c:v>1180.2592346355736</c:v>
                </c:pt>
                <c:pt idx="289">
                  <c:v>1185.3172634592761</c:v>
                </c:pt>
                <c:pt idx="290">
                  <c:v>1190.2673616208342</c:v>
                </c:pt>
                <c:pt idx="291">
                  <c:v>1195.1099090419989</c:v>
                </c:pt>
                <c:pt idx="292">
                  <c:v>1199.8452759965248</c:v>
                </c:pt>
                <c:pt idx="293">
                  <c:v>1204.4738232608556</c:v>
                </c:pt>
                <c:pt idx="294">
                  <c:v>1208.9959022609755</c:v>
                </c:pt>
                <c:pt idx="295">
                  <c:v>1213.4118552156158</c:v>
                </c:pt>
                <c:pt idx="296">
                  <c:v>1217.7220152760069</c:v>
                </c:pt>
                <c:pt idx="297">
                  <c:v>1221.9267066623734</c:v>
                </c:pt>
                <c:pt idx="298">
                  <c:v>1226.026244797371</c:v>
                </c:pt>
                <c:pt idx="299">
                  <c:v>1230.0209364366733</c:v>
                </c:pt>
                <c:pt idx="300">
                  <c:v>1233.9110797969224</c:v>
                </c:pt>
                <c:pt idx="301">
                  <c:v>1237.6969646812684</c:v>
                </c:pt>
                <c:pt idx="302">
                  <c:v>1241.3788726027317</c:v>
                </c:pt>
                <c:pt idx="303">
                  <c:v>1244.9570769056377</c:v>
                </c:pt>
                <c:pt idx="304">
                  <c:v>1248.4318428853833</c:v>
                </c:pt>
                <c:pt idx="305">
                  <c:v>1251.8034279068183</c:v>
                </c:pt>
                <c:pt idx="306">
                  <c:v>1255.0720815215393</c:v>
                </c:pt>
                <c:pt idx="307">
                  <c:v>1258.238045584415</c:v>
                </c:pt>
                <c:pt idx="308">
                  <c:v>1261.3015543696922</c:v>
                </c:pt>
                <c:pt idx="309">
                  <c:v>1264.2628346870533</c:v>
                </c:pt>
                <c:pt idx="310">
                  <c:v>1267.1221059980305</c:v>
                </c:pt>
                <c:pt idx="311">
                  <c:v>1269.8795805332147</c:v>
                </c:pt>
                <c:pt idx="312">
                  <c:v>1272.5354634107371</c:v>
                </c:pt>
                <c:pt idx="313">
                  <c:v>1275.0899527565373</c:v>
                </c:pt>
                <c:pt idx="314">
                  <c:v>1277.5432398269841</c:v>
                </c:pt>
                <c:pt idx="315">
                  <c:v>1279.895509134454</c:v>
                </c:pt>
                <c:pt idx="316">
                  <c:v>1282.1469385765311</c:v>
                </c:pt>
                <c:pt idx="317">
                  <c:v>1284.297699569539</c:v>
                </c:pt>
                <c:pt idx="318">
                  <c:v>1286.3479571871706</c:v>
                </c:pt>
                <c:pt idx="319">
                  <c:v>1288.297870305038</c:v>
                </c:pt>
                <c:pt idx="320">
                  <c:v>1290.1475917520133</c:v>
                </c:pt>
                <c:pt idx="321">
                  <c:v>1291.897268469281</c:v>
                </c:pt>
                <c:pt idx="322">
                  <c:v>1293.5470416780645</c:v>
                </c:pt>
                <c:pt idx="323">
                  <c:v>1295.0970470570185</c:v>
                </c:pt>
                <c:pt idx="324">
                  <c:v>1296.5474149302986</c:v>
                </c:pt>
                <c:pt idx="325">
                  <c:v>1297.8982704673135</c:v>
                </c:pt>
                <c:pt idx="326">
                  <c:v>1299.1497338951426</c:v>
                </c:pt>
                <c:pt idx="327">
                  <c:v>1300.3019207245441</c:v>
                </c:pt>
                <c:pt idx="328">
                  <c:v>1301.354941990387</c:v>
                </c:pt>
                <c:pt idx="329">
                  <c:v>1302.3089045072113</c:v>
                </c:pt>
                <c:pt idx="330">
                  <c:v>1303.1639111404411</c:v>
                </c:pt>
                <c:pt idx="331">
                  <c:v>1303.9200610935582</c:v>
                </c:pt>
                <c:pt idx="332">
                  <c:v>1304.5774502112672</c:v>
                </c:pt>
                <c:pt idx="333">
                  <c:v>1305.1361712983771</c:v>
                </c:pt>
                <c:pt idx="334">
                  <c:v>1305.5963144537632</c:v>
                </c:pt>
                <c:pt idx="335">
                  <c:v>1305.9579674184022</c:v>
                </c:pt>
                <c:pt idx="336">
                  <c:v>1306.2212159360754</c:v>
                </c:pt>
                <c:pt idx="337">
                  <c:v>1306.3861441249469</c:v>
                </c:pt>
                <c:pt idx="338">
                  <c:v>1306.4528348578617</c:v>
                </c:pt>
                <c:pt idx="339">
                  <c:v>1306.4213701488841</c:v>
                </c:pt>
                <c:pt idx="340">
                  <c:v>1306.2918315433458</c:v>
                </c:pt>
                <c:pt idx="341">
                  <c:v>1306.0643005084967</c:v>
                </c:pt>
                <c:pt idx="342">
                  <c:v>1305.7388588217666</c:v>
                </c:pt>
                <c:pt idx="343">
                  <c:v>1305.3155889536695</c:v>
                </c:pt>
                <c:pt idx="344">
                  <c:v>1304.7945744424901</c:v>
                </c:pt>
                <c:pt idx="345">
                  <c:v>1304.1759002581018</c:v>
                </c:pt>
                <c:pt idx="346">
                  <c:v>1303.459653152541</c:v>
                </c:pt>
                <c:pt idx="347">
                  <c:v>1302.6459219953056</c:v>
                </c:pt>
                <c:pt idx="348">
                  <c:v>1301.73479809172</c:v>
                </c:pt>
                <c:pt idx="349">
                  <c:v>1300.7263754831035</c:v>
                </c:pt>
                <c:pt idx="350">
                  <c:v>1299.6207512278713</c:v>
                </c:pt>
                <c:pt idx="351">
                  <c:v>1298.4180256630709</c:v>
                </c:pt>
                <c:pt idx="352">
                  <c:v>1297.1183026461949</c:v>
                </c:pt>
                <c:pt idx="353">
                  <c:v>1295.7216897774167</c:v>
                </c:pt>
                <c:pt idx="354">
                  <c:v>1294.2282986026435</c:v>
                </c:pt>
                <c:pt idx="355">
                  <c:v>1292.6382447979895</c:v>
                </c:pt>
                <c:pt idx="356">
                  <c:v>1290.951648336433</c:v>
                </c:pt>
                <c:pt idx="357">
                  <c:v>1289.1686336375287</c:v>
                </c:pt>
                <c:pt idx="358">
                  <c:v>1287.2893297011319</c:v>
                </c:pt>
                <c:pt idx="359">
                  <c:v>1285.3138702261249</c:v>
                </c:pt>
                <c:pt idx="360">
                  <c:v>1283.2423937151545</c:v>
                </c:pt>
                <c:pt idx="361">
                  <c:v>1281.0750435663783</c:v>
                </c:pt>
                <c:pt idx="362">
                  <c:v>1278.8119681531939</c:v>
                </c:pt>
                <c:pt idx="363">
                  <c:v>1276.4533208928844</c:v>
                </c:pt>
                <c:pt idx="364">
                  <c:v>1273.999260305065</c:v>
                </c:pt>
                <c:pt idx="365">
                  <c:v>1271.4499500607644</c:v>
                </c:pt>
                <c:pt idx="366">
                  <c:v>1268.8055590229171</c:v>
                </c:pt>
                <c:pt idx="367">
                  <c:v>1266.0662612789836</c:v>
                </c:pt>
                <c:pt idx="368">
                  <c:v>1263.2322361663607</c:v>
                </c:pt>
                <c:pt idx="369">
                  <c:v>1260.3036682911884</c:v>
                </c:pt>
                <c:pt idx="370">
                  <c:v>1257.2807475411059</c:v>
                </c:pt>
                <c:pt idx="371">
                  <c:v>1254.1636690924624</c:v>
                </c:pt>
                <c:pt idx="372">
                  <c:v>1250.9526334124369</c:v>
                </c:pt>
                <c:pt idx="373">
                  <c:v>1247.6478462564858</c:v>
                </c:pt>
                <c:pt idx="374">
                  <c:v>1244.2495186614915</c:v>
                </c:pt>
                <c:pt idx="375">
                  <c:v>1240.7578669349514</c:v>
                </c:pt>
                <c:pt idx="376">
                  <c:v>1237.1731126405155</c:v>
                </c:pt>
                <c:pt idx="377">
                  <c:v>1233.495482580149</c:v>
                </c:pt>
                <c:pt idx="378">
                  <c:v>1229.725208773172</c:v>
                </c:pt>
                <c:pt idx="379">
                  <c:v>1225.8625284324012</c:v>
                </c:pt>
                <c:pt idx="380">
                  <c:v>1221.9076839376016</c:v>
                </c:pt>
                <c:pt idx="381">
                  <c:v>1217.8609228064308</c:v>
                </c:pt>
                <c:pt idx="382">
                  <c:v>1213.7224976630487</c:v>
                </c:pt>
                <c:pt idx="383">
                  <c:v>1209.4926662045416</c:v>
                </c:pt>
                <c:pt idx="384">
                  <c:v>1205.1716911653041</c:v>
                </c:pt>
                <c:pt idx="385">
                  <c:v>1200.7598402795034</c:v>
                </c:pt>
                <c:pt idx="386">
                  <c:v>1196.2573862417432</c:v>
                </c:pt>
                <c:pt idx="387">
                  <c:v>1191.6646066660344</c:v>
                </c:pt>
                <c:pt idx="388">
                  <c:v>1186.981784043167</c:v>
                </c:pt>
                <c:pt idx="389">
                  <c:v>1182.2092056965787</c:v>
                </c:pt>
                <c:pt idx="390">
                  <c:v>1177.3471637367973</c:v>
                </c:pt>
                <c:pt idx="391">
                  <c:v>1172.3959550145375</c:v>
                </c:pt>
                <c:pt idx="392">
                  <c:v>1167.3558810725219</c:v>
                </c:pt>
                <c:pt idx="393">
                  <c:v>1162.2272480960917</c:v>
                </c:pt>
                <c:pt idx="394">
                  <c:v>1157.0103668626709</c:v>
                </c:pt>
                <c:pt idx="395">
                  <c:v>1151.7055526901402</c:v>
                </c:pt>
                <c:pt idx="396">
                  <c:v>1146.3131253841748</c:v>
                </c:pt>
                <c:pt idx="397">
                  <c:v>1140.8334091845993</c:v>
                </c:pt>
                <c:pt idx="398">
                  <c:v>1135.2667327108056</c:v>
                </c:pt>
                <c:pt idx="399">
                  <c:v>1129.6134289062811</c:v>
                </c:pt>
                <c:pt idx="400">
                  <c:v>1123.8738349822902</c:v>
                </c:pt>
                <c:pt idx="401">
                  <c:v>1118.0482923607503</c:v>
                </c:pt>
                <c:pt idx="402">
                  <c:v>1112.137146616343</c:v>
                </c:pt>
                <c:pt idx="403">
                  <c:v>1106.1407474178964</c:v>
                </c:pt>
                <c:pt idx="404">
                  <c:v>1100.0594484690778</c:v>
                </c:pt>
                <c:pt idx="405">
                  <c:v>1093.8936074484288</c:v>
                </c:pt>
                <c:pt idx="406">
                  <c:v>1087.6435859487788</c:v>
                </c:pt>
                <c:pt idx="407">
                  <c:v>1081.3097494160688</c:v>
                </c:pt>
                <c:pt idx="408">
                  <c:v>1074.8924670876172</c:v>
                </c:pt>
                <c:pt idx="409">
                  <c:v>1068.3921119298582</c:v>
                </c:pt>
                <c:pt idx="410">
                  <c:v>1061.8090605755833</c:v>
                </c:pt>
                <c:pt idx="411">
                  <c:v>1055.1436932607146</c:v>
                </c:pt>
                <c:pt idx="412">
                  <c:v>1048.3963937606381</c:v>
                </c:pt>
                <c:pt idx="413">
                  <c:v>1041.5675493261251</c:v>
                </c:pt>
                <c:pt idx="414">
                  <c:v>1034.6575506188683</c:v>
                </c:pt>
                <c:pt idx="415">
                  <c:v>1027.6667916466606</c:v>
                </c:pt>
                <c:pt idx="416">
                  <c:v>1020.5956696982405</c:v>
                </c:pt>
                <c:pt idx="417">
                  <c:v>1013.4445852778306</c:v>
                </c:pt>
                <c:pt idx="418">
                  <c:v>1006.2139420393952</c:v>
                </c:pt>
                <c:pt idx="419">
                  <c:v>998.90414672063991</c:v>
                </c:pt>
                <c:pt idx="420">
                  <c:v>991.51560907677833</c:v>
                </c:pt>
                <c:pt idx="421">
                  <c:v>984.04874181408957</c:v>
                </c:pt>
                <c:pt idx="422">
                  <c:v>976.50396052328983</c:v>
                </c:pt>
                <c:pt idx="423">
                  <c:v>968.88168361274097</c:v>
                </c:pt>
                <c:pt idx="424">
                  <c:v>961.18233224151902</c:v>
                </c:pt>
                <c:pt idx="425">
                  <c:v>953.40633025236446</c:v>
                </c:pt>
                <c:pt idx="426">
                  <c:v>945.5541041045368</c:v>
                </c:pt>
                <c:pt idx="427">
                  <c:v>937.62608280659481</c:v>
                </c:pt>
                <c:pt idx="428">
                  <c:v>929.6226978491236</c:v>
                </c:pt>
                <c:pt idx="429">
                  <c:v>921.5443831374298</c:v>
                </c:pt>
                <c:pt idx="430">
                  <c:v>913.39157492422544</c:v>
                </c:pt>
                <c:pt idx="431">
                  <c:v>905.16471174232117</c:v>
                </c:pt>
                <c:pt idx="432">
                  <c:v>896.86423433734831</c:v>
                </c:pt>
                <c:pt idx="433">
                  <c:v>888.49058560053015</c:v>
                </c:pt>
                <c:pt idx="434">
                  <c:v>880.04421050152177</c:v>
                </c:pt>
                <c:pt idx="435">
                  <c:v>871.52555602133725</c:v>
                </c:pt>
                <c:pt idx="436">
                  <c:v>862.93507108538404</c:v>
                </c:pt>
                <c:pt idx="437">
                  <c:v>854.27320649662181</c:v>
                </c:pt>
                <c:pt idx="438">
                  <c:v>845.54041486886547</c:v>
                </c:pt>
                <c:pt idx="439">
                  <c:v>836.73715056024935</c:v>
                </c:pt>
                <c:pt idx="440">
                  <c:v>827.86386960687082</c:v>
                </c:pt>
                <c:pt idx="441">
                  <c:v>818.92102965663037</c:v>
                </c:pt>
                <c:pt idx="442">
                  <c:v>809.90908990328558</c:v>
                </c:pt>
                <c:pt idx="443">
                  <c:v>800.8285110207355</c:v>
                </c:pt>
                <c:pt idx="444">
                  <c:v>791.67975509755286</c:v>
                </c:pt>
                <c:pt idx="445">
                  <c:v>782.46328557177844</c:v>
                </c:pt>
                <c:pt idx="446">
                  <c:v>773.17956716599576</c:v>
                </c:pt>
                <c:pt idx="447">
                  <c:v>763.82906582270004</c:v>
                </c:pt>
                <c:pt idx="448">
                  <c:v>754.41224863997775</c:v>
                </c:pt>
                <c:pt idx="449">
                  <c:v>744.92958380751077</c:v>
                </c:pt>
                <c:pt idx="450">
                  <c:v>735.38154054292102</c:v>
                </c:pt>
                <c:pt idx="451">
                  <c:v>725.7685890284688</c:v>
                </c:pt>
                <c:pt idx="452">
                  <c:v>716.09120034811974</c:v>
                </c:pt>
                <c:pt idx="453">
                  <c:v>706.34984642499387</c:v>
                </c:pt>
                <c:pt idx="454">
                  <c:v>696.54499995920992</c:v>
                </c:pt>
                <c:pt idx="455">
                  <c:v>686.67713436613838</c:v>
                </c:pt>
                <c:pt idx="456">
                  <c:v>676.74672371507609</c:v>
                </c:pt>
                <c:pt idx="457">
                  <c:v>666.75424266835444</c:v>
                </c:pt>
                <c:pt idx="458">
                  <c:v>656.70016642089422</c:v>
                </c:pt>
                <c:pt idx="459">
                  <c:v>646.58497064021799</c:v>
                </c:pt>
                <c:pt idx="460">
                  <c:v>636.40913140693192</c:v>
                </c:pt>
                <c:pt idx="461">
                  <c:v>626.17312515568904</c:v>
                </c:pt>
                <c:pt idx="462">
                  <c:v>615.8774286166431</c:v>
                </c:pt>
                <c:pt idx="463">
                  <c:v>605.52251875740546</c:v>
                </c:pt>
                <c:pt idx="464">
                  <c:v>595.1088727255144</c:v>
                </c:pt>
                <c:pt idx="465">
                  <c:v>584.63696779142617</c:v>
                </c:pt>
                <c:pt idx="466">
                  <c:v>574.10728129203903</c:v>
                </c:pt>
                <c:pt idx="467">
                  <c:v>563.52029057475818</c:v>
                </c:pt>
                <c:pt idx="468">
                  <c:v>552.87647294211115</c:v>
                </c:pt>
                <c:pt idx="469">
                  <c:v>542.17630559692213</c:v>
                </c:pt>
                <c:pt idx="470">
                  <c:v>531.42026558805378</c:v>
                </c:pt>
                <c:pt idx="471">
                  <c:v>520.60882975672473</c:v>
                </c:pt>
                <c:pt idx="472">
                  <c:v>509.7424746834098</c:v>
                </c:pt>
                <c:pt idx="473">
                  <c:v>498.82167663533124</c:v>
                </c:pt>
                <c:pt idx="474">
                  <c:v>487.8469115145474</c:v>
                </c:pt>
                <c:pt idx="475">
                  <c:v>476.81865480664607</c:v>
                </c:pt>
                <c:pt idx="476">
                  <c:v>465.73738153004859</c:v>
                </c:pt>
                <c:pt idx="477">
                  <c:v>454.60356618593153</c:v>
                </c:pt>
                <c:pt idx="478">
                  <c:v>443.41768270877083</c:v>
                </c:pt>
                <c:pt idx="479">
                  <c:v>432.18020441751509</c:v>
                </c:pt>
                <c:pt idx="480">
                  <c:v>420.89160396739248</c:v>
                </c:pt>
                <c:pt idx="481">
                  <c:v>409.55235330235644</c:v>
                </c:pt>
                <c:pt idx="482">
                  <c:v>398.16292360817516</c:v>
                </c:pt>
                <c:pt idx="483">
                  <c:v>386.72378526616876</c:v>
                </c:pt>
                <c:pt idx="484">
                  <c:v>375.23540780759862</c:v>
                </c:pt>
                <c:pt idx="485">
                  <c:v>363.69825986871234</c:v>
                </c:pt>
                <c:pt idx="486">
                  <c:v>352.11280914644834</c:v>
                </c:pt>
                <c:pt idx="487">
                  <c:v>340.47952235480273</c:v>
                </c:pt>
                <c:pt idx="488">
                  <c:v>328.7988651818618</c:v>
                </c:pt>
                <c:pt idx="489">
                  <c:v>317.07130224750284</c:v>
                </c:pt>
                <c:pt idx="490">
                  <c:v>305.29729706176533</c:v>
                </c:pt>
                <c:pt idx="491">
                  <c:v>293.47731198389516</c:v>
                </c:pt>
                <c:pt idx="492">
                  <c:v>281.61180818206321</c:v>
                </c:pt>
                <c:pt idx="493">
                  <c:v>269.70124559376046</c:v>
                </c:pt>
                <c:pt idx="494">
                  <c:v>257.74608288687034</c:v>
                </c:pt>
                <c:pt idx="495">
                  <c:v>245.74677742142001</c:v>
                </c:pt>
                <c:pt idx="496">
                  <c:v>233.70378521201098</c:v>
                </c:pt>
                <c:pt idx="497">
                  <c:v>221.61756089093001</c:v>
                </c:pt>
                <c:pt idx="498">
                  <c:v>209.48855767194036</c:v>
                </c:pt>
                <c:pt idx="499">
                  <c:v>197.31722731475361</c:v>
                </c:pt>
                <c:pt idx="500">
                  <c:v>185.10402009018196</c:v>
                </c:pt>
                <c:pt idx="501">
                  <c:v>172.84938474597055</c:v>
                </c:pt>
                <c:pt idx="502">
                  <c:v>160.55376847330933</c:v>
                </c:pt>
                <c:pt idx="503">
                  <c:v>148.21761687402361</c:v>
                </c:pt>
                <c:pt idx="504">
                  <c:v>135.84137392844212</c:v>
                </c:pt>
                <c:pt idx="505">
                  <c:v>123.42548196394172</c:v>
                </c:pt>
                <c:pt idx="506">
                  <c:v>110.97038162416681</c:v>
                </c:pt>
                <c:pt idx="507">
                  <c:v>98.476511838922107</c:v>
                </c:pt>
                <c:pt idx="508">
                  <c:v>85.94430979473691</c:v>
                </c:pt>
                <c:pt idx="509">
                  <c:v>73.374210906098511</c:v>
                </c:pt>
                <c:pt idx="510">
                  <c:v>60.766648787352828</c:v>
                </c:pt>
                <c:pt idx="511">
                  <c:v>48.122055225269612</c:v>
                </c:pt>
                <c:pt idx="512">
                  <c:v>35.440860152269636</c:v>
                </c:pt>
                <c:pt idx="513">
                  <c:v>22.723491620311044</c:v>
                </c:pt>
                <c:pt idx="514">
                  <c:v>9.9703757754319042</c:v>
                </c:pt>
                <c:pt idx="515">
                  <c:v>-2.818063167054266</c:v>
                </c:pt>
                <c:pt idx="516">
                  <c:v>-2.8308691790796972</c:v>
                </c:pt>
                <c:pt idx="517">
                  <c:v>-2.8436752257951179</c:v>
                </c:pt>
                <c:pt idx="518">
                  <c:v>-2.8564813072001098</c:v>
                </c:pt>
                <c:pt idx="519">
                  <c:v>-2.8692874232942551</c:v>
                </c:pt>
                <c:pt idx="520">
                  <c:v>-2.882093574077135</c:v>
                </c:pt>
                <c:pt idx="521">
                  <c:v>-2.8948997595483315</c:v>
                </c:pt>
                <c:pt idx="522">
                  <c:v>-2.9077059797074267</c:v>
                </c:pt>
                <c:pt idx="523">
                  <c:v>-2.920512234554002</c:v>
                </c:pt>
                <c:pt idx="524">
                  <c:v>-2.9333185240876394</c:v>
                </c:pt>
                <c:pt idx="525">
                  <c:v>-2.9461248483079205</c:v>
                </c:pt>
                <c:pt idx="526">
                  <c:v>-2.9589312072144276</c:v>
                </c:pt>
                <c:pt idx="527">
                  <c:v>-2.9717376008067418</c:v>
                </c:pt>
                <c:pt idx="528">
                  <c:v>-2.9845440290844452</c:v>
                </c:pt>
                <c:pt idx="529">
                  <c:v>-2.9973504920471199</c:v>
                </c:pt>
                <c:pt idx="530">
                  <c:v>-3.0101569896943472</c:v>
                </c:pt>
                <c:pt idx="531">
                  <c:v>-3.0229635220257092</c:v>
                </c:pt>
                <c:pt idx="532">
                  <c:v>-3.0357700890407879</c:v>
                </c:pt>
                <c:pt idx="533">
                  <c:v>-3.0485766907391647</c:v>
                </c:pt>
                <c:pt idx="534">
                  <c:v>-3.0613833271204216</c:v>
                </c:pt>
                <c:pt idx="535">
                  <c:v>-3.0741899981841403</c:v>
                </c:pt>
                <c:pt idx="536">
                  <c:v>-3.0869967039299029</c:v>
                </c:pt>
                <c:pt idx="537">
                  <c:v>-3.099803444357291</c:v>
                </c:pt>
                <c:pt idx="538">
                  <c:v>-3.1126102194658865</c:v>
                </c:pt>
                <c:pt idx="539">
                  <c:v>-3.1254170292552712</c:v>
                </c:pt>
                <c:pt idx="540">
                  <c:v>-3.138223873725027</c:v>
                </c:pt>
                <c:pt idx="541">
                  <c:v>-3.1510307528747354</c:v>
                </c:pt>
                <c:pt idx="542">
                  <c:v>-3.1638376667039783</c:v>
                </c:pt>
                <c:pt idx="543">
                  <c:v>-3.176644615212338</c:v>
                </c:pt>
                <c:pt idx="544">
                  <c:v>-3.1894515983993958</c:v>
                </c:pt>
                <c:pt idx="545">
                  <c:v>-3.202258616264734</c:v>
                </c:pt>
                <c:pt idx="546">
                  <c:v>-3.215065668807934</c:v>
                </c:pt>
                <c:pt idx="547">
                  <c:v>-3.2278727560285776</c:v>
                </c:pt>
                <c:pt idx="548">
                  <c:v>-3.2406798779262469</c:v>
                </c:pt>
                <c:pt idx="549">
                  <c:v>-3.253487034500524</c:v>
                </c:pt>
                <c:pt idx="550">
                  <c:v>-3.2662942257509902</c:v>
                </c:pt>
                <c:pt idx="551">
                  <c:v>-3.2791014516772274</c:v>
                </c:pt>
                <c:pt idx="552">
                  <c:v>-3.291908712278818</c:v>
                </c:pt>
                <c:pt idx="553">
                  <c:v>-3.3047160075553434</c:v>
                </c:pt>
                <c:pt idx="554">
                  <c:v>-3.3175233375063855</c:v>
                </c:pt>
                <c:pt idx="555">
                  <c:v>-3.3303307021315263</c:v>
                </c:pt>
                <c:pt idx="556">
                  <c:v>-3.3431381014303474</c:v>
                </c:pt>
                <c:pt idx="557">
                  <c:v>-3.355945535402431</c:v>
                </c:pt>
                <c:pt idx="558">
                  <c:v>-3.3687530040473588</c:v>
                </c:pt>
                <c:pt idx="559">
                  <c:v>-3.3815605073647124</c:v>
                </c:pt>
                <c:pt idx="560">
                  <c:v>-3.3943680453540739</c:v>
                </c:pt>
                <c:pt idx="561">
                  <c:v>-3.407175618015025</c:v>
                </c:pt>
                <c:pt idx="562">
                  <c:v>-3.4199832253471478</c:v>
                </c:pt>
                <c:pt idx="563">
                  <c:v>-3.432790867350024</c:v>
                </c:pt>
                <c:pt idx="564">
                  <c:v>-3.4455985440232357</c:v>
                </c:pt>
                <c:pt idx="565">
                  <c:v>-3.4584062553663646</c:v>
                </c:pt>
                <c:pt idx="566">
                  <c:v>-3.4712140013789927</c:v>
                </c:pt>
                <c:pt idx="567">
                  <c:v>-3.4840217820607018</c:v>
                </c:pt>
                <c:pt idx="568">
                  <c:v>-3.4968295974110739</c:v>
                </c:pt>
                <c:pt idx="569">
                  <c:v>-3.5096374474296907</c:v>
                </c:pt>
                <c:pt idx="570">
                  <c:v>-3.522445332116134</c:v>
                </c:pt>
                <c:pt idx="571">
                  <c:v>-3.5352532514699857</c:v>
                </c:pt>
                <c:pt idx="572">
                  <c:v>-3.548061205490828</c:v>
                </c:pt>
                <c:pt idx="573">
                  <c:v>-3.5608691941782427</c:v>
                </c:pt>
                <c:pt idx="574">
                  <c:v>-3.5736772175318112</c:v>
                </c:pt>
                <c:pt idx="575">
                  <c:v>-3.5864852755511158</c:v>
                </c:pt>
                <c:pt idx="576">
                  <c:v>-3.5992933682357386</c:v>
                </c:pt>
                <c:pt idx="577">
                  <c:v>-3.6121014955852613</c:v>
                </c:pt>
                <c:pt idx="578">
                  <c:v>-3.6249096575992654</c:v>
                </c:pt>
                <c:pt idx="579">
                  <c:v>-3.6377178542773336</c:v>
                </c:pt>
                <c:pt idx="580">
                  <c:v>-3.6505260856190471</c:v>
                </c:pt>
                <c:pt idx="581">
                  <c:v>-3.663334351623988</c:v>
                </c:pt>
                <c:pt idx="582">
                  <c:v>-3.6761426522917384</c:v>
                </c:pt>
                <c:pt idx="583">
                  <c:v>-3.68895098762188</c:v>
                </c:pt>
                <c:pt idx="584">
                  <c:v>-3.7017593576139949</c:v>
                </c:pt>
                <c:pt idx="585">
                  <c:v>-3.7145677622676652</c:v>
                </c:pt>
                <c:pt idx="586">
                  <c:v>-3.7273762015824721</c:v>
                </c:pt>
                <c:pt idx="587">
                  <c:v>-3.7401846755579982</c:v>
                </c:pt>
                <c:pt idx="588">
                  <c:v>-3.7529931841938251</c:v>
                </c:pt>
                <c:pt idx="589">
                  <c:v>-3.765801727489535</c:v>
                </c:pt>
                <c:pt idx="590">
                  <c:v>-3.7786103054447095</c:v>
                </c:pt>
                <c:pt idx="591">
                  <c:v>-3.7914189180589304</c:v>
                </c:pt>
                <c:pt idx="592">
                  <c:v>-3.8042275653317801</c:v>
                </c:pt>
                <c:pt idx="593">
                  <c:v>-3.8170362472628403</c:v>
                </c:pt>
                <c:pt idx="594">
                  <c:v>-3.8298449638516927</c:v>
                </c:pt>
                <c:pt idx="595">
                  <c:v>-3.8426537150979194</c:v>
                </c:pt>
                <c:pt idx="596">
                  <c:v>-3.8554625010011025</c:v>
                </c:pt>
                <c:pt idx="597">
                  <c:v>-3.8682713215608238</c:v>
                </c:pt>
                <c:pt idx="598">
                  <c:v>-3.8810801767766652</c:v>
                </c:pt>
                <c:pt idx="599">
                  <c:v>-3.8938890666482089</c:v>
                </c:pt>
                <c:pt idx="600">
                  <c:v>-3.9066979911750366</c:v>
                </c:pt>
                <c:pt idx="601">
                  <c:v>-3.9195069503567304</c:v>
                </c:pt>
                <c:pt idx="602">
                  <c:v>-3.9323159441928719</c:v>
                </c:pt>
                <c:pt idx="603">
                  <c:v>-3.9451249726830433</c:v>
                </c:pt>
                <c:pt idx="604">
                  <c:v>-3.9579340358268267</c:v>
                </c:pt>
                <c:pt idx="605">
                  <c:v>-3.9707431336238037</c:v>
                </c:pt>
                <c:pt idx="606">
                  <c:v>-3.9835522660735565</c:v>
                </c:pt>
                <c:pt idx="607">
                  <c:v>-3.9963614331756672</c:v>
                </c:pt>
                <c:pt idx="608">
                  <c:v>-4.0091706349297178</c:v>
                </c:pt>
                <c:pt idx="609">
                  <c:v>-4.0219798713352901</c:v>
                </c:pt>
                <c:pt idx="610">
                  <c:v>-4.0347891423919657</c:v>
                </c:pt>
                <c:pt idx="611">
                  <c:v>-4.0475984480993263</c:v>
                </c:pt>
                <c:pt idx="612">
                  <c:v>-4.0604077884569545</c:v>
                </c:pt>
                <c:pt idx="613">
                  <c:v>-4.0732171634644327</c:v>
                </c:pt>
                <c:pt idx="614">
                  <c:v>-4.0860265731213419</c:v>
                </c:pt>
                <c:pt idx="615">
                  <c:v>-4.0988360174272644</c:v>
                </c:pt>
                <c:pt idx="616">
                  <c:v>-4.111645496381783</c:v>
                </c:pt>
                <c:pt idx="617">
                  <c:v>-4.1244550099844783</c:v>
                </c:pt>
                <c:pt idx="618">
                  <c:v>-4.137264558234933</c:v>
                </c:pt>
                <c:pt idx="619">
                  <c:v>-4.1500741411327295</c:v>
                </c:pt>
                <c:pt idx="620">
                  <c:v>-4.1628837586774488</c:v>
                </c:pt>
                <c:pt idx="621">
                  <c:v>-4.1756934108686741</c:v>
                </c:pt>
                <c:pt idx="622">
                  <c:v>-4.1885030977059863</c:v>
                </c:pt>
                <c:pt idx="623">
                  <c:v>-4.2013128191889679</c:v>
                </c:pt>
                <c:pt idx="624">
                  <c:v>-4.2141225753172007</c:v>
                </c:pt>
                <c:pt idx="625">
                  <c:v>-4.2269323660902671</c:v>
                </c:pt>
                <c:pt idx="626">
                  <c:v>-4.239742191507748</c:v>
                </c:pt>
                <c:pt idx="627">
                  <c:v>-4.2525520515692268</c:v>
                </c:pt>
                <c:pt idx="628">
                  <c:v>-4.2653619462742842</c:v>
                </c:pt>
                <c:pt idx="629">
                  <c:v>-4.2781718756225029</c:v>
                </c:pt>
                <c:pt idx="630">
                  <c:v>-4.2909818396134654</c:v>
                </c:pt>
                <c:pt idx="631">
                  <c:v>-4.3037918382467533</c:v>
                </c:pt>
                <c:pt idx="632">
                  <c:v>-4.3166018715219483</c:v>
                </c:pt>
                <c:pt idx="633">
                  <c:v>-4.3294119394386321</c:v>
                </c:pt>
                <c:pt idx="634">
                  <c:v>-4.3422220419963873</c:v>
                </c:pt>
                <c:pt idx="635">
                  <c:v>-4.3550321791947955</c:v>
                </c:pt>
                <c:pt idx="636">
                  <c:v>-4.3678423510334392</c:v>
                </c:pt>
                <c:pt idx="637">
                  <c:v>-4.3806525575119002</c:v>
                </c:pt>
                <c:pt idx="638">
                  <c:v>-4.393462798629761</c:v>
                </c:pt>
                <c:pt idx="639">
                  <c:v>-4.4062730743866032</c:v>
                </c:pt>
                <c:pt idx="640">
                  <c:v>-4.4190833847820086</c:v>
                </c:pt>
                <c:pt idx="641">
                  <c:v>-4.4318937298155596</c:v>
                </c:pt>
                <c:pt idx="642">
                  <c:v>-4.444704109486838</c:v>
                </c:pt>
                <c:pt idx="643">
                  <c:v>-4.4575145237954255</c:v>
                </c:pt>
                <c:pt idx="644">
                  <c:v>-4.4703249727409045</c:v>
                </c:pt>
                <c:pt idx="645">
                  <c:v>-4.4831354563228567</c:v>
                </c:pt>
                <c:pt idx="646">
                  <c:v>-4.4959459745408648</c:v>
                </c:pt>
                <c:pt idx="647">
                  <c:v>-4.5087565273945103</c:v>
                </c:pt>
                <c:pt idx="648">
                  <c:v>-4.5215671148833758</c:v>
                </c:pt>
                <c:pt idx="649">
                  <c:v>-4.5343777370070431</c:v>
                </c:pt>
                <c:pt idx="650">
                  <c:v>-4.5471883937650937</c:v>
                </c:pt>
                <c:pt idx="651">
                  <c:v>-4.5599990851571102</c:v>
                </c:pt>
                <c:pt idx="652">
                  <c:v>-4.5728098111826743</c:v>
                </c:pt>
                <c:pt idx="653">
                  <c:v>-4.5856205718413685</c:v>
                </c:pt>
                <c:pt idx="654">
                  <c:v>-4.5984313671327746</c:v>
                </c:pt>
                <c:pt idx="655">
                  <c:v>-4.6112421970564741</c:v>
                </c:pt>
                <c:pt idx="656">
                  <c:v>-4.6240530616120497</c:v>
                </c:pt>
                <c:pt idx="657">
                  <c:v>-4.6368639607990838</c:v>
                </c:pt>
                <c:pt idx="658">
                  <c:v>-4.6496748946171582</c:v>
                </c:pt>
                <c:pt idx="659">
                  <c:v>-4.6624858630658546</c:v>
                </c:pt>
                <c:pt idx="660">
                  <c:v>-4.6752968661447554</c:v>
                </c:pt>
                <c:pt idx="661">
                  <c:v>-4.6881079038534423</c:v>
                </c:pt>
                <c:pt idx="662">
                  <c:v>-4.7009189761914971</c:v>
                </c:pt>
                <c:pt idx="663">
                  <c:v>-4.7137300831585023</c:v>
                </c:pt>
                <c:pt idx="664">
                  <c:v>-4.7265412247540404</c:v>
                </c:pt>
                <c:pt idx="665">
                  <c:v>-4.7393524009776931</c:v>
                </c:pt>
                <c:pt idx="666">
                  <c:v>-4.752163611829042</c:v>
                </c:pt>
                <c:pt idx="667">
                  <c:v>-4.7649748573076698</c:v>
                </c:pt>
                <c:pt idx="668">
                  <c:v>-4.7777861374131581</c:v>
                </c:pt>
                <c:pt idx="669">
                  <c:v>-4.7905974521450894</c:v>
                </c:pt>
                <c:pt idx="670">
                  <c:v>-4.8034088015030463</c:v>
                </c:pt>
                <c:pt idx="671">
                  <c:v>-4.8162201854866096</c:v>
                </c:pt>
                <c:pt idx="672">
                  <c:v>-4.8290316040953618</c:v>
                </c:pt>
                <c:pt idx="673">
                  <c:v>-4.8418430573288855</c:v>
                </c:pt>
                <c:pt idx="674">
                  <c:v>-4.8546545451867624</c:v>
                </c:pt>
                <c:pt idx="675">
                  <c:v>-4.867466067668575</c:v>
                </c:pt>
                <c:pt idx="676">
                  <c:v>-4.880277624773905</c:v>
                </c:pt>
                <c:pt idx="677">
                  <c:v>-4.893089216502335</c:v>
                </c:pt>
                <c:pt idx="678">
                  <c:v>-4.9059008428534465</c:v>
                </c:pt>
                <c:pt idx="679">
                  <c:v>-4.9187125038268213</c:v>
                </c:pt>
                <c:pt idx="680">
                  <c:v>-4.931524199422042</c:v>
                </c:pt>
                <c:pt idx="681">
                  <c:v>-4.9443359296386911</c:v>
                </c:pt>
                <c:pt idx="682">
                  <c:v>-4.9571476944763502</c:v>
                </c:pt>
                <c:pt idx="683">
                  <c:v>-4.969959493934601</c:v>
                </c:pt>
                <c:pt idx="684">
                  <c:v>-4.9827713280130261</c:v>
                </c:pt>
                <c:pt idx="685">
                  <c:v>-4.9955831967112081</c:v>
                </c:pt>
                <c:pt idx="686">
                  <c:v>-5.0083951000287286</c:v>
                </c:pt>
                <c:pt idx="687">
                  <c:v>-5.0212070379651692</c:v>
                </c:pt>
                <c:pt idx="688">
                  <c:v>-5.0340190105201126</c:v>
                </c:pt>
                <c:pt idx="689">
                  <c:v>-5.0468310176931412</c:v>
                </c:pt>
                <c:pt idx="690">
                  <c:v>-5.0596430594838369</c:v>
                </c:pt>
                <c:pt idx="691">
                  <c:v>-5.072455135891782</c:v>
                </c:pt>
                <c:pt idx="692">
                  <c:v>-5.0852672469165583</c:v>
                </c:pt>
                <c:pt idx="693">
                  <c:v>-5.0980793925577474</c:v>
                </c:pt>
                <c:pt idx="694">
                  <c:v>-5.110891572814932</c:v>
                </c:pt>
                <c:pt idx="695">
                  <c:v>-5.1237037876876945</c:v>
                </c:pt>
                <c:pt idx="696">
                  <c:v>-5.1365160371756167</c:v>
                </c:pt>
                <c:pt idx="697">
                  <c:v>-5.149328321278281</c:v>
                </c:pt>
                <c:pt idx="698">
                  <c:v>-5.1621406399952692</c:v>
                </c:pt>
                <c:pt idx="699">
                  <c:v>-5.1749529933261638</c:v>
                </c:pt>
                <c:pt idx="700">
                  <c:v>-5.1877653812705464</c:v>
                </c:pt>
                <c:pt idx="701">
                  <c:v>-5.2005778038279997</c:v>
                </c:pt>
                <c:pt idx="702">
                  <c:v>-5.2133902609981053</c:v>
                </c:pt>
                <c:pt idx="703">
                  <c:v>-5.2262027527804458</c:v>
                </c:pt>
                <c:pt idx="704">
                  <c:v>-5.2390152791746027</c:v>
                </c:pt>
                <c:pt idx="705">
                  <c:v>-5.2518278401801588</c:v>
                </c:pt>
                <c:pt idx="706">
                  <c:v>-5.2646404357966965</c:v>
                </c:pt>
                <c:pt idx="707">
                  <c:v>-5.2774530660237975</c:v>
                </c:pt>
                <c:pt idx="708">
                  <c:v>-5.2902657308610443</c:v>
                </c:pt>
                <c:pt idx="709">
                  <c:v>-5.3030784303080187</c:v>
                </c:pt>
                <c:pt idx="710">
                  <c:v>-5.3158911643643023</c:v>
                </c:pt>
                <c:pt idx="711">
                  <c:v>-5.3287039330294785</c:v>
                </c:pt>
                <c:pt idx="712">
                  <c:v>-5.3415167363031282</c:v>
                </c:pt>
                <c:pt idx="713">
                  <c:v>-5.3543295741848347</c:v>
                </c:pt>
                <c:pt idx="714">
                  <c:v>-5.3671424466741797</c:v>
                </c:pt>
                <c:pt idx="715">
                  <c:v>-5.379955353770745</c:v>
                </c:pt>
                <c:pt idx="716">
                  <c:v>-5.392768295474113</c:v>
                </c:pt>
                <c:pt idx="717">
                  <c:v>-5.4055812717838663</c:v>
                </c:pt>
                <c:pt idx="718">
                  <c:v>-5.4183942826995866</c:v>
                </c:pt>
                <c:pt idx="719">
                  <c:v>-5.4312073282208564</c:v>
                </c:pt>
                <c:pt idx="720">
                  <c:v>-5.4440204083472574</c:v>
                </c:pt>
                <c:pt idx="721">
                  <c:v>-5.4568335230783722</c:v>
                </c:pt>
                <c:pt idx="722">
                  <c:v>-5.4696466724137833</c:v>
                </c:pt>
                <c:pt idx="723">
                  <c:v>-5.4824598563530724</c:v>
                </c:pt>
                <c:pt idx="724">
                  <c:v>-5.4952730748958221</c:v>
                </c:pt>
                <c:pt idx="725">
                  <c:v>-5.5080863280416139</c:v>
                </c:pt>
                <c:pt idx="726">
                  <c:v>-5.5208996157900305</c:v>
                </c:pt>
                <c:pt idx="727">
                  <c:v>-5.5337129381406536</c:v>
                </c:pt>
                <c:pt idx="728">
                  <c:v>-5.5465262950930656</c:v>
                </c:pt>
                <c:pt idx="729">
                  <c:v>-5.5593396866468492</c:v>
                </c:pt>
                <c:pt idx="730">
                  <c:v>-5.572153112801586</c:v>
                </c:pt>
                <c:pt idx="731">
                  <c:v>-5.5849665735568585</c:v>
                </c:pt>
                <c:pt idx="732">
                  <c:v>-5.5977800689122494</c:v>
                </c:pt>
                <c:pt idx="733">
                  <c:v>-5.6105935988673403</c:v>
                </c:pt>
                <c:pt idx="734">
                  <c:v>-5.6234071634217138</c:v>
                </c:pt>
                <c:pt idx="735">
                  <c:v>-5.6362207625749514</c:v>
                </c:pt>
                <c:pt idx="736">
                  <c:v>-5.6490343963266358</c:v>
                </c:pt>
                <c:pt idx="737">
                  <c:v>-5.6618480646763487</c:v>
                </c:pt>
                <c:pt idx="738">
                  <c:v>-5.6746617676236726</c:v>
                </c:pt>
                <c:pt idx="739">
                  <c:v>-5.68747550516819</c:v>
                </c:pt>
                <c:pt idx="740">
                  <c:v>-5.7002892773094835</c:v>
                </c:pt>
                <c:pt idx="741">
                  <c:v>-5.7131030840471348</c:v>
                </c:pt>
                <c:pt idx="742">
                  <c:v>-5.7259169253807256</c:v>
                </c:pt>
                <c:pt idx="743">
                  <c:v>-5.7387308013098384</c:v>
                </c:pt>
                <c:pt idx="744">
                  <c:v>-5.7515447118340557</c:v>
                </c:pt>
                <c:pt idx="745">
                  <c:v>-5.7643586569529601</c:v>
                </c:pt>
                <c:pt idx="746">
                  <c:v>-5.7771726366661333</c:v>
                </c:pt>
                <c:pt idx="747">
                  <c:v>-5.7899866509731579</c:v>
                </c:pt>
                <c:pt idx="748">
                  <c:v>-5.8028006998736155</c:v>
                </c:pt>
                <c:pt idx="749">
                  <c:v>-5.8156147833670886</c:v>
                </c:pt>
                <c:pt idx="750">
                  <c:v>-5.8284289014531598</c:v>
                </c:pt>
                <c:pt idx="751">
                  <c:v>-5.8412430541314109</c:v>
                </c:pt>
                <c:pt idx="752">
                  <c:v>-5.8540572414014242</c:v>
                </c:pt>
                <c:pt idx="753">
                  <c:v>-5.8668714632627825</c:v>
                </c:pt>
                <c:pt idx="754">
                  <c:v>-5.8796857197150674</c:v>
                </c:pt>
                <c:pt idx="755">
                  <c:v>-5.8925000107578613</c:v>
                </c:pt>
                <c:pt idx="756">
                  <c:v>-5.905314336390747</c:v>
                </c:pt>
                <c:pt idx="757">
                  <c:v>-5.918128696613306</c:v>
                </c:pt>
                <c:pt idx="758">
                  <c:v>-5.9309430914251209</c:v>
                </c:pt>
                <c:pt idx="759">
                  <c:v>-5.9437575208257742</c:v>
                </c:pt>
                <c:pt idx="760">
                  <c:v>-5.9565719848148477</c:v>
                </c:pt>
                <c:pt idx="761">
                  <c:v>-5.9693864833919239</c:v>
                </c:pt>
                <c:pt idx="762">
                  <c:v>-5.9822010165565853</c:v>
                </c:pt>
                <c:pt idx="763">
                  <c:v>-5.9950155843084136</c:v>
                </c:pt>
                <c:pt idx="764">
                  <c:v>-6.0078301866469914</c:v>
                </c:pt>
                <c:pt idx="765">
                  <c:v>-6.0206448235719012</c:v>
                </c:pt>
                <c:pt idx="766">
                  <c:v>-6.0334594950827247</c:v>
                </c:pt>
                <c:pt idx="767">
                  <c:v>-6.0462742011790445</c:v>
                </c:pt>
                <c:pt idx="768">
                  <c:v>-6.059088941860443</c:v>
                </c:pt>
                <c:pt idx="769">
                  <c:v>-6.071903717126502</c:v>
                </c:pt>
                <c:pt idx="770">
                  <c:v>-6.084718526976804</c:v>
                </c:pt>
                <c:pt idx="771">
                  <c:v>-6.0975333714109317</c:v>
                </c:pt>
                <c:pt idx="772">
                  <c:v>-6.1103482504284665</c:v>
                </c:pt>
                <c:pt idx="773">
                  <c:v>-6.1231631640289912</c:v>
                </c:pt>
                <c:pt idx="774">
                  <c:v>-6.1359781122120882</c:v>
                </c:pt>
                <c:pt idx="775">
                  <c:v>-6.1487930949773402</c:v>
                </c:pt>
                <c:pt idx="776">
                  <c:v>-6.1616081123243287</c:v>
                </c:pt>
                <c:pt idx="777">
                  <c:v>-6.1744231642526364</c:v>
                </c:pt>
                <c:pt idx="778">
                  <c:v>-6.1872382507618457</c:v>
                </c:pt>
                <c:pt idx="779">
                  <c:v>-6.2000533718515385</c:v>
                </c:pt>
                <c:pt idx="780">
                  <c:v>-6.2128685275212971</c:v>
                </c:pt>
                <c:pt idx="781">
                  <c:v>-6.2256837177707043</c:v>
                </c:pt>
                <c:pt idx="782">
                  <c:v>-6.2384989425993416</c:v>
                </c:pt>
                <c:pt idx="783">
                  <c:v>-6.2513142020067924</c:v>
                </c:pt>
                <c:pt idx="784">
                  <c:v>-6.2641294959926386</c:v>
                </c:pt>
                <c:pt idx="785">
                  <c:v>-6.2769448245564616</c:v>
                </c:pt>
                <c:pt idx="786">
                  <c:v>-6.2897601876978451</c:v>
                </c:pt>
                <c:pt idx="787">
                  <c:v>-6.3025755854163705</c:v>
                </c:pt>
                <c:pt idx="788">
                  <c:v>-6.3153910177116206</c:v>
                </c:pt>
                <c:pt idx="789">
                  <c:v>-6.3282064845831769</c:v>
                </c:pt>
                <c:pt idx="790">
                  <c:v>-6.3410219860306221</c:v>
                </c:pt>
                <c:pt idx="791">
                  <c:v>-6.3538375220535386</c:v>
                </c:pt>
                <c:pt idx="792">
                  <c:v>-6.366653092651509</c:v>
                </c:pt>
                <c:pt idx="793">
                  <c:v>-6.379468697824116</c:v>
                </c:pt>
                <c:pt idx="794">
                  <c:v>-6.3922843375709411</c:v>
                </c:pt>
                <c:pt idx="795">
                  <c:v>-6.4051000118915669</c:v>
                </c:pt>
                <c:pt idx="796">
                  <c:v>-6.4179157207855759</c:v>
                </c:pt>
                <c:pt idx="797">
                  <c:v>-6.4307314642525499</c:v>
                </c:pt>
                <c:pt idx="798">
                  <c:v>-6.4435472422920723</c:v>
                </c:pt>
                <c:pt idx="799">
                  <c:v>-6.4563630549037248</c:v>
                </c:pt>
                <c:pt idx="800">
                  <c:v>-6.4691789020870889</c:v>
                </c:pt>
                <c:pt idx="801">
                  <c:v>-6.4819947838417482</c:v>
                </c:pt>
                <c:pt idx="802">
                  <c:v>-6.4948107001672843</c:v>
                </c:pt>
                <c:pt idx="803">
                  <c:v>-6.5076266510632799</c:v>
                </c:pt>
                <c:pt idx="804">
                  <c:v>-6.5204426365293173</c:v>
                </c:pt>
                <c:pt idx="805">
                  <c:v>-6.5332586565649793</c:v>
                </c:pt>
                <c:pt idx="806">
                  <c:v>-6.5460747111698474</c:v>
                </c:pt>
                <c:pt idx="807">
                  <c:v>-6.5588908003435042</c:v>
                </c:pt>
                <c:pt idx="808">
                  <c:v>-6.5717069240855324</c:v>
                </c:pt>
                <c:pt idx="809">
                  <c:v>-6.5845230823955143</c:v>
                </c:pt>
                <c:pt idx="810">
                  <c:v>-6.5973392752730318</c:v>
                </c:pt>
                <c:pt idx="811">
                  <c:v>-6.6101555027176673</c:v>
                </c:pt>
                <c:pt idx="812">
                  <c:v>-6.6229717647290034</c:v>
                </c:pt>
                <c:pt idx="813">
                  <c:v>-6.6357880613066227</c:v>
                </c:pt>
                <c:pt idx="814">
                  <c:v>-6.6486043924501077</c:v>
                </c:pt>
                <c:pt idx="815">
                  <c:v>-6.6614207581590401</c:v>
                </c:pt>
                <c:pt idx="816">
                  <c:v>-6.6742371584330025</c:v>
                </c:pt>
                <c:pt idx="817">
                  <c:v>-6.6870535932715773</c:v>
                </c:pt>
                <c:pt idx="818">
                  <c:v>-6.6998700626743473</c:v>
                </c:pt>
                <c:pt idx="819">
                  <c:v>-6.7126865666408939</c:v>
                </c:pt>
                <c:pt idx="820">
                  <c:v>-6.7255031051708007</c:v>
                </c:pt>
                <c:pt idx="821">
                  <c:v>-6.7383196782636494</c:v>
                </c:pt>
                <c:pt idx="822">
                  <c:v>-6.7511362859190225</c:v>
                </c:pt>
                <c:pt idx="823">
                  <c:v>-6.7639529281365016</c:v>
                </c:pt>
                <c:pt idx="824">
                  <c:v>-6.7767696049156703</c:v>
                </c:pt>
                <c:pt idx="825">
                  <c:v>-6.7895863162561101</c:v>
                </c:pt>
                <c:pt idx="826">
                  <c:v>-6.8024030621574045</c:v>
                </c:pt>
                <c:pt idx="827">
                  <c:v>-6.8152198426191353</c:v>
                </c:pt>
                <c:pt idx="828">
                  <c:v>-6.828036657640884</c:v>
                </c:pt>
                <c:pt idx="829">
                  <c:v>-6.8408535072222341</c:v>
                </c:pt>
                <c:pt idx="830">
                  <c:v>-6.8536703913627672</c:v>
                </c:pt>
                <c:pt idx="831">
                  <c:v>-6.8664873100620669</c:v>
                </c:pt>
                <c:pt idx="832">
                  <c:v>-6.8793042633197148</c:v>
                </c:pt>
                <c:pt idx="833">
                  <c:v>-6.8921212511352934</c:v>
                </c:pt>
                <c:pt idx="834">
                  <c:v>-6.9049382735083853</c:v>
                </c:pt>
                <c:pt idx="835">
                  <c:v>-6.9177553304385722</c:v>
                </c:pt>
                <c:pt idx="836">
                  <c:v>-6.9305724219254374</c:v>
                </c:pt>
                <c:pt idx="837">
                  <c:v>-6.9433895479685628</c:v>
                </c:pt>
                <c:pt idx="838">
                  <c:v>-6.9562067085675308</c:v>
                </c:pt>
                <c:pt idx="839">
                  <c:v>-6.9690239037219239</c:v>
                </c:pt>
                <c:pt idx="840">
                  <c:v>-6.9818411334313248</c:v>
                </c:pt>
                <c:pt idx="841">
                  <c:v>-6.9946583976953152</c:v>
                </c:pt>
                <c:pt idx="842">
                  <c:v>-7.0074756965134783</c:v>
                </c:pt>
                <c:pt idx="843">
                  <c:v>-7.0202930298853961</c:v>
                </c:pt>
                <c:pt idx="844">
                  <c:v>-7.0331103978106517</c:v>
                </c:pt>
                <c:pt idx="845">
                  <c:v>-7.045927800288827</c:v>
                </c:pt>
                <c:pt idx="846">
                  <c:v>-7.0587452373195045</c:v>
                </c:pt>
                <c:pt idx="847">
                  <c:v>-7.0715627089022659</c:v>
                </c:pt>
                <c:pt idx="848">
                  <c:v>-7.0843802150366946</c:v>
                </c:pt>
                <c:pt idx="849">
                  <c:v>-7.0971977557223731</c:v>
                </c:pt>
                <c:pt idx="850">
                  <c:v>-7.1100153309588832</c:v>
                </c:pt>
                <c:pt idx="851">
                  <c:v>-7.1228329407458073</c:v>
                </c:pt>
                <c:pt idx="852">
                  <c:v>-7.1356505850827281</c:v>
                </c:pt>
                <c:pt idx="853">
                  <c:v>-7.1484682639692281</c:v>
                </c:pt>
                <c:pt idx="854">
                  <c:v>-7.1612859774048898</c:v>
                </c:pt>
                <c:pt idx="855">
                  <c:v>-7.1741037253892959</c:v>
                </c:pt>
                <c:pt idx="856">
                  <c:v>-7.1869215079220288</c:v>
                </c:pt>
                <c:pt idx="857">
                  <c:v>-7.1997393250026702</c:v>
                </c:pt>
                <c:pt idx="858">
                  <c:v>-7.2125571766308028</c:v>
                </c:pt>
                <c:pt idx="859">
                  <c:v>-7.2253750628060098</c:v>
                </c:pt>
                <c:pt idx="860">
                  <c:v>-7.2381929835278731</c:v>
                </c:pt>
                <c:pt idx="861">
                  <c:v>-7.2510109387959751</c:v>
                </c:pt>
                <c:pt idx="862">
                  <c:v>-7.2638289286098985</c:v>
                </c:pt>
                <c:pt idx="863">
                  <c:v>-7.2766469529692257</c:v>
                </c:pt>
                <c:pt idx="864">
                  <c:v>-7.2894650118735393</c:v>
                </c:pt>
                <c:pt idx="865">
                  <c:v>-7.3022831053224211</c:v>
                </c:pt>
                <c:pt idx="866">
                  <c:v>-7.3151012333154544</c:v>
                </c:pt>
                <c:pt idx="867">
                  <c:v>-7.3279193958522209</c:v>
                </c:pt>
                <c:pt idx="868">
                  <c:v>-7.340737592932304</c:v>
                </c:pt>
                <c:pt idx="869">
                  <c:v>-7.3535558245552854</c:v>
                </c:pt>
                <c:pt idx="870">
                  <c:v>-7.3663740907207478</c:v>
                </c:pt>
                <c:pt idx="871">
                  <c:v>-7.3791923914282735</c:v>
                </c:pt>
                <c:pt idx="872">
                  <c:v>-7.3920107266774453</c:v>
                </c:pt>
                <c:pt idx="873">
                  <c:v>-7.4048290964678456</c:v>
                </c:pt>
                <c:pt idx="874">
                  <c:v>-7.417647500799057</c:v>
                </c:pt>
                <c:pt idx="875">
                  <c:v>-7.430465939670662</c:v>
                </c:pt>
                <c:pt idx="876">
                  <c:v>-7.4432844130822433</c:v>
                </c:pt>
                <c:pt idx="877">
                  <c:v>-7.4561029210333825</c:v>
                </c:pt>
                <c:pt idx="878">
                  <c:v>-7.4689214635236629</c:v>
                </c:pt>
                <c:pt idx="879">
                  <c:v>-7.4817400405526664</c:v>
                </c:pt>
                <c:pt idx="880">
                  <c:v>-7.4945586521199763</c:v>
                </c:pt>
                <c:pt idx="881">
                  <c:v>-7.5073772982251743</c:v>
                </c:pt>
                <c:pt idx="882">
                  <c:v>-7.520195978867843</c:v>
                </c:pt>
                <c:pt idx="883">
                  <c:v>-7.5330146940475657</c:v>
                </c:pt>
                <c:pt idx="884">
                  <c:v>-7.5458334437639243</c:v>
                </c:pt>
                <c:pt idx="885">
                  <c:v>-7.5586522280165012</c:v>
                </c:pt>
                <c:pt idx="886">
                  <c:v>-7.5714710468048789</c:v>
                </c:pt>
                <c:pt idx="887">
                  <c:v>-7.5842899001286401</c:v>
                </c:pt>
                <c:pt idx="888">
                  <c:v>-7.5971087879873673</c:v>
                </c:pt>
                <c:pt idx="889">
                  <c:v>-7.6099277103806431</c:v>
                </c:pt>
                <c:pt idx="890">
                  <c:v>-7.62274666730805</c:v>
                </c:pt>
                <c:pt idx="891">
                  <c:v>-7.6355656587691705</c:v>
                </c:pt>
                <c:pt idx="892">
                  <c:v>-7.6483846847635872</c:v>
                </c:pt>
                <c:pt idx="893">
                  <c:v>-7.6612037452908819</c:v>
                </c:pt>
                <c:pt idx="894">
                  <c:v>-7.6740228403506379</c:v>
                </c:pt>
                <c:pt idx="895">
                  <c:v>-7.6868419699424377</c:v>
                </c:pt>
                <c:pt idx="896">
                  <c:v>-7.6996611340658641</c:v>
                </c:pt>
                <c:pt idx="897">
                  <c:v>-7.7124803327204985</c:v>
                </c:pt>
                <c:pt idx="898">
                  <c:v>-7.7252995659059245</c:v>
                </c:pt>
                <c:pt idx="899">
                  <c:v>-7.7381188336217237</c:v>
                </c:pt>
                <c:pt idx="900">
                  <c:v>-7.7509381358674796</c:v>
                </c:pt>
                <c:pt idx="901">
                  <c:v>-7.7637574726427747</c:v>
                </c:pt>
                <c:pt idx="902">
                  <c:v>-7.7765768439471907</c:v>
                </c:pt>
                <c:pt idx="903">
                  <c:v>-7.7893962497803111</c:v>
                </c:pt>
                <c:pt idx="904">
                  <c:v>-7.8022156901417175</c:v>
                </c:pt>
                <c:pt idx="905">
                  <c:v>-7.8150351650309933</c:v>
                </c:pt>
                <c:pt idx="906">
                  <c:v>-7.8278546744477202</c:v>
                </c:pt>
                <c:pt idx="907">
                  <c:v>-7.8406742183914817</c:v>
                </c:pt>
                <c:pt idx="908">
                  <c:v>-7.8534937968618594</c:v>
                </c:pt>
                <c:pt idx="909">
                  <c:v>-7.8663134098584369</c:v>
                </c:pt>
                <c:pt idx="910">
                  <c:v>-7.8791330573807956</c:v>
                </c:pt>
                <c:pt idx="911">
                  <c:v>-7.8919527394285192</c:v>
                </c:pt>
                <c:pt idx="912">
                  <c:v>-7.9047724560011892</c:v>
                </c:pt>
                <c:pt idx="913">
                  <c:v>-7.9175922070983891</c:v>
                </c:pt>
                <c:pt idx="914">
                  <c:v>-7.9304119927197005</c:v>
                </c:pt>
                <c:pt idx="915">
                  <c:v>-7.943231812864707</c:v>
                </c:pt>
                <c:pt idx="916">
                  <c:v>-7.9560516675329911</c:v>
                </c:pt>
                <c:pt idx="917">
                  <c:v>-7.9688715567241344</c:v>
                </c:pt>
                <c:pt idx="918">
                  <c:v>-7.9816914804377204</c:v>
                </c:pt>
                <c:pt idx="919">
                  <c:v>-7.9945114386733307</c:v>
                </c:pt>
                <c:pt idx="920">
                  <c:v>-8.0073314314305488</c:v>
                </c:pt>
                <c:pt idx="921">
                  <c:v>-8.0201514587089573</c:v>
                </c:pt>
                <c:pt idx="922">
                  <c:v>-8.0329715205081378</c:v>
                </c:pt>
                <c:pt idx="923">
                  <c:v>-8.0457916168276746</c:v>
                </c:pt>
                <c:pt idx="924">
                  <c:v>-8.0586117476671486</c:v>
                </c:pt>
                <c:pt idx="925">
                  <c:v>-8.0714319130261423</c:v>
                </c:pt>
                <c:pt idx="926">
                  <c:v>-8.08425211290424</c:v>
                </c:pt>
                <c:pt idx="927">
                  <c:v>-8.0970723473010224</c:v>
                </c:pt>
                <c:pt idx="928">
                  <c:v>-8.109892616216074</c:v>
                </c:pt>
                <c:pt idx="929">
                  <c:v>-8.1227129196489756</c:v>
                </c:pt>
                <c:pt idx="930">
                  <c:v>-8.1355332575993113</c:v>
                </c:pt>
                <c:pt idx="931">
                  <c:v>-8.1483536300666621</c:v>
                </c:pt>
                <c:pt idx="932">
                  <c:v>-8.1611740370506123</c:v>
                </c:pt>
                <c:pt idx="933">
                  <c:v>-8.1739944785507426</c:v>
                </c:pt>
                <c:pt idx="934">
                  <c:v>-8.1868149545666373</c:v>
                </c:pt>
                <c:pt idx="935">
                  <c:v>-8.1996354650978773</c:v>
                </c:pt>
                <c:pt idx="936">
                  <c:v>-8.2124560101440469</c:v>
                </c:pt>
                <c:pt idx="937">
                  <c:v>-8.2252765897047286</c:v>
                </c:pt>
                <c:pt idx="938">
                  <c:v>-8.2380972037795051</c:v>
                </c:pt>
                <c:pt idx="939">
                  <c:v>-8.2509178523679569</c:v>
                </c:pt>
                <c:pt idx="940">
                  <c:v>-8.2637385354696686</c:v>
                </c:pt>
                <c:pt idx="941">
                  <c:v>-8.2765592530842227</c:v>
                </c:pt>
                <c:pt idx="942">
                  <c:v>-8.2893800052112017</c:v>
                </c:pt>
                <c:pt idx="943">
                  <c:v>-8.3022007918501881</c:v>
                </c:pt>
                <c:pt idx="944">
                  <c:v>-8.3150216130007646</c:v>
                </c:pt>
                <c:pt idx="945">
                  <c:v>-8.3278424686625137</c:v>
                </c:pt>
                <c:pt idx="946">
                  <c:v>-8.3406633588350179</c:v>
                </c:pt>
                <c:pt idx="947">
                  <c:v>-8.3534842835178598</c:v>
                </c:pt>
                <c:pt idx="948">
                  <c:v>-8.3663052427106219</c:v>
                </c:pt>
                <c:pt idx="949">
                  <c:v>-8.3791262364128869</c:v>
                </c:pt>
                <c:pt idx="950">
                  <c:v>-8.3919472646242372</c:v>
                </c:pt>
                <c:pt idx="951">
                  <c:v>-8.4047683273442555</c:v>
                </c:pt>
                <c:pt idx="952">
                  <c:v>-8.417589424572526</c:v>
                </c:pt>
                <c:pt idx="953">
                  <c:v>-8.4304105563086296</c:v>
                </c:pt>
                <c:pt idx="954">
                  <c:v>-8.4432317225521487</c:v>
                </c:pt>
                <c:pt idx="955">
                  <c:v>-8.4560529233026678</c:v>
                </c:pt>
                <c:pt idx="956">
                  <c:v>-8.4688741585597676</c:v>
                </c:pt>
                <c:pt idx="957">
                  <c:v>-8.4816954283230324</c:v>
                </c:pt>
                <c:pt idx="958">
                  <c:v>-8.4945167325920448</c:v>
                </c:pt>
                <c:pt idx="959">
                  <c:v>-8.5073380713663855</c:v>
                </c:pt>
                <c:pt idx="960">
                  <c:v>-8.520159444645639</c:v>
                </c:pt>
                <c:pt idx="961">
                  <c:v>-8.5329808524293878</c:v>
                </c:pt>
                <c:pt idx="962">
                  <c:v>-8.5458022947172125</c:v>
                </c:pt>
                <c:pt idx="963">
                  <c:v>-8.5586237715086977</c:v>
                </c:pt>
                <c:pt idx="964">
                  <c:v>-8.5714452828034258</c:v>
                </c:pt>
                <c:pt idx="965">
                  <c:v>-8.5842668286009793</c:v>
                </c:pt>
                <c:pt idx="966">
                  <c:v>-8.5970884089009409</c:v>
                </c:pt>
                <c:pt idx="967">
                  <c:v>-8.6099100237028949</c:v>
                </c:pt>
                <c:pt idx="968">
                  <c:v>-8.6227316730064221</c:v>
                </c:pt>
                <c:pt idx="969">
                  <c:v>-8.6355533568111049</c:v>
                </c:pt>
                <c:pt idx="970">
                  <c:v>-8.648375075116526</c:v>
                </c:pt>
                <c:pt idx="971">
                  <c:v>-8.6611968279222697</c:v>
                </c:pt>
                <c:pt idx="972">
                  <c:v>-8.6740186152279168</c:v>
                </c:pt>
                <c:pt idx="973">
                  <c:v>-8.6868404370330516</c:v>
                </c:pt>
                <c:pt idx="974">
                  <c:v>-8.6996622933372549</c:v>
                </c:pt>
                <c:pt idx="975">
                  <c:v>-8.7124841841401111</c:v>
                </c:pt>
                <c:pt idx="976">
                  <c:v>-8.7253061094412026</c:v>
                </c:pt>
                <c:pt idx="977">
                  <c:v>-8.738128069240112</c:v>
                </c:pt>
                <c:pt idx="978">
                  <c:v>-8.7509500635364219</c:v>
                </c:pt>
                <c:pt idx="979">
                  <c:v>-8.7637720923297149</c:v>
                </c:pt>
                <c:pt idx="980">
                  <c:v>-8.7765941556195735</c:v>
                </c:pt>
                <c:pt idx="981">
                  <c:v>-8.7894162534055802</c:v>
                </c:pt>
                <c:pt idx="982">
                  <c:v>-8.8022383856873176</c:v>
                </c:pt>
                <c:pt idx="983">
                  <c:v>-8.8150605524643684</c:v>
                </c:pt>
                <c:pt idx="984">
                  <c:v>-8.8278827537363167</c:v>
                </c:pt>
                <c:pt idx="985">
                  <c:v>-8.8407049895027434</c:v>
                </c:pt>
                <c:pt idx="986">
                  <c:v>-8.8535272597632328</c:v>
                </c:pt>
                <c:pt idx="987">
                  <c:v>-8.8663495645173676</c:v>
                </c:pt>
                <c:pt idx="988">
                  <c:v>-8.8791719037647283</c:v>
                </c:pt>
                <c:pt idx="989">
                  <c:v>-8.8919942775048995</c:v>
                </c:pt>
                <c:pt idx="990">
                  <c:v>-8.9048166857374635</c:v>
                </c:pt>
                <c:pt idx="991">
                  <c:v>-8.9176391284620031</c:v>
                </c:pt>
                <c:pt idx="992">
                  <c:v>-8.9304616056781008</c:v>
                </c:pt>
                <c:pt idx="993">
                  <c:v>-8.943284117385339</c:v>
                </c:pt>
                <c:pt idx="994">
                  <c:v>-8.9561066635833022</c:v>
                </c:pt>
                <c:pt idx="995">
                  <c:v>-8.9689292442715711</c:v>
                </c:pt>
                <c:pt idx="996">
                  <c:v>-8.9817518594497301</c:v>
                </c:pt>
                <c:pt idx="997">
                  <c:v>-8.9945745091173599</c:v>
                </c:pt>
                <c:pt idx="998">
                  <c:v>-9.0073971932740449</c:v>
                </c:pt>
                <c:pt idx="999">
                  <c:v>-9.0202199119193676</c:v>
                </c:pt>
                <c:pt idx="1000">
                  <c:v>-9.0330426650529105</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1.3616924972542567E-4</c:v>
                </c:pt>
                <c:pt idx="2">
                  <c:v>1.1572565578623331E-3</c:v>
                </c:pt>
                <c:pt idx="3">
                  <c:v>4.0490888200813979E-3</c:v>
                </c:pt>
                <c:pt idx="4">
                  <c:v>9.1458540736140959E-3</c:v>
                </c:pt>
                <c:pt idx="5">
                  <c:v>1.6369347575086075E-2</c:v>
                </c:pt>
                <c:pt idx="6">
                  <c:v>2.5665054723489837E-2</c:v>
                </c:pt>
                <c:pt idx="7">
                  <c:v>3.7026073987276968E-2</c:v>
                </c:pt>
                <c:pt idx="8">
                  <c:v>5.0469347492917198E-2</c:v>
                </c:pt>
                <c:pt idx="9">
                  <c:v>6.6011831032600707E-2</c:v>
                </c:pt>
                <c:pt idx="10">
                  <c:v>8.3670493892394587E-2</c:v>
                </c:pt>
                <c:pt idx="11">
                  <c:v>0.1034598428664632</c:v>
                </c:pt>
                <c:pt idx="12">
                  <c:v>0.12538943994740934</c:v>
                </c:pt>
                <c:pt idx="13">
                  <c:v>0.14946636858092352</c:v>
                </c:pt>
                <c:pt idx="14">
                  <c:v>0.17569770625234374</c:v>
                </c:pt>
                <c:pt idx="15">
                  <c:v>0.20409052432860991</c:v>
                </c:pt>
                <c:pt idx="16">
                  <c:v>0.23465188789951671</c:v>
                </c:pt>
                <c:pt idx="17">
                  <c:v>0.26738885561827153</c:v>
                </c:pt>
                <c:pt idx="18">
                  <c:v>0.30230847954136414</c:v>
                </c:pt>
                <c:pt idx="19">
                  <c:v>0.33941780496775564</c:v>
                </c:pt>
                <c:pt idx="20">
                  <c:v>0.37872387027739329</c:v>
                </c:pt>
                <c:pt idx="21">
                  <c:v>0.42023271345924246</c:v>
                </c:pt>
                <c:pt idx="22">
                  <c:v>0.46394837612660894</c:v>
                </c:pt>
                <c:pt idx="23">
                  <c:v>0.50987389300091368</c:v>
                </c:pt>
                <c:pt idx="24">
                  <c:v>0.55801228393865421</c:v>
                </c:pt>
                <c:pt idx="25">
                  <c:v>0.60836655383067995</c:v>
                </c:pt>
                <c:pt idx="26">
                  <c:v>0.66093969250175344</c:v>
                </c:pt>
                <c:pt idx="27">
                  <c:v>0.71573467461040541</c:v>
                </c:pt>
                <c:pt idx="28">
                  <c:v>0.77283839697297529</c:v>
                </c:pt>
                <c:pt idx="29">
                  <c:v>0.83234114036598739</c:v>
                </c:pt>
                <c:pt idx="30">
                  <c:v>0.89425258084702475</c:v>
                </c:pt>
                <c:pt idx="31">
                  <c:v>0.95858222512723557</c:v>
                </c:pt>
                <c:pt idx="32">
                  <c:v>1.0253393657478633</c:v>
                </c:pt>
                <c:pt idx="33">
                  <c:v>1.0945330938219926</c:v>
                </c:pt>
                <c:pt idx="34">
                  <c:v>1.1661723105547985</c:v>
                </c:pt>
                <c:pt idx="35">
                  <c:v>1.2402657376925066</c:v>
                </c:pt>
                <c:pt idx="36">
                  <c:v>1.316821927027827</c:v>
                </c:pt>
                <c:pt idx="37">
                  <c:v>1.3958492690711146</c:v>
                </c:pt>
                <c:pt idx="38">
                  <c:v>1.4773560009811124</c:v>
                </c:pt>
                <c:pt idx="39">
                  <c:v>1.5613502138362847</c:v>
                </c:pt>
                <c:pt idx="40">
                  <c:v>1.6478398593169565</c:v>
                </c:pt>
                <c:pt idx="41">
                  <c:v>1.7368319586078862</c:v>
                </c:pt>
                <c:pt idx="42">
                  <c:v>1.8283318043541588</c:v>
                </c:pt>
                <c:pt idx="43">
                  <c:v>1.9223437546126083</c:v>
                </c:pt>
                <c:pt idx="44">
                  <c:v>2.0188720331818391</c:v>
                </c:pt>
                <c:pt idx="45">
                  <c:v>2.1179207346828375</c:v>
                </c:pt>
                <c:pt idx="46">
                  <c:v>2.2194938292827366</c:v>
                </c:pt>
                <c:pt idx="47">
                  <c:v>2.3235951670944455</c:v>
                </c:pt>
                <c:pt idx="48">
                  <c:v>2.430228482281195</c:v>
                </c:pt>
                <c:pt idx="49">
                  <c:v>2.5393973968918702</c:v>
                </c:pt>
                <c:pt idx="50">
                  <c:v>2.6511054244502295</c:v>
                </c:pt>
                <c:pt idx="51">
                  <c:v>2.7653559733186932</c:v>
                </c:pt>
                <c:pt idx="52">
                  <c:v>2.8821523498552577</c:v>
                </c:pt>
                <c:pt idx="53">
                  <c:v>3.0014977613802314</c:v>
                </c:pt>
                <c:pt idx="54">
                  <c:v>3.1233953189678374</c:v>
                </c:pt>
                <c:pt idx="55">
                  <c:v>3.2478480400762804</c:v>
                </c:pt>
                <c:pt idx="56">
                  <c:v>3.3748588510285833</c:v>
                </c:pt>
                <c:pt idx="57">
                  <c:v>3.5044305893553607</c:v>
                </c:pt>
                <c:pt idx="58">
                  <c:v>3.6365660060096667</c:v>
                </c:pt>
                <c:pt idx="59">
                  <c:v>3.7712677674631618</c:v>
                </c:pt>
                <c:pt idx="60">
                  <c:v>3.9085384576920168</c:v>
                </c:pt>
                <c:pt idx="61">
                  <c:v>4.0483805800602495</c:v>
                </c:pt>
                <c:pt idx="62">
                  <c:v>4.1907965591075396</c:v>
                </c:pt>
                <c:pt idx="63">
                  <c:v>4.3357887422479706</c:v>
                </c:pt>
                <c:pt idx="64">
                  <c:v>4.4833594013856244</c:v>
                </c:pt>
                <c:pt idx="65">
                  <c:v>4.633510734452476</c:v>
                </c:pt>
                <c:pt idx="66">
                  <c:v>4.786244866873596</c:v>
                </c:pt>
                <c:pt idx="67">
                  <c:v>4.9415638529642845</c:v>
                </c:pt>
                <c:pt idx="68">
                  <c:v>5.0994696772633983</c:v>
                </c:pt>
                <c:pt idx="69">
                  <c:v>5.2599642558068123</c:v>
                </c:pt>
                <c:pt idx="70">
                  <c:v>5.4230494373446643</c:v>
                </c:pt>
                <c:pt idx="71">
                  <c:v>5.5887270045057607</c:v>
                </c:pt>
                <c:pt idx="72">
                  <c:v>5.7569986749122712</c:v>
                </c:pt>
                <c:pt idx="73">
                  <c:v>5.9278661022476316</c:v>
                </c:pt>
                <c:pt idx="74">
                  <c:v>6.101330877280347</c:v>
                </c:pt>
                <c:pt idx="75">
                  <c:v>6.277394528846223</c:v>
                </c:pt>
                <c:pt idx="76">
                  <c:v>6.4560585247913638</c:v>
                </c:pt>
                <c:pt idx="77">
                  <c:v>6.6373242728781223</c:v>
                </c:pt>
                <c:pt idx="78">
                  <c:v>6.8211931216560435</c:v>
                </c:pt>
                <c:pt idx="79">
                  <c:v>7.0076663612997079</c:v>
                </c:pt>
                <c:pt idx="80">
                  <c:v>7.1967452244152543</c:v>
                </c:pt>
                <c:pt idx="81">
                  <c:v>7.3884300324241172</c:v>
                </c:pt>
                <c:pt idx="82">
                  <c:v>7.5827193377821382</c:v>
                </c:pt>
                <c:pt idx="83">
                  <c:v>7.7796107737094298</c:v>
                </c:pt>
                <c:pt idx="84">
                  <c:v>7.9791019081514944</c:v>
                </c:pt>
                <c:pt idx="85">
                  <c:v>8.1811902446893914</c:v>
                </c:pt>
                <c:pt idx="86">
                  <c:v>8.3858732234218252</c:v>
                </c:pt>
                <c:pt idx="87">
                  <c:v>8.5931482218206074</c:v>
                </c:pt>
                <c:pt idx="88">
                  <c:v>8.8030125555608638</c:v>
                </c:pt>
                <c:pt idx="89">
                  <c:v>9.0154634793272681</c:v>
                </c:pt>
                <c:pt idx="90">
                  <c:v>9.2304981875975063</c:v>
                </c:pt>
                <c:pt idx="91">
                  <c:v>9.4481134344231226</c:v>
                </c:pt>
                <c:pt idx="92">
                  <c:v>9.6683051515169787</c:v>
                </c:pt>
                <c:pt idx="93">
                  <c:v>9.8910688278079348</c:v>
                </c:pt>
                <c:pt idx="94">
                  <c:v>10.116399890699412</c:v>
                </c:pt>
                <c:pt idx="95">
                  <c:v>10.344293706853206</c:v>
                </c:pt>
                <c:pt idx="96">
                  <c:v>10.574745582954627</c:v>
                </c:pt>
                <c:pt idx="97">
                  <c:v>10.807750766459897</c:v>
                </c:pt>
                <c:pt idx="98">
                  <c:v>11.043304446326591</c:v>
                </c:pt>
                <c:pt idx="99">
                  <c:v>11.281401753727932</c:v>
                </c:pt>
                <c:pt idx="100">
                  <c:v>11.522037762751689</c:v>
                </c:pt>
                <c:pt idx="101">
                  <c:v>11.765207429642343</c:v>
                </c:pt>
                <c:pt idx="102">
                  <c:v>12.01090553178374</c:v>
                </c:pt>
                <c:pt idx="103">
                  <c:v>12.259126729487862</c:v>
                </c:pt>
                <c:pt idx="104">
                  <c:v>12.509865628023675</c:v>
                </c:pt>
                <c:pt idx="105">
                  <c:v>12.763116778263409</c:v>
                </c:pt>
                <c:pt idx="106">
                  <c:v>13.018874677316902</c:v>
                </c:pt>
                <c:pt idx="107">
                  <c:v>13.277133769154496</c:v>
                </c:pt>
                <c:pt idx="108">
                  <c:v>13.537888445218989</c:v>
                </c:pt>
                <c:pt idx="109">
                  <c:v>13.801133045027093</c:v>
                </c:pt>
                <c:pt idx="110">
                  <c:v>14.066861856760832</c:v>
                </c:pt>
                <c:pt idx="111">
                  <c:v>14.335069830586141</c:v>
                </c:pt>
                <c:pt idx="112">
                  <c:v>14.60575329456497</c:v>
                </c:pt>
                <c:pt idx="113">
                  <c:v>14.878909245705353</c:v>
                </c:pt>
                <c:pt idx="114">
                  <c:v>15.154534638324101</c:v>
                </c:pt>
                <c:pt idx="115">
                  <c:v>15.432626384442466</c:v>
                </c:pt>
                <c:pt idx="116">
                  <c:v>15.71318135417574</c:v>
                </c:pt>
                <c:pt idx="117">
                  <c:v>15.996196376117016</c:v>
                </c:pt>
                <c:pt idx="118">
                  <c:v>16.281668237715341</c:v>
                </c:pt>
                <c:pt idx="119">
                  <c:v>16.569593685648496</c:v>
                </c:pt>
                <c:pt idx="120">
                  <c:v>16.859969426190581</c:v>
                </c:pt>
                <c:pt idx="121">
                  <c:v>17.152790935256569</c:v>
                </c:pt>
                <c:pt idx="122">
                  <c:v>17.448051264434422</c:v>
                </c:pt>
                <c:pt idx="123">
                  <c:v>17.745742226804534</c:v>
                </c:pt>
                <c:pt idx="124">
                  <c:v>18.04585558688478</c:v>
                </c:pt>
                <c:pt idx="125">
                  <c:v>18.348383061218609</c:v>
                </c:pt>
                <c:pt idx="126">
                  <c:v>18.653316318956456</c:v>
                </c:pt>
                <c:pt idx="127">
                  <c:v>18.960646982430717</c:v>
                </c:pt>
                <c:pt idx="128">
                  <c:v>19.270366627724492</c:v>
                </c:pt>
                <c:pt idx="129">
                  <c:v>19.58246678523431</c:v>
                </c:pt>
                <c:pt idx="130">
                  <c:v>19.896938940226999</c:v>
                </c:pt>
                <c:pt idx="131">
                  <c:v>20.213774219770357</c:v>
                </c:pt>
                <c:pt idx="132">
                  <c:v>20.532963078699414</c:v>
                </c:pt>
                <c:pt idx="133">
                  <c:v>20.854495612653025</c:v>
                </c:pt>
                <c:pt idx="134">
                  <c:v>21.178361872097138</c:v>
                </c:pt>
                <c:pt idx="135">
                  <c:v>21.504551862920533</c:v>
                </c:pt>
                <c:pt idx="136">
                  <c:v>21.833055547024998</c:v>
                </c:pt>
                <c:pt idx="137">
                  <c:v>22.163862842910163</c:v>
                </c:pt>
                <c:pt idx="138">
                  <c:v>22.496963626253038</c:v>
                </c:pt>
                <c:pt idx="139">
                  <c:v>22.832347730482478</c:v>
                </c:pt>
                <c:pt idx="140">
                  <c:v>23.170004947348641</c:v>
                </c:pt>
                <c:pt idx="141">
                  <c:v>23.509921255252603</c:v>
                </c:pt>
                <c:pt idx="142">
                  <c:v>23.852075037202521</c:v>
                </c:pt>
                <c:pt idx="143">
                  <c:v>24.196440841979619</c:v>
                </c:pt>
                <c:pt idx="144">
                  <c:v>24.542993156130336</c:v>
                </c:pt>
                <c:pt idx="145">
                  <c:v>24.89170640543113</c:v>
                </c:pt>
                <c:pt idx="146">
                  <c:v>25.242554956338115</c:v>
                </c:pt>
                <c:pt idx="147">
                  <c:v>25.595513117421806</c:v>
                </c:pt>
                <c:pt idx="148">
                  <c:v>25.95055514078707</c:v>
                </c:pt>
                <c:pt idx="149">
                  <c:v>26.30765522347852</c:v>
                </c:pt>
                <c:pt idx="150">
                  <c:v>26.666787508871472</c:v>
                </c:pt>
                <c:pt idx="151">
                  <c:v>27.027926088048627</c:v>
                </c:pt>
                <c:pt idx="152">
                  <c:v>27.391045001162585</c:v>
                </c:pt>
                <c:pt idx="153">
                  <c:v>27.756118238784374</c:v>
                </c:pt>
                <c:pt idx="154">
                  <c:v>28.123119743238046</c:v>
                </c:pt>
                <c:pt idx="155">
                  <c:v>28.492023409921483</c:v>
                </c:pt>
                <c:pt idx="156">
                  <c:v>28.862785075894486</c:v>
                </c:pt>
                <c:pt idx="157">
                  <c:v>29.235324471694529</c:v>
                </c:pt>
                <c:pt idx="158">
                  <c:v>29.60954320112468</c:v>
                </c:pt>
                <c:pt idx="159">
                  <c:v>29.985342761986512</c:v>
                </c:pt>
                <c:pt idx="160">
                  <c:v>30.362624555660798</c:v>
                </c:pt>
                <c:pt idx="161">
                  <c:v>30.741266936562607</c:v>
                </c:pt>
                <c:pt idx="162">
                  <c:v>31.121102231096849</c:v>
                </c:pt>
                <c:pt idx="163">
                  <c:v>31.501941882744902</c:v>
                </c:pt>
                <c:pt idx="164">
                  <c:v>31.883601639535122</c:v>
                </c:pt>
                <c:pt idx="165">
                  <c:v>32.265921369297118</c:v>
                </c:pt>
                <c:pt idx="166">
                  <c:v>32.648784884071503</c:v>
                </c:pt>
                <c:pt idx="167">
                  <c:v>33.032081253436331</c:v>
                </c:pt>
                <c:pt idx="168">
                  <c:v>33.415678195659339</c:v>
                </c:pt>
                <c:pt idx="169">
                  <c:v>33.799404239805497</c:v>
                </c:pt>
                <c:pt idx="170">
                  <c:v>34.183043030402871</c:v>
                </c:pt>
                <c:pt idx="171">
                  <c:v>34.566442905265639</c:v>
                </c:pt>
                <c:pt idx="172">
                  <c:v>34.94956583531242</c:v>
                </c:pt>
                <c:pt idx="173">
                  <c:v>35.332412411237478</c:v>
                </c:pt>
                <c:pt idx="174">
                  <c:v>35.714983222014972</c:v>
                </c:pt>
                <c:pt idx="175">
                  <c:v>36.097278854905888</c:v>
                </c:pt>
                <c:pt idx="176">
                  <c:v>36.479299895464926</c:v>
                </c:pt>
                <c:pt idx="177">
                  <c:v>36.861046927547328</c:v>
                </c:pt>
                <c:pt idx="178">
                  <c:v>37.242520533315712</c:v>
                </c:pt>
                <c:pt idx="179">
                  <c:v>37.623721293246824</c:v>
                </c:pt>
                <c:pt idx="180">
                  <c:v>38.004649786138309</c:v>
                </c:pt>
                <c:pt idx="181">
                  <c:v>38.385306589115409</c:v>
                </c:pt>
                <c:pt idx="182">
                  <c:v>38.76569227763764</c:v>
                </c:pt>
                <c:pt idx="183">
                  <c:v>39.145807425505431</c:v>
                </c:pt>
                <c:pt idx="184">
                  <c:v>39.525652604866742</c:v>
                </c:pt>
                <c:pt idx="185">
                  <c:v>39.905228386223641</c:v>
                </c:pt>
                <c:pt idx="186">
                  <c:v>40.284535338438843</c:v>
                </c:pt>
                <c:pt idx="187">
                  <c:v>40.663574028742232</c:v>
                </c:pt>
                <c:pt idx="188">
                  <c:v>41.042345022737337</c:v>
                </c:pt>
                <c:pt idx="189">
                  <c:v>41.420848884407775</c:v>
                </c:pt>
                <c:pt idx="190">
                  <c:v>41.799086176123666</c:v>
                </c:pt>
                <c:pt idx="191">
                  <c:v>42.177057458648022</c:v>
                </c:pt>
                <c:pt idx="192">
                  <c:v>42.554763291143104</c:v>
                </c:pt>
                <c:pt idx="193">
                  <c:v>42.932204231176726</c:v>
                </c:pt>
                <c:pt idx="194">
                  <c:v>43.309380834728572</c:v>
                </c:pt>
                <c:pt idx="195">
                  <c:v>43.686293656196419</c:v>
                </c:pt>
                <c:pt idx="196">
                  <c:v>44.062943248402405</c:v>
                </c:pt>
                <c:pt idx="197">
                  <c:v>44.439330162599184</c:v>
                </c:pt>
                <c:pt idx="198">
                  <c:v>44.81545494847613</c:v>
                </c:pt>
                <c:pt idx="199">
                  <c:v>45.191318154165451</c:v>
                </c:pt>
                <c:pt idx="200">
                  <c:v>45.566920326248301</c:v>
                </c:pt>
                <c:pt idx="201">
                  <c:v>49.308627421678011</c:v>
                </c:pt>
                <c:pt idx="202">
                  <c:v>53.024582698571926</c:v>
                </c:pt>
                <c:pt idx="203">
                  <c:v>56.715318298676493</c:v>
                </c:pt>
                <c:pt idx="204">
                  <c:v>60.381351633747052</c:v>
                </c:pt>
                <c:pt idx="205">
                  <c:v>64.023185946788672</c:v>
                </c:pt>
                <c:pt idx="206">
                  <c:v>67.64131084676454</c:v>
                </c:pt>
                <c:pt idx="207">
                  <c:v>71.236202818272687</c:v>
                </c:pt>
                <c:pt idx="208">
                  <c:v>74.80832570759344</c:v>
                </c:pt>
                <c:pt idx="209">
                  <c:v>78.358131186418788</c:v>
                </c:pt>
                <c:pt idx="210">
                  <c:v>81.886059194490045</c:v>
                </c:pt>
                <c:pt idx="211">
                  <c:v>85.392538362292157</c:v>
                </c:pt>
                <c:pt idx="212">
                  <c:v>88.87798641488024</c:v>
                </c:pt>
                <c:pt idx="213">
                  <c:v>92.342810557846462</c:v>
                </c:pt>
                <c:pt idx="214">
                  <c:v>95.787407846372787</c:v>
                </c:pt>
                <c:pt idx="215">
                  <c:v>99.212165538256954</c:v>
                </c:pt>
                <c:pt idx="216">
                  <c:v>102.61746143174479</c:v>
                </c:pt>
                <c:pt idx="217">
                  <c:v>106.00366418895159</c:v>
                </c:pt>
                <c:pt idx="218">
                  <c:v>109.37113364560851</c:v>
                </c:pt>
                <c:pt idx="219">
                  <c:v>112.72022110782592</c:v>
                </c:pt>
                <c:pt idx="220">
                  <c:v>116.05126963652502</c:v>
                </c:pt>
                <c:pt idx="221">
                  <c:v>119.36461432015102</c:v>
                </c:pt>
                <c:pt idx="222">
                  <c:v>122.66058253624549</c:v>
                </c:pt>
                <c:pt idx="223">
                  <c:v>125.93949420242227</c:v>
                </c:pt>
                <c:pt idx="224">
                  <c:v>129.2016620172605</c:v>
                </c:pt>
                <c:pt idx="225">
                  <c:v>132.44739169159897</c:v>
                </c:pt>
                <c:pt idx="226">
                  <c:v>135.67698217068906</c:v>
                </c:pt>
                <c:pt idx="227">
                  <c:v>138.89072584763801</c:v>
                </c:pt>
                <c:pt idx="228">
                  <c:v>142.08890876855025</c:v>
                </c:pt>
                <c:pt idx="229">
                  <c:v>145.27181082975247</c:v>
                </c:pt>
                <c:pt idx="230">
                  <c:v>148.43970596746672</c:v>
                </c:pt>
                <c:pt idx="231">
                  <c:v>151.59286234027653</c:v>
                </c:pt>
                <c:pt idx="232">
                  <c:v>154.73154250471219</c:v>
                </c:pt>
                <c:pt idx="233">
                  <c:v>157.85600358426444</c:v>
                </c:pt>
                <c:pt idx="234">
                  <c:v>160.96649743211853</c:v>
                </c:pt>
                <c:pt idx="235">
                  <c:v>164.06327078788655</c:v>
                </c:pt>
                <c:pt idx="236">
                  <c:v>167.1465654286003</c:v>
                </c:pt>
                <c:pt idx="237">
                  <c:v>170.21661831421389</c:v>
                </c:pt>
                <c:pt idx="238">
                  <c:v>173.27366172785247</c:v>
                </c:pt>
                <c:pt idx="239">
                  <c:v>176.31792341103102</c:v>
                </c:pt>
                <c:pt idx="240">
                  <c:v>179.34962669405601</c:v>
                </c:pt>
                <c:pt idx="241">
                  <c:v>182.36899062181192</c:v>
                </c:pt>
                <c:pt idx="242">
                  <c:v>185.37623007512431</c:v>
                </c:pt>
                <c:pt idx="243">
                  <c:v>188.3715558878815</c:v>
                </c:pt>
                <c:pt idx="244">
                  <c:v>191.35517496008802</c:v>
                </c:pt>
                <c:pt idx="245">
                  <c:v>194.3272903670142</c:v>
                </c:pt>
                <c:pt idx="246">
                  <c:v>197.28810146459807</c:v>
                </c:pt>
                <c:pt idx="247">
                  <c:v>200.23780399124817</c:v>
                </c:pt>
                <c:pt idx="248">
                  <c:v>203.1765901661887</c:v>
                </c:pt>
                <c:pt idx="249">
                  <c:v>206.10464878448084</c:v>
                </c:pt>
                <c:pt idx="250">
                  <c:v>209.0221653088484</c:v>
                </c:pt>
                <c:pt idx="251">
                  <c:v>211.92932195842886</c:v>
                </c:pt>
                <c:pt idx="252">
                  <c:v>214.82629779456548</c:v>
                </c:pt>
                <c:pt idx="253">
                  <c:v>217.71326880375022</c:v>
                </c:pt>
                <c:pt idx="254">
                  <c:v>220.59040797782174</c:v>
                </c:pt>
                <c:pt idx="255">
                  <c:v>223.45788539151789</c:v>
                </c:pt>
                <c:pt idx="256">
                  <c:v>226.31586827747699</c:v>
                </c:pt>
                <c:pt idx="257">
                  <c:v>229.16452109877741</c:v>
                </c:pt>
                <c:pt idx="258">
                  <c:v>232.00400561910067</c:v>
                </c:pt>
                <c:pt idx="259">
                  <c:v>234.83448097059886</c:v>
                </c:pt>
                <c:pt idx="260">
                  <c:v>237.65610371954318</c:v>
                </c:pt>
                <c:pt idx="261">
                  <c:v>240.4690279298261</c:v>
                </c:pt>
                <c:pt idx="262">
                  <c:v>243.27340522438621</c:v>
                </c:pt>
                <c:pt idx="263">
                  <c:v>246.06938484462091</c:v>
                </c:pt>
                <c:pt idx="264">
                  <c:v>248.85711370784867</c:v>
                </c:pt>
                <c:pt idx="265">
                  <c:v>251.63673646287893</c:v>
                </c:pt>
                <c:pt idx="266">
                  <c:v>254.40839554374463</c:v>
                </c:pt>
                <c:pt idx="267">
                  <c:v>257.17223122164899</c:v>
                </c:pt>
                <c:pt idx="268">
                  <c:v>259.92838165517463</c:v>
                </c:pt>
                <c:pt idx="269">
                  <c:v>262.67698293880125</c:v>
                </c:pt>
                <c:pt idx="270">
                  <c:v>265.41816914977295</c:v>
                </c:pt>
                <c:pt idx="271">
                  <c:v>268.15207239335558</c:v>
                </c:pt>
                <c:pt idx="272">
                  <c:v>270.87882284651971</c:v>
                </c:pt>
                <c:pt idx="273">
                  <c:v>273.59854880008328</c:v>
                </c:pt>
                <c:pt idx="274">
                  <c:v>276.31137669934407</c:v>
                </c:pt>
                <c:pt idx="275">
                  <c:v>279.01743118322941</c:v>
                </c:pt>
                <c:pt idx="276">
                  <c:v>281.71683512198871</c:v>
                </c:pt>
                <c:pt idx="277">
                  <c:v>284.40970965344945</c:v>
                </c:pt>
                <c:pt idx="278">
                  <c:v>287.09617421785674</c:v>
                </c:pt>
                <c:pt idx="279">
                  <c:v>289.7763465913111</c:v>
                </c:pt>
                <c:pt idx="280">
                  <c:v>292.4503429178182</c:v>
                </c:pt>
                <c:pt idx="281">
                  <c:v>295.11827773996021</c:v>
                </c:pt>
                <c:pt idx="282">
                  <c:v>297.78026402819449</c:v>
                </c:pt>
                <c:pt idx="283">
                  <c:v>300.43641320878419</c:v>
                </c:pt>
                <c:pt idx="284">
                  <c:v>303.08683519035941</c:v>
                </c:pt>
                <c:pt idx="285">
                  <c:v>305.73163838910619</c:v>
                </c:pt>
                <c:pt idx="286">
                  <c:v>308.37092975257582</c:v>
                </c:pt>
                <c:pt idx="287">
                  <c:v>311.00481478210281</c:v>
                </c:pt>
                <c:pt idx="288">
                  <c:v>313.63339755381776</c:v>
                </c:pt>
                <c:pt idx="289">
                  <c:v>316.25678073823434</c:v>
                </c:pt>
                <c:pt idx="290">
                  <c:v>318.87506561838813</c:v>
                </c:pt>
                <c:pt idx="291">
                  <c:v>321.48835210649833</c:v>
                </c:pt>
                <c:pt idx="292">
                  <c:v>324.09673875911932</c:v>
                </c:pt>
                <c:pt idx="293">
                  <c:v>326.70032279074428</c:v>
                </c:pt>
                <c:pt idx="294">
                  <c:v>329.29920008581666</c:v>
                </c:pt>
                <c:pt idx="295">
                  <c:v>331.89346520910067</c:v>
                </c:pt>
                <c:pt idx="296">
                  <c:v>334.48321141435508</c:v>
                </c:pt>
                <c:pt idx="297">
                  <c:v>337.06853065124881</c:v>
                </c:pt>
                <c:pt idx="298">
                  <c:v>339.64951357044993</c:v>
                </c:pt>
                <c:pt idx="299">
                  <c:v>342.22624952681247</c:v>
                </c:pt>
                <c:pt idx="300">
                  <c:v>344.79882658057841</c:v>
                </c:pt>
                <c:pt idx="301">
                  <c:v>347.36733149650479</c:v>
                </c:pt>
                <c:pt idx="302">
                  <c:v>349.93184974081692</c:v>
                </c:pt>
                <c:pt idx="303">
                  <c:v>352.49246547588206</c:v>
                </c:pt>
                <c:pt idx="304">
                  <c:v>355.04926155248842</c:v>
                </c:pt>
                <c:pt idx="305">
                  <c:v>357.60231949960638</c:v>
                </c:pt>
                <c:pt idx="306">
                  <c:v>360.15171951150057</c:v>
                </c:pt>
                <c:pt idx="307">
                  <c:v>362.69754043205364</c:v>
                </c:pt>
                <c:pt idx="308">
                  <c:v>365.23985973615419</c:v>
                </c:pt>
                <c:pt idx="309">
                  <c:v>367.77875350799525</c:v>
                </c:pt>
                <c:pt idx="310">
                  <c:v>370.31429641612306</c:v>
                </c:pt>
                <c:pt idx="311">
                  <c:v>372.84656168507246</c:v>
                </c:pt>
                <c:pt idx="312">
                  <c:v>375.37562106342187</c:v>
                </c:pt>
                <c:pt idx="313">
                  <c:v>377.90154478810172</c:v>
                </c:pt>
                <c:pt idx="314">
                  <c:v>380.424401544793</c:v>
                </c:pt>
                <c:pt idx="315">
                  <c:v>382.94425842426193</c:v>
                </c:pt>
                <c:pt idx="316">
                  <c:v>385.46118087448741</c:v>
                </c:pt>
                <c:pt idx="317">
                  <c:v>387.97523264845927</c:v>
                </c:pt>
                <c:pt idx="318">
                  <c:v>390.48647574755108</c:v>
                </c:pt>
                <c:pt idx="319">
                  <c:v>392.99497036040748</c:v>
                </c:pt>
                <c:pt idx="320">
                  <c:v>395.50077479733187</c:v>
                </c:pt>
                <c:pt idx="321">
                  <c:v>398.00394542021866</c:v>
                </c:pt>
                <c:pt idx="322">
                  <c:v>400.50453656814489</c:v>
                </c:pt>
                <c:pt idx="323">
                  <c:v>403.00260047882182</c:v>
                </c:pt>
                <c:pt idx="324">
                  <c:v>405.49818720620675</c:v>
                </c:pt>
                <c:pt idx="325">
                  <c:v>407.99134453469134</c:v>
                </c:pt>
                <c:pt idx="326">
                  <c:v>410.4821178904121</c:v>
                </c:pt>
                <c:pt idx="327">
                  <c:v>412.9705502503715</c:v>
                </c:pt>
                <c:pt idx="328">
                  <c:v>415.45668205021133</c:v>
                </c:pt>
                <c:pt idx="329">
                  <c:v>417.94055109163622</c:v>
                </c:pt>
                <c:pt idx="330">
                  <c:v>420.42219245064427</c:v>
                </c:pt>
                <c:pt idx="331">
                  <c:v>422.90163838786856</c:v>
                </c:pt>
                <c:pt idx="332">
                  <c:v>425.37891826246431</c:v>
                </c:pt>
                <c:pt idx="333">
                  <c:v>427.85405845107977</c:v>
                </c:pt>
                <c:pt idx="334">
                  <c:v>430.32708227351168</c:v>
                </c:pt>
                <c:pt idx="335">
                  <c:v>432.79800992666185</c:v>
                </c:pt>
                <c:pt idx="336">
                  <c:v>435.26685842836906</c:v>
                </c:pt>
                <c:pt idx="337">
                  <c:v>437.73364157258584</c:v>
                </c:pt>
                <c:pt idx="338">
                  <c:v>440.1983698971996</c:v>
                </c:pt>
                <c:pt idx="339">
                  <c:v>442.66105066556668</c:v>
                </c:pt>
                <c:pt idx="340">
                  <c:v>445.12168786254239</c:v>
                </c:pt>
                <c:pt idx="341">
                  <c:v>447.58028220546385</c:v>
                </c:pt>
                <c:pt idx="342">
                  <c:v>450.03683117019</c:v>
                </c:pt>
                <c:pt idx="343">
                  <c:v>452.49132903194618</c:v>
                </c:pt>
                <c:pt idx="344">
                  <c:v>454.94376692037446</c:v>
                </c:pt>
                <c:pt idx="345">
                  <c:v>457.39413288787904</c:v>
                </c:pt>
                <c:pt idx="346">
                  <c:v>459.84241199008744</c:v>
                </c:pt>
                <c:pt idx="347">
                  <c:v>462.28858637703985</c:v>
                </c:pt>
                <c:pt idx="348">
                  <c:v>464.73263539357333</c:v>
                </c:pt>
                <c:pt idx="349">
                  <c:v>467.17453568728757</c:v>
                </c:pt>
                <c:pt idx="350">
                  <c:v>469.61426132245953</c:v>
                </c:pt>
                <c:pt idx="351">
                  <c:v>472.05178389831275</c:v>
                </c:pt>
                <c:pt idx="352">
                  <c:v>474.48707267012787</c:v>
                </c:pt>
                <c:pt idx="353">
                  <c:v>476.92009467180014</c:v>
                </c:pt>
                <c:pt idx="354">
                  <c:v>479.35081483859102</c:v>
                </c:pt>
                <c:pt idx="355">
                  <c:v>481.77919612897881</c:v>
                </c:pt>
                <c:pt idx="356">
                  <c:v>484.205199644674</c:v>
                </c:pt>
                <c:pt idx="357">
                  <c:v>486.6287847480267</c:v>
                </c:pt>
                <c:pt idx="358">
                  <c:v>489.04990917620466</c:v>
                </c:pt>
                <c:pt idx="359">
                  <c:v>491.46852915166306</c:v>
                </c:pt>
                <c:pt idx="360">
                  <c:v>493.88459948855308</c:v>
                </c:pt>
                <c:pt idx="361">
                  <c:v>496.29807369482813</c:v>
                </c:pt>
                <c:pt idx="362">
                  <c:v>498.70890406990304</c:v>
                </c:pt>
                <c:pt idx="363">
                  <c:v>501.11704179780202</c:v>
                </c:pt>
                <c:pt idx="364">
                  <c:v>503.52243703579762</c:v>
                </c:pt>
                <c:pt idx="365">
                  <c:v>505.92503899859651</c:v>
                </c:pt>
                <c:pt idx="366">
                  <c:v>508.3247960381704</c:v>
                </c:pt>
                <c:pt idx="367">
                  <c:v>510.7216557193621</c:v>
                </c:pt>
                <c:pt idx="368">
                  <c:v>513.11556489141981</c:v>
                </c:pt>
                <c:pt idx="369">
                  <c:v>515.50646975562995</c:v>
                </c:pt>
                <c:pt idx="370">
                  <c:v>517.89431592922801</c:v>
                </c:pt>
                <c:pt idx="371">
                  <c:v>520.27904850577363</c:v>
                </c:pt>
                <c:pt idx="372">
                  <c:v>522.66061211217698</c:v>
                </c:pt>
                <c:pt idx="373">
                  <c:v>525.03895096256133</c:v>
                </c:pt>
                <c:pt idx="374">
                  <c:v>527.41400890914588</c:v>
                </c:pt>
                <c:pt idx="375">
                  <c:v>529.78572949032332</c:v>
                </c:pt>
                <c:pt idx="376">
                  <c:v>532.1540559761039</c:v>
                </c:pt>
                <c:pt idx="377">
                  <c:v>534.51893141108769</c:v>
                </c:pt>
                <c:pt idx="378">
                  <c:v>536.88029865511942</c:v>
                </c:pt>
                <c:pt idx="379">
                  <c:v>539.23810042177308</c:v>
                </c:pt>
                <c:pt idx="380">
                  <c:v>541.59227931480245</c:v>
                </c:pt>
                <c:pt idx="381">
                  <c:v>543.94277786268822</c:v>
                </c:pt>
                <c:pt idx="382">
                  <c:v>546.28953855140264</c:v>
                </c:pt>
                <c:pt idx="383">
                  <c:v>548.63250385550441</c:v>
                </c:pt>
                <c:pt idx="384">
                  <c:v>550.9716162676707</c:v>
                </c:pt>
                <c:pt idx="385">
                  <c:v>553.30681832676339</c:v>
                </c:pt>
                <c:pt idx="386">
                  <c:v>555.63805264452208</c:v>
                </c:pt>
                <c:pt idx="387">
                  <c:v>557.96526193096884</c:v>
                </c:pt>
                <c:pt idx="388">
                  <c:v>560.28838901860365</c:v>
                </c:pt>
                <c:pt idx="389">
                  <c:v>562.60737688546374</c:v>
                </c:pt>
                <c:pt idx="390">
                  <c:v>564.92216867711477</c:v>
                </c:pt>
                <c:pt idx="391">
                  <c:v>567.23270772763749</c:v>
                </c:pt>
                <c:pt idx="392">
                  <c:v>569.53893757966762</c:v>
                </c:pt>
                <c:pt idx="393">
                  <c:v>571.84080200354356</c:v>
                </c:pt>
                <c:pt idx="394">
                  <c:v>574.13824501561135</c:v>
                </c:pt>
                <c:pt idx="395">
                  <c:v>576.43121089573469</c:v>
                </c:pt>
                <c:pt idx="396">
                  <c:v>578.71964420405197</c:v>
                </c:pt>
                <c:pt idx="397">
                  <c:v>581.00348979702039</c:v>
                </c:pt>
                <c:pt idx="398">
                  <c:v>583.28269284278474</c:v>
                </c:pt>
                <c:pt idx="399">
                  <c:v>585.55719883590439</c:v>
                </c:pt>
                <c:pt idx="400">
                  <c:v>587.82695361147148</c:v>
                </c:pt>
                <c:pt idx="401">
                  <c:v>590.09190335864832</c:v>
                </c:pt>
                <c:pt idx="402">
                  <c:v>592.35199463365325</c:v>
                </c:pt>
                <c:pt idx="403">
                  <c:v>594.60717437221865</c:v>
                </c:pt>
                <c:pt idx="404">
                  <c:v>596.85738990154618</c:v>
                </c:pt>
                <c:pt idx="405">
                  <c:v>599.10258895178083</c:v>
                </c:pt>
                <c:pt idx="406">
                  <c:v>601.34271966702397</c:v>
                </c:pt>
                <c:pt idx="407">
                  <c:v>603.57773061590535</c:v>
                </c:pt>
                <c:pt idx="408">
                  <c:v>605.80757080173089</c:v>
                </c:pt>
                <c:pt idx="409">
                  <c:v>608.03218967222358</c:v>
                </c:pt>
                <c:pt idx="410">
                  <c:v>610.25153712887288</c:v>
                </c:pt>
                <c:pt idx="411">
                  <c:v>612.46556353590711</c:v>
                </c:pt>
                <c:pt idx="412">
                  <c:v>614.67421972890168</c:v>
                </c:pt>
                <c:pt idx="413">
                  <c:v>616.87745702303732</c:v>
                </c:pt>
                <c:pt idx="414">
                  <c:v>619.07522722101919</c:v>
                </c:pt>
                <c:pt idx="415">
                  <c:v>621.26748262066758</c:v>
                </c:pt>
                <c:pt idx="416">
                  <c:v>623.4541760221922</c:v>
                </c:pt>
                <c:pt idx="417">
                  <c:v>625.63526073515845</c:v>
                </c:pt>
                <c:pt idx="418">
                  <c:v>627.8106905851555</c:v>
                </c:pt>
                <c:pt idx="419">
                  <c:v>629.98041992017511</c:v>
                </c:pt>
                <c:pt idx="420">
                  <c:v>632.14440361670938</c:v>
                </c:pt>
                <c:pt idx="421">
                  <c:v>634.30259708557446</c:v>
                </c:pt>
                <c:pt idx="422">
                  <c:v>636.45495627746845</c:v>
                </c:pt>
                <c:pt idx="423">
                  <c:v>638.60143768827049</c:v>
                </c:pt>
                <c:pt idx="424">
                  <c:v>640.74199836408673</c:v>
                </c:pt>
                <c:pt idx="425">
                  <c:v>642.87659590605017</c:v>
                </c:pt>
                <c:pt idx="426">
                  <c:v>645.00518847488036</c:v>
                </c:pt>
                <c:pt idx="427">
                  <c:v>647.12773479520831</c:v>
                </c:pt>
                <c:pt idx="428">
                  <c:v>649.24419415967213</c:v>
                </c:pt>
                <c:pt idx="429">
                  <c:v>651.35452643278848</c:v>
                </c:pt>
                <c:pt idx="430">
                  <c:v>653.45869205460519</c:v>
                </c:pt>
                <c:pt idx="431">
                  <c:v>655.55665204413924</c:v>
                </c:pt>
                <c:pt idx="432">
                  <c:v>657.6483680026048</c:v>
                </c:pt>
                <c:pt idx="433">
                  <c:v>659.73380211643598</c:v>
                </c:pt>
                <c:pt idx="434">
                  <c:v>661.8129171601081</c:v>
                </c:pt>
                <c:pt idx="435">
                  <c:v>663.88567649876177</c:v>
                </c:pt>
                <c:pt idx="436">
                  <c:v>665.95204409063376</c:v>
                </c:pt>
                <c:pt idx="437">
                  <c:v>668.01198448929813</c:v>
                </c:pt>
                <c:pt idx="438">
                  <c:v>670.0654628457213</c:v>
                </c:pt>
                <c:pt idx="439">
                  <c:v>672.11244491013531</c:v>
                </c:pt>
                <c:pt idx="440">
                  <c:v>674.15289703373173</c:v>
                </c:pt>
                <c:pt idx="441">
                  <c:v>676.18678617017974</c:v>
                </c:pt>
                <c:pt idx="442">
                  <c:v>678.21407987697296</c:v>
                </c:pt>
                <c:pt idx="443">
                  <c:v>680.23474631660577</c:v>
                </c:pt>
                <c:pt idx="444">
                  <c:v>682.24875425758478</c:v>
                </c:pt>
                <c:pt idx="445">
                  <c:v>684.25607307527696</c:v>
                </c:pt>
                <c:pt idx="446">
                  <c:v>686.2566727525973</c:v>
                </c:pt>
                <c:pt idx="447">
                  <c:v>688.25052388054007</c:v>
                </c:pt>
                <c:pt idx="448">
                  <c:v>690.23759765855573</c:v>
                </c:pt>
                <c:pt idx="449">
                  <c:v>692.21786589477585</c:v>
                </c:pt>
                <c:pt idx="450">
                  <c:v>694.19130100609016</c:v>
                </c:pt>
                <c:pt idx="451">
                  <c:v>696.15787601807733</c:v>
                </c:pt>
                <c:pt idx="452">
                  <c:v>698.11756456479225</c:v>
                </c:pt>
                <c:pt idx="453">
                  <c:v>700.07034088841306</c:v>
                </c:pt>
                <c:pt idx="454">
                  <c:v>702.01617983874996</c:v>
                </c:pt>
                <c:pt idx="455">
                  <c:v>703.9550568726188</c:v>
                </c:pt>
                <c:pt idx="456">
                  <c:v>705.88694805308148</c:v>
                </c:pt>
                <c:pt idx="457">
                  <c:v>707.81183004855598</c:v>
                </c:pt>
                <c:pt idx="458">
                  <c:v>709.72968013179855</c:v>
                </c:pt>
                <c:pt idx="459">
                  <c:v>711.64047617876065</c:v>
                </c:pt>
                <c:pt idx="460">
                  <c:v>713.54419666732235</c:v>
                </c:pt>
                <c:pt idx="461">
                  <c:v>715.4408206759058</c:v>
                </c:pt>
                <c:pt idx="462">
                  <c:v>717.33032788196965</c:v>
                </c:pt>
                <c:pt idx="463">
                  <c:v>719.21269856038839</c:v>
                </c:pt>
                <c:pt idx="464">
                  <c:v>721.08791358171766</c:v>
                </c:pt>
                <c:pt idx="465">
                  <c:v>722.95595441034857</c:v>
                </c:pt>
                <c:pt idx="466">
                  <c:v>724.81680310255319</c:v>
                </c:pt>
                <c:pt idx="467">
                  <c:v>726.67044230442332</c:v>
                </c:pt>
                <c:pt idx="468">
                  <c:v>728.51685524970526</c:v>
                </c:pt>
                <c:pt idx="469">
                  <c:v>730.35602575753217</c:v>
                </c:pt>
                <c:pt idx="470">
                  <c:v>732.18793823005694</c:v>
                </c:pt>
                <c:pt idx="471">
                  <c:v>734.01257764998741</c:v>
                </c:pt>
                <c:pt idx="472">
                  <c:v>735.82992957802628</c:v>
                </c:pt>
                <c:pt idx="473">
                  <c:v>737.63998015021787</c:v>
                </c:pt>
                <c:pt idx="474">
                  <c:v>739.44271607520386</c:v>
                </c:pt>
                <c:pt idx="475">
                  <c:v>741.23812463139052</c:v>
                </c:pt>
                <c:pt idx="476">
                  <c:v>743.02619366402917</c:v>
                </c:pt>
                <c:pt idx="477">
                  <c:v>744.80691158221225</c:v>
                </c:pt>
                <c:pt idx="478">
                  <c:v>746.58026735578687</c:v>
                </c:pt>
                <c:pt idx="479">
                  <c:v>748.34625051218859</c:v>
                </c:pt>
                <c:pt idx="480">
                  <c:v>750.10485113319646</c:v>
                </c:pt>
                <c:pt idx="481">
                  <c:v>751.8560598516126</c:v>
                </c:pt>
                <c:pt idx="482">
                  <c:v>753.59986784786781</c:v>
                </c:pt>
                <c:pt idx="483">
                  <c:v>755.33626684655508</c:v>
                </c:pt>
                <c:pt idx="484">
                  <c:v>757.06524911289307</c:v>
                </c:pt>
                <c:pt idx="485">
                  <c:v>758.78680744912242</c:v>
                </c:pt>
                <c:pt idx="486">
                  <c:v>760.50093519083566</c:v>
                </c:pt>
                <c:pt idx="487">
                  <c:v>762.20762620324399</c:v>
                </c:pt>
                <c:pt idx="488">
                  <c:v>763.90687487738137</c:v>
                </c:pt>
                <c:pt idx="489">
                  <c:v>765.59867612624976</c:v>
                </c:pt>
                <c:pt idx="490">
                  <c:v>767.28302538090554</c:v>
                </c:pt>
                <c:pt idx="491">
                  <c:v>768.95991858649097</c:v>
                </c:pt>
                <c:pt idx="492">
                  <c:v>770.62935219821077</c:v>
                </c:pt>
                <c:pt idx="493">
                  <c:v>772.29132317725703</c:v>
                </c:pt>
                <c:pt idx="494">
                  <c:v>773.94582898668386</c:v>
                </c:pt>
                <c:pt idx="495">
                  <c:v>775.59286758723374</c:v>
                </c:pt>
                <c:pt idx="496">
                  <c:v>777.23243743311707</c:v>
                </c:pt>
                <c:pt idx="497">
                  <c:v>778.86453746774748</c:v>
                </c:pt>
                <c:pt idx="498">
                  <c:v>780.48916711943366</c:v>
                </c:pt>
                <c:pt idx="499">
                  <c:v>782.10632629703105</c:v>
                </c:pt>
                <c:pt idx="500">
                  <c:v>783.71601538555342</c:v>
                </c:pt>
                <c:pt idx="501">
                  <c:v>785.31823524174752</c:v>
                </c:pt>
                <c:pt idx="502">
                  <c:v>786.91298718963151</c:v>
                </c:pt>
                <c:pt idx="503">
                  <c:v>788.5002730159996</c:v>
                </c:pt>
                <c:pt idx="504">
                  <c:v>790.08009496589443</c:v>
                </c:pt>
                <c:pt idx="505">
                  <c:v>791.65245573804862</c:v>
                </c:pt>
                <c:pt idx="506">
                  <c:v>793.21735848029755</c:v>
                </c:pt>
                <c:pt idx="507">
                  <c:v>794.77480678496431</c:v>
                </c:pt>
                <c:pt idx="508">
                  <c:v>796.32480468421977</c:v>
                </c:pt>
                <c:pt idx="509">
                  <c:v>797.86735664541766</c:v>
                </c:pt>
                <c:pt idx="510">
                  <c:v>799.40246756640761</c:v>
                </c:pt>
                <c:pt idx="511">
                  <c:v>800.93014277082727</c:v>
                </c:pt>
                <c:pt idx="512">
                  <c:v>802.45038800337477</c:v>
                </c:pt>
                <c:pt idx="513">
                  <c:v>803.96320942506327</c:v>
                </c:pt>
                <c:pt idx="514">
                  <c:v>805.46861360845958</c:v>
                </c:pt>
                <c:pt idx="515">
                  <c:v>806.96660753290701</c:v>
                </c:pt>
                <c:pt idx="516">
                  <c:v>806.96660753290701</c:v>
                </c:pt>
                <c:pt idx="517">
                  <c:v>806.96660753290701</c:v>
                </c:pt>
                <c:pt idx="518">
                  <c:v>806.96660753290701</c:v>
                </c:pt>
                <c:pt idx="519">
                  <c:v>806.96660753290701</c:v>
                </c:pt>
                <c:pt idx="520">
                  <c:v>806.96660753290701</c:v>
                </c:pt>
                <c:pt idx="521">
                  <c:v>806.96660753290701</c:v>
                </c:pt>
                <c:pt idx="522">
                  <c:v>806.96660753290701</c:v>
                </c:pt>
                <c:pt idx="523">
                  <c:v>806.96660753290701</c:v>
                </c:pt>
                <c:pt idx="524">
                  <c:v>806.96660753290701</c:v>
                </c:pt>
                <c:pt idx="525">
                  <c:v>806.96660753290701</c:v>
                </c:pt>
                <c:pt idx="526">
                  <c:v>806.96660753290701</c:v>
                </c:pt>
                <c:pt idx="527">
                  <c:v>806.96660753290701</c:v>
                </c:pt>
                <c:pt idx="528">
                  <c:v>806.96660753290701</c:v>
                </c:pt>
                <c:pt idx="529">
                  <c:v>806.96660753290701</c:v>
                </c:pt>
                <c:pt idx="530">
                  <c:v>806.96660753290701</c:v>
                </c:pt>
                <c:pt idx="531">
                  <c:v>806.96660753290701</c:v>
                </c:pt>
                <c:pt idx="532">
                  <c:v>806.96660753290701</c:v>
                </c:pt>
                <c:pt idx="533">
                  <c:v>806.96660753290701</c:v>
                </c:pt>
                <c:pt idx="534">
                  <c:v>806.96660753290701</c:v>
                </c:pt>
                <c:pt idx="535">
                  <c:v>806.96660753290701</c:v>
                </c:pt>
                <c:pt idx="536">
                  <c:v>806.96660753290701</c:v>
                </c:pt>
                <c:pt idx="537">
                  <c:v>806.96660753290701</c:v>
                </c:pt>
                <c:pt idx="538">
                  <c:v>806.96660753290701</c:v>
                </c:pt>
                <c:pt idx="539">
                  <c:v>806.96660753290701</c:v>
                </c:pt>
                <c:pt idx="540">
                  <c:v>806.96660753290701</c:v>
                </c:pt>
                <c:pt idx="541">
                  <c:v>806.96660753290701</c:v>
                </c:pt>
                <c:pt idx="542">
                  <c:v>806.96660753290701</c:v>
                </c:pt>
                <c:pt idx="543">
                  <c:v>806.96660753290701</c:v>
                </c:pt>
                <c:pt idx="544">
                  <c:v>806.96660753290701</c:v>
                </c:pt>
                <c:pt idx="545">
                  <c:v>806.96660753290701</c:v>
                </c:pt>
                <c:pt idx="546">
                  <c:v>806.96660753290701</c:v>
                </c:pt>
                <c:pt idx="547">
                  <c:v>806.96660753290701</c:v>
                </c:pt>
                <c:pt idx="548">
                  <c:v>806.96660753290701</c:v>
                </c:pt>
                <c:pt idx="549">
                  <c:v>806.96660753290701</c:v>
                </c:pt>
                <c:pt idx="550">
                  <c:v>806.96660753290701</c:v>
                </c:pt>
                <c:pt idx="551">
                  <c:v>806.96660753290701</c:v>
                </c:pt>
                <c:pt idx="552">
                  <c:v>806.96660753290701</c:v>
                </c:pt>
                <c:pt idx="553">
                  <c:v>806.96660753290701</c:v>
                </c:pt>
                <c:pt idx="554">
                  <c:v>806.96660753290701</c:v>
                </c:pt>
                <c:pt idx="555">
                  <c:v>806.96660753290701</c:v>
                </c:pt>
                <c:pt idx="556">
                  <c:v>806.96660753290701</c:v>
                </c:pt>
                <c:pt idx="557">
                  <c:v>806.96660753290701</c:v>
                </c:pt>
                <c:pt idx="558">
                  <c:v>806.96660753290701</c:v>
                </c:pt>
                <c:pt idx="559">
                  <c:v>806.96660753290701</c:v>
                </c:pt>
                <c:pt idx="560">
                  <c:v>806.96660753290701</c:v>
                </c:pt>
                <c:pt idx="561">
                  <c:v>806.96660753290701</c:v>
                </c:pt>
                <c:pt idx="562">
                  <c:v>806.96660753290701</c:v>
                </c:pt>
                <c:pt idx="563">
                  <c:v>806.96660753290701</c:v>
                </c:pt>
                <c:pt idx="564">
                  <c:v>806.96660753290701</c:v>
                </c:pt>
                <c:pt idx="565">
                  <c:v>806.96660753290701</c:v>
                </c:pt>
                <c:pt idx="566">
                  <c:v>806.96660753290701</c:v>
                </c:pt>
                <c:pt idx="567">
                  <c:v>806.96660753290701</c:v>
                </c:pt>
                <c:pt idx="568">
                  <c:v>806.96660753290701</c:v>
                </c:pt>
                <c:pt idx="569">
                  <c:v>806.96660753290701</c:v>
                </c:pt>
                <c:pt idx="570">
                  <c:v>806.96660753290701</c:v>
                </c:pt>
                <c:pt idx="571">
                  <c:v>806.96660753290701</c:v>
                </c:pt>
                <c:pt idx="572">
                  <c:v>806.96660753290701</c:v>
                </c:pt>
                <c:pt idx="573">
                  <c:v>806.96660753290701</c:v>
                </c:pt>
                <c:pt idx="574">
                  <c:v>806.96660753290701</c:v>
                </c:pt>
                <c:pt idx="575">
                  <c:v>806.96660753290701</c:v>
                </c:pt>
                <c:pt idx="576">
                  <c:v>806.96660753290701</c:v>
                </c:pt>
                <c:pt idx="577">
                  <c:v>806.96660753290701</c:v>
                </c:pt>
                <c:pt idx="578">
                  <c:v>806.96660753290701</c:v>
                </c:pt>
                <c:pt idx="579">
                  <c:v>806.96660753290701</c:v>
                </c:pt>
                <c:pt idx="580">
                  <c:v>806.96660753290701</c:v>
                </c:pt>
                <c:pt idx="581">
                  <c:v>806.96660753290701</c:v>
                </c:pt>
                <c:pt idx="582">
                  <c:v>806.96660753290701</c:v>
                </c:pt>
                <c:pt idx="583">
                  <c:v>806.96660753290701</c:v>
                </c:pt>
                <c:pt idx="584">
                  <c:v>806.96660753290701</c:v>
                </c:pt>
                <c:pt idx="585">
                  <c:v>806.96660753290701</c:v>
                </c:pt>
                <c:pt idx="586">
                  <c:v>806.96660753290701</c:v>
                </c:pt>
                <c:pt idx="587">
                  <c:v>806.96660753290701</c:v>
                </c:pt>
                <c:pt idx="588">
                  <c:v>806.96660753290701</c:v>
                </c:pt>
                <c:pt idx="589">
                  <c:v>806.96660753290701</c:v>
                </c:pt>
                <c:pt idx="590">
                  <c:v>806.96660753290701</c:v>
                </c:pt>
                <c:pt idx="591">
                  <c:v>806.96660753290701</c:v>
                </c:pt>
                <c:pt idx="592">
                  <c:v>806.96660753290701</c:v>
                </c:pt>
                <c:pt idx="593">
                  <c:v>806.96660753290701</c:v>
                </c:pt>
                <c:pt idx="594">
                  <c:v>806.96660753290701</c:v>
                </c:pt>
                <c:pt idx="595">
                  <c:v>806.96660753290701</c:v>
                </c:pt>
                <c:pt idx="596">
                  <c:v>806.96660753290701</c:v>
                </c:pt>
                <c:pt idx="597">
                  <c:v>806.96660753290701</c:v>
                </c:pt>
                <c:pt idx="598">
                  <c:v>806.96660753290701</c:v>
                </c:pt>
                <c:pt idx="599">
                  <c:v>806.96660753290701</c:v>
                </c:pt>
                <c:pt idx="600">
                  <c:v>806.96660753290701</c:v>
                </c:pt>
                <c:pt idx="601">
                  <c:v>806.96660753290701</c:v>
                </c:pt>
                <c:pt idx="602">
                  <c:v>806.96660753290701</c:v>
                </c:pt>
                <c:pt idx="603">
                  <c:v>806.96660753290701</c:v>
                </c:pt>
                <c:pt idx="604">
                  <c:v>806.96660753290701</c:v>
                </c:pt>
                <c:pt idx="605">
                  <c:v>806.96660753290701</c:v>
                </c:pt>
                <c:pt idx="606">
                  <c:v>806.96660753290701</c:v>
                </c:pt>
                <c:pt idx="607">
                  <c:v>806.96660753290701</c:v>
                </c:pt>
                <c:pt idx="608">
                  <c:v>806.96660753290701</c:v>
                </c:pt>
                <c:pt idx="609">
                  <c:v>806.96660753290701</c:v>
                </c:pt>
                <c:pt idx="610">
                  <c:v>806.96660753290701</c:v>
                </c:pt>
                <c:pt idx="611">
                  <c:v>806.96660753290701</c:v>
                </c:pt>
                <c:pt idx="612">
                  <c:v>806.96660753290701</c:v>
                </c:pt>
                <c:pt idx="613">
                  <c:v>806.96660753290701</c:v>
                </c:pt>
                <c:pt idx="614">
                  <c:v>806.96660753290701</c:v>
                </c:pt>
                <c:pt idx="615">
                  <c:v>806.96660753290701</c:v>
                </c:pt>
                <c:pt idx="616">
                  <c:v>806.96660753290701</c:v>
                </c:pt>
                <c:pt idx="617">
                  <c:v>806.96660753290701</c:v>
                </c:pt>
                <c:pt idx="618">
                  <c:v>806.96660753290701</c:v>
                </c:pt>
                <c:pt idx="619">
                  <c:v>806.96660753290701</c:v>
                </c:pt>
                <c:pt idx="620">
                  <c:v>806.96660753290701</c:v>
                </c:pt>
                <c:pt idx="621">
                  <c:v>806.96660753290701</c:v>
                </c:pt>
                <c:pt idx="622">
                  <c:v>806.96660753290701</c:v>
                </c:pt>
                <c:pt idx="623">
                  <c:v>806.96660753290701</c:v>
                </c:pt>
                <c:pt idx="624">
                  <c:v>806.96660753290701</c:v>
                </c:pt>
                <c:pt idx="625">
                  <c:v>806.96660753290701</c:v>
                </c:pt>
                <c:pt idx="626">
                  <c:v>806.96660753290701</c:v>
                </c:pt>
                <c:pt idx="627">
                  <c:v>806.96660753290701</c:v>
                </c:pt>
                <c:pt idx="628">
                  <c:v>806.96660753290701</c:v>
                </c:pt>
                <c:pt idx="629">
                  <c:v>806.96660753290701</c:v>
                </c:pt>
                <c:pt idx="630">
                  <c:v>806.96660753290701</c:v>
                </c:pt>
                <c:pt idx="631">
                  <c:v>806.96660753290701</c:v>
                </c:pt>
                <c:pt idx="632">
                  <c:v>806.96660753290701</c:v>
                </c:pt>
                <c:pt idx="633">
                  <c:v>806.96660753290701</c:v>
                </c:pt>
                <c:pt idx="634">
                  <c:v>806.96660753290701</c:v>
                </c:pt>
                <c:pt idx="635">
                  <c:v>806.96660753290701</c:v>
                </c:pt>
                <c:pt idx="636">
                  <c:v>806.96660753290701</c:v>
                </c:pt>
                <c:pt idx="637">
                  <c:v>806.96660753290701</c:v>
                </c:pt>
                <c:pt idx="638">
                  <c:v>806.96660753290701</c:v>
                </c:pt>
                <c:pt idx="639">
                  <c:v>806.96660753290701</c:v>
                </c:pt>
                <c:pt idx="640">
                  <c:v>806.96660753290701</c:v>
                </c:pt>
                <c:pt idx="641">
                  <c:v>806.96660753290701</c:v>
                </c:pt>
                <c:pt idx="642">
                  <c:v>806.96660753290701</c:v>
                </c:pt>
                <c:pt idx="643">
                  <c:v>806.96660753290701</c:v>
                </c:pt>
                <c:pt idx="644">
                  <c:v>806.96660753290701</c:v>
                </c:pt>
                <c:pt idx="645">
                  <c:v>806.96660753290701</c:v>
                </c:pt>
                <c:pt idx="646">
                  <c:v>806.96660753290701</c:v>
                </c:pt>
                <c:pt idx="647">
                  <c:v>806.96660753290701</c:v>
                </c:pt>
                <c:pt idx="648">
                  <c:v>806.96660753290701</c:v>
                </c:pt>
                <c:pt idx="649">
                  <c:v>806.96660753290701</c:v>
                </c:pt>
                <c:pt idx="650">
                  <c:v>806.96660753290701</c:v>
                </c:pt>
                <c:pt idx="651">
                  <c:v>806.96660753290701</c:v>
                </c:pt>
                <c:pt idx="652">
                  <c:v>806.96660753290701</c:v>
                </c:pt>
                <c:pt idx="653">
                  <c:v>806.96660753290701</c:v>
                </c:pt>
                <c:pt idx="654">
                  <c:v>806.96660753290701</c:v>
                </c:pt>
                <c:pt idx="655">
                  <c:v>806.96660753290701</c:v>
                </c:pt>
                <c:pt idx="656">
                  <c:v>806.96660753290701</c:v>
                </c:pt>
                <c:pt idx="657">
                  <c:v>806.96660753290701</c:v>
                </c:pt>
                <c:pt idx="658">
                  <c:v>806.96660753290701</c:v>
                </c:pt>
                <c:pt idx="659">
                  <c:v>806.96660753290701</c:v>
                </c:pt>
                <c:pt idx="660">
                  <c:v>806.96660753290701</c:v>
                </c:pt>
                <c:pt idx="661">
                  <c:v>806.96660753290701</c:v>
                </c:pt>
                <c:pt idx="662">
                  <c:v>806.96660753290701</c:v>
                </c:pt>
                <c:pt idx="663">
                  <c:v>806.96660753290701</c:v>
                </c:pt>
                <c:pt idx="664">
                  <c:v>806.96660753290701</c:v>
                </c:pt>
                <c:pt idx="665">
                  <c:v>806.96660753290701</c:v>
                </c:pt>
                <c:pt idx="666">
                  <c:v>806.96660753290701</c:v>
                </c:pt>
                <c:pt idx="667">
                  <c:v>806.96660753290701</c:v>
                </c:pt>
                <c:pt idx="668">
                  <c:v>806.96660753290701</c:v>
                </c:pt>
                <c:pt idx="669">
                  <c:v>806.96660753290701</c:v>
                </c:pt>
                <c:pt idx="670">
                  <c:v>806.96660753290701</c:v>
                </c:pt>
                <c:pt idx="671">
                  <c:v>806.96660753290701</c:v>
                </c:pt>
                <c:pt idx="672">
                  <c:v>806.96660753290701</c:v>
                </c:pt>
                <c:pt idx="673">
                  <c:v>806.96660753290701</c:v>
                </c:pt>
                <c:pt idx="674">
                  <c:v>806.96660753290701</c:v>
                </c:pt>
                <c:pt idx="675">
                  <c:v>806.96660753290701</c:v>
                </c:pt>
                <c:pt idx="676">
                  <c:v>806.96660753290701</c:v>
                </c:pt>
                <c:pt idx="677">
                  <c:v>806.96660753290701</c:v>
                </c:pt>
                <c:pt idx="678">
                  <c:v>806.96660753290701</c:v>
                </c:pt>
                <c:pt idx="679">
                  <c:v>806.96660753290701</c:v>
                </c:pt>
                <c:pt idx="680">
                  <c:v>806.96660753290701</c:v>
                </c:pt>
                <c:pt idx="681">
                  <c:v>806.96660753290701</c:v>
                </c:pt>
                <c:pt idx="682">
                  <c:v>806.96660753290701</c:v>
                </c:pt>
                <c:pt idx="683">
                  <c:v>806.96660753290701</c:v>
                </c:pt>
                <c:pt idx="684">
                  <c:v>806.96660753290701</c:v>
                </c:pt>
                <c:pt idx="685">
                  <c:v>806.96660753290701</c:v>
                </c:pt>
                <c:pt idx="686">
                  <c:v>806.96660753290701</c:v>
                </c:pt>
                <c:pt idx="687">
                  <c:v>806.96660753290701</c:v>
                </c:pt>
                <c:pt idx="688">
                  <c:v>806.96660753290701</c:v>
                </c:pt>
                <c:pt idx="689">
                  <c:v>806.96660753290701</c:v>
                </c:pt>
                <c:pt idx="690">
                  <c:v>806.96660753290701</c:v>
                </c:pt>
                <c:pt idx="691">
                  <c:v>806.96660753290701</c:v>
                </c:pt>
                <c:pt idx="692">
                  <c:v>806.96660753290701</c:v>
                </c:pt>
                <c:pt idx="693">
                  <c:v>806.96660753290701</c:v>
                </c:pt>
                <c:pt idx="694">
                  <c:v>806.96660753290701</c:v>
                </c:pt>
                <c:pt idx="695">
                  <c:v>806.96660753290701</c:v>
                </c:pt>
                <c:pt idx="696">
                  <c:v>806.96660753290701</c:v>
                </c:pt>
                <c:pt idx="697">
                  <c:v>806.96660753290701</c:v>
                </c:pt>
                <c:pt idx="698">
                  <c:v>806.96660753290701</c:v>
                </c:pt>
                <c:pt idx="699">
                  <c:v>806.96660753290701</c:v>
                </c:pt>
                <c:pt idx="700">
                  <c:v>806.96660753290701</c:v>
                </c:pt>
                <c:pt idx="701">
                  <c:v>806.96660753290701</c:v>
                </c:pt>
                <c:pt idx="702">
                  <c:v>806.96660753290701</c:v>
                </c:pt>
                <c:pt idx="703">
                  <c:v>806.96660753290701</c:v>
                </c:pt>
                <c:pt idx="704">
                  <c:v>806.96660753290701</c:v>
                </c:pt>
                <c:pt idx="705">
                  <c:v>806.96660753290701</c:v>
                </c:pt>
                <c:pt idx="706">
                  <c:v>806.96660753290701</c:v>
                </c:pt>
                <c:pt idx="707">
                  <c:v>806.96660753290701</c:v>
                </c:pt>
                <c:pt idx="708">
                  <c:v>806.96660753290701</c:v>
                </c:pt>
                <c:pt idx="709">
                  <c:v>806.96660753290701</c:v>
                </c:pt>
                <c:pt idx="710">
                  <c:v>806.96660753290701</c:v>
                </c:pt>
                <c:pt idx="711">
                  <c:v>806.96660753290701</c:v>
                </c:pt>
                <c:pt idx="712">
                  <c:v>806.96660753290701</c:v>
                </c:pt>
                <c:pt idx="713">
                  <c:v>806.96660753290701</c:v>
                </c:pt>
                <c:pt idx="714">
                  <c:v>806.96660753290701</c:v>
                </c:pt>
                <c:pt idx="715">
                  <c:v>806.96660753290701</c:v>
                </c:pt>
                <c:pt idx="716">
                  <c:v>806.96660753290701</c:v>
                </c:pt>
                <c:pt idx="717">
                  <c:v>806.96660753290701</c:v>
                </c:pt>
                <c:pt idx="718">
                  <c:v>806.96660753290701</c:v>
                </c:pt>
                <c:pt idx="719">
                  <c:v>806.96660753290701</c:v>
                </c:pt>
                <c:pt idx="720">
                  <c:v>806.96660753290701</c:v>
                </c:pt>
                <c:pt idx="721">
                  <c:v>806.96660753290701</c:v>
                </c:pt>
                <c:pt idx="722">
                  <c:v>806.96660753290701</c:v>
                </c:pt>
                <c:pt idx="723">
                  <c:v>806.96660753290701</c:v>
                </c:pt>
                <c:pt idx="724">
                  <c:v>806.96660753290701</c:v>
                </c:pt>
                <c:pt idx="725">
                  <c:v>806.96660753290701</c:v>
                </c:pt>
                <c:pt idx="726">
                  <c:v>806.96660753290701</c:v>
                </c:pt>
                <c:pt idx="727">
                  <c:v>806.96660753290701</c:v>
                </c:pt>
                <c:pt idx="728">
                  <c:v>806.96660753290701</c:v>
                </c:pt>
                <c:pt idx="729">
                  <c:v>806.96660753290701</c:v>
                </c:pt>
                <c:pt idx="730">
                  <c:v>806.96660753290701</c:v>
                </c:pt>
                <c:pt idx="731">
                  <c:v>806.96660753290701</c:v>
                </c:pt>
                <c:pt idx="732">
                  <c:v>806.96660753290701</c:v>
                </c:pt>
                <c:pt idx="733">
                  <c:v>806.96660753290701</c:v>
                </c:pt>
                <c:pt idx="734">
                  <c:v>806.96660753290701</c:v>
                </c:pt>
                <c:pt idx="735">
                  <c:v>806.96660753290701</c:v>
                </c:pt>
                <c:pt idx="736">
                  <c:v>806.96660753290701</c:v>
                </c:pt>
                <c:pt idx="737">
                  <c:v>806.96660753290701</c:v>
                </c:pt>
                <c:pt idx="738">
                  <c:v>806.96660753290701</c:v>
                </c:pt>
                <c:pt idx="739">
                  <c:v>806.96660753290701</c:v>
                </c:pt>
                <c:pt idx="740">
                  <c:v>806.96660753290701</c:v>
                </c:pt>
                <c:pt idx="741">
                  <c:v>806.96660753290701</c:v>
                </c:pt>
                <c:pt idx="742">
                  <c:v>806.96660753290701</c:v>
                </c:pt>
                <c:pt idx="743">
                  <c:v>806.96660753290701</c:v>
                </c:pt>
                <c:pt idx="744">
                  <c:v>806.96660753290701</c:v>
                </c:pt>
                <c:pt idx="745">
                  <c:v>806.96660753290701</c:v>
                </c:pt>
                <c:pt idx="746">
                  <c:v>806.96660753290701</c:v>
                </c:pt>
                <c:pt idx="747">
                  <c:v>806.96660753290701</c:v>
                </c:pt>
                <c:pt idx="748">
                  <c:v>806.96660753290701</c:v>
                </c:pt>
                <c:pt idx="749">
                  <c:v>806.96660753290701</c:v>
                </c:pt>
                <c:pt idx="750">
                  <c:v>806.96660753290701</c:v>
                </c:pt>
                <c:pt idx="751">
                  <c:v>806.96660753290701</c:v>
                </c:pt>
                <c:pt idx="752">
                  <c:v>806.96660753290701</c:v>
                </c:pt>
                <c:pt idx="753">
                  <c:v>806.96660753290701</c:v>
                </c:pt>
                <c:pt idx="754">
                  <c:v>806.96660753290701</c:v>
                </c:pt>
                <c:pt idx="755">
                  <c:v>806.96660753290701</c:v>
                </c:pt>
                <c:pt idx="756">
                  <c:v>806.96660753290701</c:v>
                </c:pt>
                <c:pt idx="757">
                  <c:v>806.96660753290701</c:v>
                </c:pt>
                <c:pt idx="758">
                  <c:v>806.96660753290701</c:v>
                </c:pt>
                <c:pt idx="759">
                  <c:v>806.96660753290701</c:v>
                </c:pt>
                <c:pt idx="760">
                  <c:v>806.96660753290701</c:v>
                </c:pt>
                <c:pt idx="761">
                  <c:v>806.96660753290701</c:v>
                </c:pt>
                <c:pt idx="762">
                  <c:v>806.96660753290701</c:v>
                </c:pt>
                <c:pt idx="763">
                  <c:v>806.96660753290701</c:v>
                </c:pt>
                <c:pt idx="764">
                  <c:v>806.96660753290701</c:v>
                </c:pt>
                <c:pt idx="765">
                  <c:v>806.96660753290701</c:v>
                </c:pt>
                <c:pt idx="766">
                  <c:v>806.96660753290701</c:v>
                </c:pt>
                <c:pt idx="767">
                  <c:v>806.96660753290701</c:v>
                </c:pt>
                <c:pt idx="768">
                  <c:v>806.96660753290701</c:v>
                </c:pt>
                <c:pt idx="769">
                  <c:v>806.96660753290701</c:v>
                </c:pt>
                <c:pt idx="770">
                  <c:v>806.96660753290701</c:v>
                </c:pt>
                <c:pt idx="771">
                  <c:v>806.96660753290701</c:v>
                </c:pt>
                <c:pt idx="772">
                  <c:v>806.96660753290701</c:v>
                </c:pt>
                <c:pt idx="773">
                  <c:v>806.96660753290701</c:v>
                </c:pt>
                <c:pt idx="774">
                  <c:v>806.96660753290701</c:v>
                </c:pt>
                <c:pt idx="775">
                  <c:v>806.96660753290701</c:v>
                </c:pt>
                <c:pt idx="776">
                  <c:v>806.96660753290701</c:v>
                </c:pt>
                <c:pt idx="777">
                  <c:v>806.96660753290701</c:v>
                </c:pt>
                <c:pt idx="778">
                  <c:v>806.96660753290701</c:v>
                </c:pt>
                <c:pt idx="779">
                  <c:v>806.96660753290701</c:v>
                </c:pt>
                <c:pt idx="780">
                  <c:v>806.96660753290701</c:v>
                </c:pt>
                <c:pt idx="781">
                  <c:v>806.96660753290701</c:v>
                </c:pt>
                <c:pt idx="782">
                  <c:v>806.96660753290701</c:v>
                </c:pt>
                <c:pt idx="783">
                  <c:v>806.96660753290701</c:v>
                </c:pt>
                <c:pt idx="784">
                  <c:v>806.96660753290701</c:v>
                </c:pt>
                <c:pt idx="785">
                  <c:v>806.96660753290701</c:v>
                </c:pt>
                <c:pt idx="786">
                  <c:v>806.96660753290701</c:v>
                </c:pt>
                <c:pt idx="787">
                  <c:v>806.96660753290701</c:v>
                </c:pt>
                <c:pt idx="788">
                  <c:v>806.96660753290701</c:v>
                </c:pt>
                <c:pt idx="789">
                  <c:v>806.96660753290701</c:v>
                </c:pt>
                <c:pt idx="790">
                  <c:v>806.96660753290701</c:v>
                </c:pt>
                <c:pt idx="791">
                  <c:v>806.96660753290701</c:v>
                </c:pt>
                <c:pt idx="792">
                  <c:v>806.96660753290701</c:v>
                </c:pt>
                <c:pt idx="793">
                  <c:v>806.96660753290701</c:v>
                </c:pt>
                <c:pt idx="794">
                  <c:v>806.96660753290701</c:v>
                </c:pt>
                <c:pt idx="795">
                  <c:v>806.96660753290701</c:v>
                </c:pt>
                <c:pt idx="796">
                  <c:v>806.96660753290701</c:v>
                </c:pt>
                <c:pt idx="797">
                  <c:v>806.96660753290701</c:v>
                </c:pt>
                <c:pt idx="798">
                  <c:v>806.96660753290701</c:v>
                </c:pt>
                <c:pt idx="799">
                  <c:v>806.96660753290701</c:v>
                </c:pt>
                <c:pt idx="800">
                  <c:v>806.96660753290701</c:v>
                </c:pt>
                <c:pt idx="801">
                  <c:v>806.96660753290701</c:v>
                </c:pt>
                <c:pt idx="802">
                  <c:v>806.96660753290701</c:v>
                </c:pt>
                <c:pt idx="803">
                  <c:v>806.96660753290701</c:v>
                </c:pt>
                <c:pt idx="804">
                  <c:v>806.96660753290701</c:v>
                </c:pt>
                <c:pt idx="805">
                  <c:v>806.96660753290701</c:v>
                </c:pt>
                <c:pt idx="806">
                  <c:v>806.96660753290701</c:v>
                </c:pt>
                <c:pt idx="807">
                  <c:v>806.96660753290701</c:v>
                </c:pt>
                <c:pt idx="808">
                  <c:v>806.96660753290701</c:v>
                </c:pt>
                <c:pt idx="809">
                  <c:v>806.96660753290701</c:v>
                </c:pt>
                <c:pt idx="810">
                  <c:v>806.96660753290701</c:v>
                </c:pt>
                <c:pt idx="811">
                  <c:v>806.96660753290701</c:v>
                </c:pt>
                <c:pt idx="812">
                  <c:v>806.96660753290701</c:v>
                </c:pt>
                <c:pt idx="813">
                  <c:v>806.96660753290701</c:v>
                </c:pt>
                <c:pt idx="814">
                  <c:v>806.96660753290701</c:v>
                </c:pt>
                <c:pt idx="815">
                  <c:v>806.96660753290701</c:v>
                </c:pt>
                <c:pt idx="816">
                  <c:v>806.96660753290701</c:v>
                </c:pt>
                <c:pt idx="817">
                  <c:v>806.96660753290701</c:v>
                </c:pt>
                <c:pt idx="818">
                  <c:v>806.96660753290701</c:v>
                </c:pt>
                <c:pt idx="819">
                  <c:v>806.96660753290701</c:v>
                </c:pt>
                <c:pt idx="820">
                  <c:v>806.96660753290701</c:v>
                </c:pt>
                <c:pt idx="821">
                  <c:v>806.96660753290701</c:v>
                </c:pt>
                <c:pt idx="822">
                  <c:v>806.96660753290701</c:v>
                </c:pt>
                <c:pt idx="823">
                  <c:v>806.96660753290701</c:v>
                </c:pt>
                <c:pt idx="824">
                  <c:v>806.96660753290701</c:v>
                </c:pt>
                <c:pt idx="825">
                  <c:v>806.96660753290701</c:v>
                </c:pt>
                <c:pt idx="826">
                  <c:v>806.96660753290701</c:v>
                </c:pt>
                <c:pt idx="827">
                  <c:v>806.96660753290701</c:v>
                </c:pt>
                <c:pt idx="828">
                  <c:v>806.96660753290701</c:v>
                </c:pt>
                <c:pt idx="829">
                  <c:v>806.96660753290701</c:v>
                </c:pt>
                <c:pt idx="830">
                  <c:v>806.96660753290701</c:v>
                </c:pt>
                <c:pt idx="831">
                  <c:v>806.96660753290701</c:v>
                </c:pt>
                <c:pt idx="832">
                  <c:v>806.96660753290701</c:v>
                </c:pt>
                <c:pt idx="833">
                  <c:v>806.96660753290701</c:v>
                </c:pt>
                <c:pt idx="834">
                  <c:v>806.96660753290701</c:v>
                </c:pt>
                <c:pt idx="835">
                  <c:v>806.96660753290701</c:v>
                </c:pt>
                <c:pt idx="836">
                  <c:v>806.96660753290701</c:v>
                </c:pt>
                <c:pt idx="837">
                  <c:v>806.96660753290701</c:v>
                </c:pt>
                <c:pt idx="838">
                  <c:v>806.96660753290701</c:v>
                </c:pt>
                <c:pt idx="839">
                  <c:v>806.96660753290701</c:v>
                </c:pt>
                <c:pt idx="840">
                  <c:v>806.96660753290701</c:v>
                </c:pt>
                <c:pt idx="841">
                  <c:v>806.96660753290701</c:v>
                </c:pt>
                <c:pt idx="842">
                  <c:v>806.96660753290701</c:v>
                </c:pt>
                <c:pt idx="843">
                  <c:v>806.96660753290701</c:v>
                </c:pt>
                <c:pt idx="844">
                  <c:v>806.96660753290701</c:v>
                </c:pt>
                <c:pt idx="845">
                  <c:v>806.96660753290701</c:v>
                </c:pt>
                <c:pt idx="846">
                  <c:v>806.96660753290701</c:v>
                </c:pt>
                <c:pt idx="847">
                  <c:v>806.96660753290701</c:v>
                </c:pt>
                <c:pt idx="848">
                  <c:v>806.96660753290701</c:v>
                </c:pt>
                <c:pt idx="849">
                  <c:v>806.96660753290701</c:v>
                </c:pt>
                <c:pt idx="850">
                  <c:v>806.96660753290701</c:v>
                </c:pt>
                <c:pt idx="851">
                  <c:v>806.96660753290701</c:v>
                </c:pt>
                <c:pt idx="852">
                  <c:v>806.96660753290701</c:v>
                </c:pt>
                <c:pt idx="853">
                  <c:v>806.96660753290701</c:v>
                </c:pt>
                <c:pt idx="854">
                  <c:v>806.96660753290701</c:v>
                </c:pt>
                <c:pt idx="855">
                  <c:v>806.96660753290701</c:v>
                </c:pt>
                <c:pt idx="856">
                  <c:v>806.96660753290701</c:v>
                </c:pt>
                <c:pt idx="857">
                  <c:v>806.96660753290701</c:v>
                </c:pt>
                <c:pt idx="858">
                  <c:v>806.96660753290701</c:v>
                </c:pt>
                <c:pt idx="859">
                  <c:v>806.96660753290701</c:v>
                </c:pt>
                <c:pt idx="860">
                  <c:v>806.96660753290701</c:v>
                </c:pt>
                <c:pt idx="861">
                  <c:v>806.96660753290701</c:v>
                </c:pt>
                <c:pt idx="862">
                  <c:v>806.96660753290701</c:v>
                </c:pt>
                <c:pt idx="863">
                  <c:v>806.96660753290701</c:v>
                </c:pt>
                <c:pt idx="864">
                  <c:v>806.96660753290701</c:v>
                </c:pt>
                <c:pt idx="865">
                  <c:v>806.96660753290701</c:v>
                </c:pt>
                <c:pt idx="866">
                  <c:v>806.96660753290701</c:v>
                </c:pt>
                <c:pt idx="867">
                  <c:v>806.96660753290701</c:v>
                </c:pt>
                <c:pt idx="868">
                  <c:v>806.96660753290701</c:v>
                </c:pt>
                <c:pt idx="869">
                  <c:v>806.96660753290701</c:v>
                </c:pt>
                <c:pt idx="870">
                  <c:v>806.96660753290701</c:v>
                </c:pt>
                <c:pt idx="871">
                  <c:v>806.96660753290701</c:v>
                </c:pt>
                <c:pt idx="872">
                  <c:v>806.96660753290701</c:v>
                </c:pt>
                <c:pt idx="873">
                  <c:v>806.96660753290701</c:v>
                </c:pt>
                <c:pt idx="874">
                  <c:v>806.96660753290701</c:v>
                </c:pt>
                <c:pt idx="875">
                  <c:v>806.96660753290701</c:v>
                </c:pt>
                <c:pt idx="876">
                  <c:v>806.96660753290701</c:v>
                </c:pt>
                <c:pt idx="877">
                  <c:v>806.96660753290701</c:v>
                </c:pt>
                <c:pt idx="878">
                  <c:v>806.96660753290701</c:v>
                </c:pt>
                <c:pt idx="879">
                  <c:v>806.96660753290701</c:v>
                </c:pt>
                <c:pt idx="880">
                  <c:v>806.96660753290701</c:v>
                </c:pt>
                <c:pt idx="881">
                  <c:v>806.96660753290701</c:v>
                </c:pt>
                <c:pt idx="882">
                  <c:v>806.96660753290701</c:v>
                </c:pt>
                <c:pt idx="883">
                  <c:v>806.96660753290701</c:v>
                </c:pt>
                <c:pt idx="884">
                  <c:v>806.96660753290701</c:v>
                </c:pt>
                <c:pt idx="885">
                  <c:v>806.96660753290701</c:v>
                </c:pt>
                <c:pt idx="886">
                  <c:v>806.96660753290701</c:v>
                </c:pt>
                <c:pt idx="887">
                  <c:v>806.96660753290701</c:v>
                </c:pt>
                <c:pt idx="888">
                  <c:v>806.96660753290701</c:v>
                </c:pt>
                <c:pt idx="889">
                  <c:v>806.96660753290701</c:v>
                </c:pt>
                <c:pt idx="890">
                  <c:v>806.96660753290701</c:v>
                </c:pt>
                <c:pt idx="891">
                  <c:v>806.96660753290701</c:v>
                </c:pt>
                <c:pt idx="892">
                  <c:v>806.96660753290701</c:v>
                </c:pt>
                <c:pt idx="893">
                  <c:v>806.96660753290701</c:v>
                </c:pt>
                <c:pt idx="894">
                  <c:v>806.96660753290701</c:v>
                </c:pt>
                <c:pt idx="895">
                  <c:v>806.96660753290701</c:v>
                </c:pt>
                <c:pt idx="896">
                  <c:v>806.96660753290701</c:v>
                </c:pt>
                <c:pt idx="897">
                  <c:v>806.96660753290701</c:v>
                </c:pt>
                <c:pt idx="898">
                  <c:v>806.96660753290701</c:v>
                </c:pt>
                <c:pt idx="899">
                  <c:v>806.96660753290701</c:v>
                </c:pt>
                <c:pt idx="900">
                  <c:v>806.96660753290701</c:v>
                </c:pt>
                <c:pt idx="901">
                  <c:v>806.96660753290701</c:v>
                </c:pt>
                <c:pt idx="902">
                  <c:v>806.96660753290701</c:v>
                </c:pt>
                <c:pt idx="903">
                  <c:v>806.96660753290701</c:v>
                </c:pt>
                <c:pt idx="904">
                  <c:v>806.96660753290701</c:v>
                </c:pt>
                <c:pt idx="905">
                  <c:v>806.96660753290701</c:v>
                </c:pt>
                <c:pt idx="906">
                  <c:v>806.96660753290701</c:v>
                </c:pt>
                <c:pt idx="907">
                  <c:v>806.96660753290701</c:v>
                </c:pt>
                <c:pt idx="908">
                  <c:v>806.96660753290701</c:v>
                </c:pt>
                <c:pt idx="909">
                  <c:v>806.96660753290701</c:v>
                </c:pt>
                <c:pt idx="910">
                  <c:v>806.96660753290701</c:v>
                </c:pt>
                <c:pt idx="911">
                  <c:v>806.96660753290701</c:v>
                </c:pt>
                <c:pt idx="912">
                  <c:v>806.96660753290701</c:v>
                </c:pt>
                <c:pt idx="913">
                  <c:v>806.96660753290701</c:v>
                </c:pt>
                <c:pt idx="914">
                  <c:v>806.96660753290701</c:v>
                </c:pt>
                <c:pt idx="915">
                  <c:v>806.96660753290701</c:v>
                </c:pt>
                <c:pt idx="916">
                  <c:v>806.96660753290701</c:v>
                </c:pt>
                <c:pt idx="917">
                  <c:v>806.96660753290701</c:v>
                </c:pt>
                <c:pt idx="918">
                  <c:v>806.96660753290701</c:v>
                </c:pt>
                <c:pt idx="919">
                  <c:v>806.96660753290701</c:v>
                </c:pt>
                <c:pt idx="920">
                  <c:v>806.96660753290701</c:v>
                </c:pt>
                <c:pt idx="921">
                  <c:v>806.96660753290701</c:v>
                </c:pt>
                <c:pt idx="922">
                  <c:v>806.96660753290701</c:v>
                </c:pt>
                <c:pt idx="923">
                  <c:v>806.96660753290701</c:v>
                </c:pt>
                <c:pt idx="924">
                  <c:v>806.96660753290701</c:v>
                </c:pt>
                <c:pt idx="925">
                  <c:v>806.96660753290701</c:v>
                </c:pt>
                <c:pt idx="926">
                  <c:v>806.96660753290701</c:v>
                </c:pt>
                <c:pt idx="927">
                  <c:v>806.96660753290701</c:v>
                </c:pt>
                <c:pt idx="928">
                  <c:v>806.96660753290701</c:v>
                </c:pt>
                <c:pt idx="929">
                  <c:v>806.96660753290701</c:v>
                </c:pt>
                <c:pt idx="930">
                  <c:v>806.96660753290701</c:v>
                </c:pt>
                <c:pt idx="931">
                  <c:v>806.96660753290701</c:v>
                </c:pt>
                <c:pt idx="932">
                  <c:v>806.96660753290701</c:v>
                </c:pt>
                <c:pt idx="933">
                  <c:v>806.96660753290701</c:v>
                </c:pt>
                <c:pt idx="934">
                  <c:v>806.96660753290701</c:v>
                </c:pt>
                <c:pt idx="935">
                  <c:v>806.96660753290701</c:v>
                </c:pt>
                <c:pt idx="936">
                  <c:v>806.96660753290701</c:v>
                </c:pt>
                <c:pt idx="937">
                  <c:v>806.96660753290701</c:v>
                </c:pt>
                <c:pt idx="938">
                  <c:v>806.96660753290701</c:v>
                </c:pt>
                <c:pt idx="939">
                  <c:v>806.96660753290701</c:v>
                </c:pt>
                <c:pt idx="940">
                  <c:v>806.96660753290701</c:v>
                </c:pt>
                <c:pt idx="941">
                  <c:v>806.96660753290701</c:v>
                </c:pt>
                <c:pt idx="942">
                  <c:v>806.96660753290701</c:v>
                </c:pt>
                <c:pt idx="943">
                  <c:v>806.96660753290701</c:v>
                </c:pt>
                <c:pt idx="944">
                  <c:v>806.96660753290701</c:v>
                </c:pt>
                <c:pt idx="945">
                  <c:v>806.96660753290701</c:v>
                </c:pt>
                <c:pt idx="946">
                  <c:v>806.96660753290701</c:v>
                </c:pt>
                <c:pt idx="947">
                  <c:v>806.96660753290701</c:v>
                </c:pt>
                <c:pt idx="948">
                  <c:v>806.96660753290701</c:v>
                </c:pt>
                <c:pt idx="949">
                  <c:v>806.96660753290701</c:v>
                </c:pt>
                <c:pt idx="950">
                  <c:v>806.96660753290701</c:v>
                </c:pt>
                <c:pt idx="951">
                  <c:v>806.96660753290701</c:v>
                </c:pt>
                <c:pt idx="952">
                  <c:v>806.96660753290701</c:v>
                </c:pt>
                <c:pt idx="953">
                  <c:v>806.96660753290701</c:v>
                </c:pt>
                <c:pt idx="954">
                  <c:v>806.96660753290701</c:v>
                </c:pt>
                <c:pt idx="955">
                  <c:v>806.96660753290701</c:v>
                </c:pt>
                <c:pt idx="956">
                  <c:v>806.96660753290701</c:v>
                </c:pt>
                <c:pt idx="957">
                  <c:v>806.96660753290701</c:v>
                </c:pt>
                <c:pt idx="958">
                  <c:v>806.96660753290701</c:v>
                </c:pt>
                <c:pt idx="959">
                  <c:v>806.96660753290701</c:v>
                </c:pt>
                <c:pt idx="960">
                  <c:v>806.96660753290701</c:v>
                </c:pt>
                <c:pt idx="961">
                  <c:v>806.96660753290701</c:v>
                </c:pt>
                <c:pt idx="962">
                  <c:v>806.96660753290701</c:v>
                </c:pt>
                <c:pt idx="963">
                  <c:v>806.96660753290701</c:v>
                </c:pt>
                <c:pt idx="964">
                  <c:v>806.96660753290701</c:v>
                </c:pt>
                <c:pt idx="965">
                  <c:v>806.96660753290701</c:v>
                </c:pt>
                <c:pt idx="966">
                  <c:v>806.96660753290701</c:v>
                </c:pt>
                <c:pt idx="967">
                  <c:v>806.96660753290701</c:v>
                </c:pt>
                <c:pt idx="968">
                  <c:v>806.96660753290701</c:v>
                </c:pt>
                <c:pt idx="969">
                  <c:v>806.96660753290701</c:v>
                </c:pt>
                <c:pt idx="970">
                  <c:v>806.96660753290701</c:v>
                </c:pt>
                <c:pt idx="971">
                  <c:v>806.96660753290701</c:v>
                </c:pt>
                <c:pt idx="972">
                  <c:v>806.96660753290701</c:v>
                </c:pt>
                <c:pt idx="973">
                  <c:v>806.96660753290701</c:v>
                </c:pt>
                <c:pt idx="974">
                  <c:v>806.96660753290701</c:v>
                </c:pt>
                <c:pt idx="975">
                  <c:v>806.96660753290701</c:v>
                </c:pt>
                <c:pt idx="976">
                  <c:v>806.96660753290701</c:v>
                </c:pt>
                <c:pt idx="977">
                  <c:v>806.96660753290701</c:v>
                </c:pt>
                <c:pt idx="978">
                  <c:v>806.96660753290701</c:v>
                </c:pt>
                <c:pt idx="979">
                  <c:v>806.96660753290701</c:v>
                </c:pt>
                <c:pt idx="980">
                  <c:v>806.96660753290701</c:v>
                </c:pt>
                <c:pt idx="981">
                  <c:v>806.96660753290701</c:v>
                </c:pt>
                <c:pt idx="982">
                  <c:v>806.96660753290701</c:v>
                </c:pt>
                <c:pt idx="983">
                  <c:v>806.96660753290701</c:v>
                </c:pt>
                <c:pt idx="984">
                  <c:v>806.96660753290701</c:v>
                </c:pt>
                <c:pt idx="985">
                  <c:v>806.96660753290701</c:v>
                </c:pt>
                <c:pt idx="986">
                  <c:v>806.96660753290701</c:v>
                </c:pt>
                <c:pt idx="987">
                  <c:v>806.96660753290701</c:v>
                </c:pt>
                <c:pt idx="988">
                  <c:v>806.96660753290701</c:v>
                </c:pt>
                <c:pt idx="989">
                  <c:v>806.96660753290701</c:v>
                </c:pt>
                <c:pt idx="990">
                  <c:v>806.96660753290701</c:v>
                </c:pt>
                <c:pt idx="991">
                  <c:v>806.96660753290701</c:v>
                </c:pt>
                <c:pt idx="992">
                  <c:v>806.96660753290701</c:v>
                </c:pt>
                <c:pt idx="993">
                  <c:v>806.96660753290701</c:v>
                </c:pt>
                <c:pt idx="994">
                  <c:v>806.96660753290701</c:v>
                </c:pt>
                <c:pt idx="995">
                  <c:v>806.96660753290701</c:v>
                </c:pt>
                <c:pt idx="996">
                  <c:v>806.96660753290701</c:v>
                </c:pt>
                <c:pt idx="997">
                  <c:v>806.96660753290701</c:v>
                </c:pt>
                <c:pt idx="998">
                  <c:v>806.96660753290701</c:v>
                </c:pt>
                <c:pt idx="999">
                  <c:v>806.96660753290701</c:v>
                </c:pt>
                <c:pt idx="1000">
                  <c:v>806.96660753290701</c:v>
                </c:pt>
              </c:numCache>
            </c:numRef>
          </c:xVal>
          <c:yVal>
            <c:numRef>
              <c:f>Calculs!$K$4:$K$1004</c:f>
              <c:numCache>
                <c:formatCode>0.00</c:formatCode>
                <c:ptCount val="1001"/>
                <c:pt idx="0">
                  <c:v>0</c:v>
                </c:pt>
                <c:pt idx="1">
                  <c:v>7.7231528503492717E-4</c:v>
                </c:pt>
                <c:pt idx="2">
                  <c:v>6.5635425327751672E-3</c:v>
                </c:pt>
                <c:pt idx="3">
                  <c:v>2.2964857600132199E-2</c:v>
                </c:pt>
                <c:pt idx="4">
                  <c:v>5.18716278155128E-2</c:v>
                </c:pt>
                <c:pt idx="5">
                  <c:v>9.2840310336515922E-2</c:v>
                </c:pt>
                <c:pt idx="6">
                  <c:v>0.14556172237655604</c:v>
                </c:pt>
                <c:pt idx="7">
                  <c:v>0.20999672150805052</c:v>
                </c:pt>
                <c:pt idx="8">
                  <c:v>0.28624139603233378</c:v>
                </c:pt>
                <c:pt idx="9">
                  <c:v>0.37439191176169956</c:v>
                </c:pt>
                <c:pt idx="10">
                  <c:v>0.4745445110449078</c:v>
                </c:pt>
                <c:pt idx="11">
                  <c:v>0.58678147006674186</c:v>
                </c:pt>
                <c:pt idx="12">
                  <c:v>0.71115702028125338</c:v>
                </c:pt>
                <c:pt idx="13">
                  <c:v>0.84771133592164183</c:v>
                </c:pt>
                <c:pt idx="14">
                  <c:v>0.99648455742196318</c:v>
                </c:pt>
                <c:pt idx="15">
                  <c:v>1.1575167905208263</c:v>
                </c:pt>
                <c:pt idx="16">
                  <c:v>1.3308481053611108</c:v>
                </c:pt>
                <c:pt idx="17">
                  <c:v>1.516518535585742</c:v>
                </c:pt>
                <c:pt idx="18">
                  <c:v>1.7145680774295664</c:v>
                </c:pt>
                <c:pt idx="19">
                  <c:v>1.9250366888073627</c:v>
                </c:pt>
                <c:pt idx="20">
                  <c:v>2.1479642883980317</c:v>
                </c:pt>
                <c:pt idx="21">
                  <c:v>2.3833851211093209</c:v>
                </c:pt>
                <c:pt idx="22">
                  <c:v>2.631322109291518</c:v>
                </c:pt>
                <c:pt idx="23">
                  <c:v>2.8917924646534718</c:v>
                </c:pt>
                <c:pt idx="24">
                  <c:v>3.1648133146024811</c:v>
                </c:pt>
                <c:pt idx="25">
                  <c:v>3.4504017016730604</c:v>
                </c:pt>
                <c:pt idx="26">
                  <c:v>3.7485745829573287</c:v>
                </c:pt>
                <c:pt idx="27">
                  <c:v>4.059348829537063</c:v>
                </c:pt>
                <c:pt idx="28">
                  <c:v>4.382726425484945</c:v>
                </c:pt>
                <c:pt idx="29">
                  <c:v>4.7187086674582535</c:v>
                </c:pt>
                <c:pt idx="30">
                  <c:v>5.0673109718813727</c:v>
                </c:pt>
                <c:pt idx="31">
                  <c:v>5.4285486907757763</c:v>
                </c:pt>
                <c:pt idx="32">
                  <c:v>5.802437119389908</c:v>
                </c:pt>
                <c:pt idx="33">
                  <c:v>6.188991493645764</c:v>
                </c:pt>
                <c:pt idx="34">
                  <c:v>6.5882269877726278</c:v>
                </c:pt>
                <c:pt idx="35">
                  <c:v>7.0001587121056801</c:v>
                </c:pt>
                <c:pt idx="36">
                  <c:v>7.4248017110304732</c:v>
                </c:pt>
                <c:pt idx="37">
                  <c:v>7.8621709610570063</c:v>
                </c:pt>
                <c:pt idx="38">
                  <c:v>8.3122813690093746</c:v>
                </c:pt>
                <c:pt idx="39">
                  <c:v>8.7751477703188794</c:v>
                </c:pt>
                <c:pt idx="40">
                  <c:v>9.2507849274100771</c:v>
                </c:pt>
                <c:pt idx="41">
                  <c:v>9.7392031481952905</c:v>
                </c:pt>
                <c:pt idx="42">
                  <c:v>10.240403894917138</c:v>
                </c:pt>
                <c:pt idx="43">
                  <c:v>10.75438414889309</c:v>
                </c:pt>
                <c:pt idx="44">
                  <c:v>11.281140785213543</c:v>
                </c:pt>
                <c:pt idx="45">
                  <c:v>11.820670571807165</c:v>
                </c:pt>
                <c:pt idx="46">
                  <c:v>12.372970168567857</c:v>
                </c:pt>
                <c:pt idx="47">
                  <c:v>12.938036126538325</c:v>
                </c:pt>
                <c:pt idx="48">
                  <c:v>13.515864887145794</c:v>
                </c:pt>
                <c:pt idx="49">
                  <c:v>14.106452781485885</c:v>
                </c:pt>
                <c:pt idx="50">
                  <c:v>14.709796029651077</c:v>
                </c:pt>
                <c:pt idx="51">
                  <c:v>15.325890740100586</c:v>
                </c:pt>
                <c:pt idx="52">
                  <c:v>15.954732909068767</c:v>
                </c:pt>
                <c:pt idx="53">
                  <c:v>16.596318420009471</c:v>
                </c:pt>
                <c:pt idx="54">
                  <c:v>17.250643043074017</c:v>
                </c:pt>
                <c:pt idx="55">
                  <c:v>17.917702434620676</c:v>
                </c:pt>
                <c:pt idx="56">
                  <c:v>18.597492136753743</c:v>
                </c:pt>
                <c:pt idx="57">
                  <c:v>19.290007576890474</c:v>
                </c:pt>
                <c:pt idx="58">
                  <c:v>19.995244067354303</c:v>
                </c:pt>
                <c:pt idx="59">
                  <c:v>20.713196804992883</c:v>
                </c:pt>
                <c:pt idx="60">
                  <c:v>21.44386087081967</c:v>
                </c:pt>
                <c:pt idx="61">
                  <c:v>22.18723122967782</c:v>
                </c:pt>
                <c:pt idx="62">
                  <c:v>22.9433027299253</c:v>
                </c:pt>
                <c:pt idx="63">
                  <c:v>23.712070103140221</c:v>
                </c:pt>
                <c:pt idx="64">
                  <c:v>24.49352796384543</c:v>
                </c:pt>
                <c:pt idx="65">
                  <c:v>25.287670809251559</c:v>
                </c:pt>
                <c:pt idx="66">
                  <c:v>26.094493019017662</c:v>
                </c:pt>
                <c:pt idx="67">
                  <c:v>26.913988855028819</c:v>
                </c:pt>
                <c:pt idx="68">
                  <c:v>27.746152461189926</c:v>
                </c:pt>
                <c:pt idx="69">
                  <c:v>28.590977863235139</c:v>
                </c:pt>
                <c:pt idx="70">
                  <c:v>29.44845896855233</c:v>
                </c:pt>
                <c:pt idx="71">
                  <c:v>30.318589566022055</c:v>
                </c:pt>
                <c:pt idx="72">
                  <c:v>31.201363325870538</c:v>
                </c:pt>
                <c:pt idx="73">
                  <c:v>32.09677379953618</c:v>
                </c:pt>
                <c:pt idx="74">
                  <c:v>33.004814419549191</c:v>
                </c:pt>
                <c:pt idx="75">
                  <c:v>33.925478499423946</c:v>
                </c:pt>
                <c:pt idx="76">
                  <c:v>34.858759233563653</c:v>
                </c:pt>
                <c:pt idx="77">
                  <c:v>35.80464969717702</c:v>
                </c:pt>
                <c:pt idx="78">
                  <c:v>36.763142846206577</c:v>
                </c:pt>
                <c:pt idx="79">
                  <c:v>37.734231517268363</c:v>
                </c:pt>
                <c:pt idx="80">
                  <c:v>38.71790842760263</c:v>
                </c:pt>
                <c:pt idx="81">
                  <c:v>39.71416173226774</c:v>
                </c:pt>
                <c:pt idx="82">
                  <c:v>40.722970572826505</c:v>
                </c:pt>
                <c:pt idx="83">
                  <c:v>41.744309509101278</c:v>
                </c:pt>
                <c:pt idx="84">
                  <c:v>42.778152959719272</c:v>
                </c:pt>
                <c:pt idx="85">
                  <c:v>43.824475202640116</c:v>
                </c:pt>
                <c:pt idx="86">
                  <c:v>44.883250375695134</c:v>
                </c:pt>
                <c:pt idx="87">
                  <c:v>45.954452477138076</c:v>
                </c:pt>
                <c:pt idx="88">
                  <c:v>47.038055366206954</c:v>
                </c:pt>
                <c:pt idx="89">
                  <c:v>48.13403276369673</c:v>
                </c:pt>
                <c:pt idx="90">
                  <c:v>49.242358252542608</c:v>
                </c:pt>
                <c:pt idx="91">
                  <c:v>50.363003315631488</c:v>
                </c:pt>
                <c:pt idx="92">
                  <c:v>51.495935370114687</c:v>
                </c:pt>
                <c:pt idx="93">
                  <c:v>52.641119726443009</c:v>
                </c:pt>
                <c:pt idx="94">
                  <c:v>53.79852155105241</c:v>
                </c:pt>
                <c:pt idx="95">
                  <c:v>54.968105867260839</c:v>
                </c:pt>
                <c:pt idx="96">
                  <c:v>56.149837556174553</c:v>
                </c:pt>
                <c:pt idx="97">
                  <c:v>57.343681357603714</c:v>
                </c:pt>
                <c:pt idx="98">
                  <c:v>58.549601870986926</c:v>
                </c:pt>
                <c:pt idx="99">
                  <c:v>59.767563556324546</c:v>
                </c:pt>
                <c:pt idx="100">
                  <c:v>60.997530735120513</c:v>
                </c:pt>
                <c:pt idx="101">
                  <c:v>62.239467277406781</c:v>
                </c:pt>
                <c:pt idx="102">
                  <c:v>63.493336288259712</c:v>
                </c:pt>
                <c:pt idx="103">
                  <c:v>64.759100422078987</c:v>
                </c:pt>
                <c:pt idx="104">
                  <c:v>66.036722197412303</c:v>
                </c:pt>
                <c:pt idx="105">
                  <c:v>67.326163997980444</c:v>
                </c:pt>
                <c:pt idx="106">
                  <c:v>68.627388073709682</c:v>
                </c:pt>
                <c:pt idx="107">
                  <c:v>69.940356541771109</c:v>
                </c:pt>
                <c:pt idx="108">
                  <c:v>71.265031387626863</c:v>
                </c:pt>
                <c:pt idx="109">
                  <c:v>72.60137446608293</c:v>
                </c:pt>
                <c:pt idx="110">
                  <c:v>73.949347502348417</c:v>
                </c:pt>
                <c:pt idx="111">
                  <c:v>75.308915707326037</c:v>
                </c:pt>
                <c:pt idx="112">
                  <c:v>76.68005139833646</c:v>
                </c:pt>
                <c:pt idx="113">
                  <c:v>78.062730392081448</c:v>
                </c:pt>
                <c:pt idx="114">
                  <c:v>79.456928391946818</c:v>
                </c:pt>
                <c:pt idx="115">
                  <c:v>80.862620988615348</c:v>
                </c:pt>
                <c:pt idx="116">
                  <c:v>82.279783660685354</c:v>
                </c:pt>
                <c:pt idx="117">
                  <c:v>83.708391775294857</c:v>
                </c:pt>
                <c:pt idx="118">
                  <c:v>85.148420588751222</c:v>
                </c:pt>
                <c:pt idx="119">
                  <c:v>86.599845247166186</c:v>
                </c:pt>
                <c:pt idx="120">
                  <c:v>88.062640787096129</c:v>
                </c:pt>
                <c:pt idx="121">
                  <c:v>89.536776141840335</c:v>
                </c:pt>
                <c:pt idx="122">
                  <c:v>91.022208139456254</c:v>
                </c:pt>
                <c:pt idx="123">
                  <c:v>92.518887489012556</c:v>
                </c:pt>
                <c:pt idx="124">
                  <c:v>94.026764775546482</c:v>
                </c:pt>
                <c:pt idx="125">
                  <c:v>95.545790461550951</c:v>
                </c:pt>
                <c:pt idx="126">
                  <c:v>97.075914888464879</c:v>
                </c:pt>
                <c:pt idx="127">
                  <c:v>98.617088278166463</c:v>
                </c:pt>
                <c:pt idx="128">
                  <c:v>100.16926073446926</c:v>
                </c:pt>
                <c:pt idx="129">
                  <c:v>101.73238224462092</c:v>
                </c:pt>
                <c:pt idx="130">
                  <c:v>103.30640268080427</c:v>
                </c:pt>
                <c:pt idx="131">
                  <c:v>104.8912702323681</c:v>
                </c:pt>
                <c:pt idx="132">
                  <c:v>106.48692983616</c:v>
                </c:pt>
                <c:pt idx="133">
                  <c:v>108.09332474550592</c:v>
                </c:pt>
                <c:pt idx="134">
                  <c:v>109.71039810121137</c:v>
                </c:pt>
                <c:pt idx="135">
                  <c:v>111.33809293331092</c:v>
                </c:pt>
                <c:pt idx="136">
                  <c:v>112.9763521628181</c:v>
                </c:pt>
                <c:pt idx="137">
                  <c:v>114.62511860347534</c:v>
                </c:pt>
                <c:pt idx="138">
                  <c:v>116.28433496350385</c:v>
                </c:pt>
                <c:pt idx="139">
                  <c:v>117.95394384735313</c:v>
                </c:pt>
                <c:pt idx="140">
                  <c:v>119.63388775745005</c:v>
                </c:pt>
                <c:pt idx="141">
                  <c:v>121.32409033341233</c:v>
                </c:pt>
                <c:pt idx="142">
                  <c:v>123.02443757219922</c:v>
                </c:pt>
                <c:pt idx="143">
                  <c:v>124.73479657754358</c:v>
                </c:pt>
                <c:pt idx="144">
                  <c:v>126.45503433029644</c:v>
                </c:pt>
                <c:pt idx="145">
                  <c:v>128.18501769386171</c:v>
                </c:pt>
                <c:pt idx="146">
                  <c:v>129.92461341960313</c:v>
                </c:pt>
                <c:pt idx="147">
                  <c:v>131.6736881522227</c:v>
                </c:pt>
                <c:pt idx="148">
                  <c:v>133.43210843510974</c:v>
                </c:pt>
                <c:pt idx="149">
                  <c:v>135.1997407156602</c:v>
                </c:pt>
                <c:pt idx="150">
                  <c:v>136.9764513505649</c:v>
                </c:pt>
                <c:pt idx="151">
                  <c:v>138.7621066110666</c:v>
                </c:pt>
                <c:pt idx="152">
                  <c:v>140.55657268818476</c:v>
                </c:pt>
                <c:pt idx="153">
                  <c:v>142.35971569790752</c:v>
                </c:pt>
                <c:pt idx="154">
                  <c:v>144.17140168635032</c:v>
                </c:pt>
                <c:pt idx="155">
                  <c:v>145.99149663488021</c:v>
                </c:pt>
                <c:pt idx="156">
                  <c:v>147.81977761797586</c:v>
                </c:pt>
                <c:pt idx="157">
                  <c:v>149.65584392223136</c:v>
                </c:pt>
                <c:pt idx="158">
                  <c:v>151.49920591862343</c:v>
                </c:pt>
                <c:pt idx="159">
                  <c:v>153.34937399288572</c:v>
                </c:pt>
                <c:pt idx="160">
                  <c:v>155.20585858884755</c:v>
                </c:pt>
                <c:pt idx="161">
                  <c:v>157.0680573022097</c:v>
                </c:pt>
                <c:pt idx="162">
                  <c:v>158.93514200254182</c:v>
                </c:pt>
                <c:pt idx="163">
                  <c:v>160.80618275372285</c:v>
                </c:pt>
                <c:pt idx="164">
                  <c:v>162.68027174718415</c:v>
                </c:pt>
                <c:pt idx="165">
                  <c:v>164.55662053882722</c:v>
                </c:pt>
                <c:pt idx="166">
                  <c:v>166.43465717950653</c:v>
                </c:pt>
                <c:pt idx="167">
                  <c:v>168.31383615702779</c:v>
                </c:pt>
                <c:pt idx="168">
                  <c:v>170.19350783446467</c:v>
                </c:pt>
                <c:pt idx="169">
                  <c:v>172.07283125876683</c:v>
                </c:pt>
                <c:pt idx="170">
                  <c:v>173.95074649796655</c:v>
                </c:pt>
                <c:pt idx="171">
                  <c:v>175.8265112916462</c:v>
                </c:pt>
                <c:pt idx="172">
                  <c:v>177.69994014635563</c:v>
                </c:pt>
                <c:pt idx="173">
                  <c:v>179.57103665965241</c:v>
                </c:pt>
                <c:pt idx="174">
                  <c:v>181.43980441817209</c:v>
                </c:pt>
                <c:pt idx="175">
                  <c:v>183.30624699767168</c:v>
                </c:pt>
                <c:pt idx="176">
                  <c:v>185.17036796307281</c:v>
                </c:pt>
                <c:pt idx="177">
                  <c:v>187.03217086850466</c:v>
                </c:pt>
                <c:pt idx="178">
                  <c:v>188.8916592573467</c:v>
                </c:pt>
                <c:pt idx="179">
                  <c:v>190.74883666227126</c:v>
                </c:pt>
                <c:pt idx="180">
                  <c:v>192.60370660528574</c:v>
                </c:pt>
                <c:pt idx="181">
                  <c:v>194.45627259777484</c:v>
                </c:pt>
                <c:pt idx="182">
                  <c:v>196.3065381405423</c:v>
                </c:pt>
                <c:pt idx="183">
                  <c:v>198.15450672385271</c:v>
                </c:pt>
                <c:pt idx="184">
                  <c:v>200.00018182747286</c:v>
                </c:pt>
                <c:pt idx="185">
                  <c:v>201.84356692071307</c:v>
                </c:pt>
                <c:pt idx="186">
                  <c:v>203.68466546246827</c:v>
                </c:pt>
                <c:pt idx="187">
                  <c:v>205.52348090125878</c:v>
                </c:pt>
                <c:pt idx="188">
                  <c:v>207.36001667527097</c:v>
                </c:pt>
                <c:pt idx="189">
                  <c:v>209.19427621239774</c:v>
                </c:pt>
                <c:pt idx="190">
                  <c:v>211.02626293027873</c:v>
                </c:pt>
                <c:pt idx="191">
                  <c:v>212.85598023634043</c:v>
                </c:pt>
                <c:pt idx="192">
                  <c:v>214.68343152783586</c:v>
                </c:pt>
                <c:pt idx="193">
                  <c:v>216.50862019188446</c:v>
                </c:pt>
                <c:pt idx="194">
                  <c:v>218.3315496055113</c:v>
                </c:pt>
                <c:pt idx="195">
                  <c:v>220.15222313568648</c:v>
                </c:pt>
                <c:pt idx="196">
                  <c:v>221.9706441393642</c:v>
                </c:pt>
                <c:pt idx="197">
                  <c:v>223.78681596352155</c:v>
                </c:pt>
                <c:pt idx="198">
                  <c:v>225.6007419451972</c:v>
                </c:pt>
                <c:pt idx="199">
                  <c:v>227.41242541152994</c:v>
                </c:pt>
                <c:pt idx="200">
                  <c:v>229.22186967979692</c:v>
                </c:pt>
                <c:pt idx="201">
                  <c:v>247.19341268620988</c:v>
                </c:pt>
                <c:pt idx="202">
                  <c:v>264.94316648443748</c:v>
                </c:pt>
                <c:pt idx="203">
                  <c:v>282.47435281860714</c:v>
                </c:pt>
                <c:pt idx="204">
                  <c:v>299.79009981926492</c:v>
                </c:pt>
                <c:pt idx="205">
                  <c:v>316.8934455175941</c:v>
                </c:pt>
                <c:pt idx="206">
                  <c:v>333.7873411930708</c:v>
                </c:pt>
                <c:pt idx="207">
                  <c:v>350.47465456397424</c:v>
                </c:pt>
                <c:pt idx="208">
                  <c:v>366.95817282955016</c:v>
                </c:pt>
                <c:pt idx="209">
                  <c:v>383.24060557205394</c:v>
                </c:pt>
                <c:pt idx="210">
                  <c:v>399.32458752636984</c:v>
                </c:pt>
                <c:pt idx="211">
                  <c:v>415.21268122441074</c:v>
                </c:pt>
                <c:pt idx="212">
                  <c:v>430.90737952104837</c:v>
                </c:pt>
                <c:pt idx="213">
                  <c:v>446.41110800789966</c:v>
                </c:pt>
                <c:pt idx="214">
                  <c:v>461.72622732090343</c:v>
                </c:pt>
                <c:pt idx="215">
                  <c:v>476.85503534725495</c:v>
                </c:pt>
                <c:pt idx="216">
                  <c:v>491.79976933692797</c:v>
                </c:pt>
                <c:pt idx="217">
                  <c:v>506.56260792369676</c:v>
                </c:pt>
                <c:pt idx="218">
                  <c:v>521.14567306027629</c:v>
                </c:pt>
                <c:pt idx="219">
                  <c:v>535.55103187192526</c:v>
                </c:pt>
                <c:pt idx="220">
                  <c:v>549.78069843259948</c:v>
                </c:pt>
                <c:pt idx="221">
                  <c:v>563.83663546750677</c:v>
                </c:pt>
                <c:pt idx="222">
                  <c:v>577.72075598568847</c:v>
                </c:pt>
                <c:pt idx="223">
                  <c:v>591.43492484604781</c:v>
                </c:pt>
                <c:pt idx="224">
                  <c:v>604.98096026004851</c:v>
                </c:pt>
                <c:pt idx="225">
                  <c:v>618.36063523412565</c:v>
                </c:pt>
                <c:pt idx="226">
                  <c:v>631.57567895468139</c:v>
                </c:pt>
                <c:pt idx="227">
                  <c:v>644.62777811837714</c:v>
                </c:pt>
                <c:pt idx="228">
                  <c:v>657.51857821028523</c:v>
                </c:pt>
                <c:pt idx="229">
                  <c:v>670.24968473232366</c:v>
                </c:pt>
                <c:pt idx="230">
                  <c:v>682.82266438426484</c:v>
                </c:pt>
                <c:pt idx="231">
                  <c:v>695.23904619948655</c:v>
                </c:pt>
                <c:pt idx="232">
                  <c:v>707.50032263751825</c:v>
                </c:pt>
                <c:pt idx="233">
                  <c:v>719.60795063532612</c:v>
                </c:pt>
                <c:pt idx="234">
                  <c:v>731.56335261917923</c:v>
                </c:pt>
                <c:pt idx="235">
                  <c:v>743.3679174788416</c:v>
                </c:pt>
                <c:pt idx="236">
                  <c:v>755.02300150574661</c:v>
                </c:pt>
                <c:pt idx="237">
                  <c:v>766.52992929672303</c:v>
                </c:pt>
                <c:pt idx="238">
                  <c:v>777.88999462476386</c:v>
                </c:pt>
                <c:pt idx="239">
                  <c:v>789.1044612782523</c:v>
                </c:pt>
                <c:pt idx="240">
                  <c:v>800.17456386998879</c:v>
                </c:pt>
                <c:pt idx="241">
                  <c:v>811.10150861729596</c:v>
                </c:pt>
                <c:pt idx="242">
                  <c:v>821.88647409441467</c:v>
                </c:pt>
                <c:pt idx="243">
                  <c:v>832.53061195834596</c:v>
                </c:pt>
                <c:pt idx="244">
                  <c:v>843.03504764923548</c:v>
                </c:pt>
                <c:pt idx="245">
                  <c:v>853.40088106634562</c:v>
                </c:pt>
                <c:pt idx="246">
                  <c:v>863.62918722060897</c:v>
                </c:pt>
                <c:pt idx="247">
                  <c:v>873.72101686471024</c:v>
                </c:pt>
                <c:pt idx="248">
                  <c:v>883.67739710159799</c:v>
                </c:pt>
                <c:pt idx="249">
                  <c:v>893.49933197228654</c:v>
                </c:pt>
                <c:pt idx="250">
                  <c:v>903.18780302376547</c:v>
                </c:pt>
                <c:pt idx="251">
                  <c:v>912.74376985779986</c:v>
                </c:pt>
                <c:pt idx="252">
                  <c:v>922.16817066136434</c:v>
                </c:pt>
                <c:pt idx="253">
                  <c:v>931.46192271942391</c:v>
                </c:pt>
                <c:pt idx="254">
                  <c:v>940.62592291073861</c:v>
                </c:pt>
                <c:pt idx="255">
                  <c:v>949.66104818734095</c:v>
                </c:pt>
                <c:pt idx="256">
                  <c:v>958.56815603830478</c:v>
                </c:pt>
                <c:pt idx="257">
                  <c:v>967.34808493839705</c:v>
                </c:pt>
                <c:pt idx="258">
                  <c:v>976.00165478217821</c:v>
                </c:pt>
                <c:pt idx="259">
                  <c:v>984.52966730409105</c:v>
                </c:pt>
                <c:pt idx="260">
                  <c:v>992.93290648505581</c:v>
                </c:pt>
                <c:pt idx="261">
                  <c:v>1001.2121389460655</c:v>
                </c:pt>
                <c:pt idx="262">
                  <c:v>1009.3681143292556</c:v>
                </c:pt>
                <c:pt idx="263">
                  <c:v>1017.4015656669017</c:v>
                </c:pt>
                <c:pt idx="264">
                  <c:v>1025.3132097387779</c:v>
                </c:pt>
                <c:pt idx="265">
                  <c:v>1033.1037474182949</c:v>
                </c:pt>
                <c:pt idx="266">
                  <c:v>1040.7738640078137</c:v>
                </c:pt>
                <c:pt idx="267">
                  <c:v>1048.32422956352</c:v>
                </c:pt>
                <c:pt idx="268">
                  <c:v>1055.7554992102253</c:v>
                </c:pt>
                <c:pt idx="269">
                  <c:v>1063.0683134464462</c:v>
                </c:pt>
                <c:pt idx="270">
                  <c:v>1070.2632984401039</c:v>
                </c:pt>
                <c:pt idx="271">
                  <c:v>1077.3410663151642</c:v>
                </c:pt>
                <c:pt idx="272">
                  <c:v>1084.3022154295347</c:v>
                </c:pt>
                <c:pt idx="273">
                  <c:v>1091.1473306445178</c:v>
                </c:pt>
                <c:pt idx="274">
                  <c:v>1097.8769835861099</c:v>
                </c:pt>
                <c:pt idx="275">
                  <c:v>1104.4917328984268</c:v>
                </c:pt>
                <c:pt idx="276">
                  <c:v>1110.9921244895213</c:v>
                </c:pt>
                <c:pt idx="277">
                  <c:v>1117.3786917698555</c:v>
                </c:pt>
                <c:pt idx="278">
                  <c:v>1123.6519558836778</c:v>
                </c:pt>
                <c:pt idx="279">
                  <c:v>1129.812425933545</c:v>
                </c:pt>
                <c:pt idx="280">
                  <c:v>1135.8605991982267</c:v>
                </c:pt>
                <c:pt idx="281">
                  <c:v>1141.796961344219</c:v>
                </c:pt>
                <c:pt idx="282">
                  <c:v>1147.6219866310857</c:v>
                </c:pt>
                <c:pt idx="283">
                  <c:v>1153.3361381108452</c:v>
                </c:pt>
                <c:pt idx="284">
                  <c:v>1158.9398678216098</c:v>
                </c:pt>
                <c:pt idx="285">
                  <c:v>1164.4336169756816</c:v>
                </c:pt>
                <c:pt idx="286">
                  <c:v>1169.8178161423052</c:v>
                </c:pt>
                <c:pt idx="287">
                  <c:v>1175.0928854252729</c:v>
                </c:pt>
                <c:pt idx="288">
                  <c:v>1180.2592346355736</c:v>
                </c:pt>
                <c:pt idx="289">
                  <c:v>1185.3172634592761</c:v>
                </c:pt>
                <c:pt idx="290">
                  <c:v>1190.2673616208342</c:v>
                </c:pt>
                <c:pt idx="291">
                  <c:v>1195.1099090419989</c:v>
                </c:pt>
                <c:pt idx="292">
                  <c:v>1199.8452759965248</c:v>
                </c:pt>
                <c:pt idx="293">
                  <c:v>1204.4738232608556</c:v>
                </c:pt>
                <c:pt idx="294">
                  <c:v>1208.9959022609755</c:v>
                </c:pt>
                <c:pt idx="295">
                  <c:v>1213.4118552156158</c:v>
                </c:pt>
                <c:pt idx="296">
                  <c:v>1217.7220152760069</c:v>
                </c:pt>
                <c:pt idx="297">
                  <c:v>1221.9267066623734</c:v>
                </c:pt>
                <c:pt idx="298">
                  <c:v>1226.026244797371</c:v>
                </c:pt>
                <c:pt idx="299">
                  <c:v>1230.0209364366733</c:v>
                </c:pt>
                <c:pt idx="300">
                  <c:v>1233.9110797969224</c:v>
                </c:pt>
                <c:pt idx="301">
                  <c:v>1237.6969646812684</c:v>
                </c:pt>
                <c:pt idx="302">
                  <c:v>1241.3788726027317</c:v>
                </c:pt>
                <c:pt idx="303">
                  <c:v>1244.9570769056377</c:v>
                </c:pt>
                <c:pt idx="304">
                  <c:v>1248.4318428853833</c:v>
                </c:pt>
                <c:pt idx="305">
                  <c:v>1251.8034279068183</c:v>
                </c:pt>
                <c:pt idx="306">
                  <c:v>1255.0720815215393</c:v>
                </c:pt>
                <c:pt idx="307">
                  <c:v>1258.238045584415</c:v>
                </c:pt>
                <c:pt idx="308">
                  <c:v>1261.3015543696922</c:v>
                </c:pt>
                <c:pt idx="309">
                  <c:v>1264.2628346870533</c:v>
                </c:pt>
                <c:pt idx="310">
                  <c:v>1267.1221059980305</c:v>
                </c:pt>
                <c:pt idx="311">
                  <c:v>1269.8795805332147</c:v>
                </c:pt>
                <c:pt idx="312">
                  <c:v>1272.5354634107371</c:v>
                </c:pt>
                <c:pt idx="313">
                  <c:v>1275.0899527565373</c:v>
                </c:pt>
                <c:pt idx="314">
                  <c:v>1277.5432398269841</c:v>
                </c:pt>
                <c:pt idx="315">
                  <c:v>1279.895509134454</c:v>
                </c:pt>
                <c:pt idx="316">
                  <c:v>1282.1469385765311</c:v>
                </c:pt>
                <c:pt idx="317">
                  <c:v>1284.297699569539</c:v>
                </c:pt>
                <c:pt idx="318">
                  <c:v>1286.3479571871706</c:v>
                </c:pt>
                <c:pt idx="319">
                  <c:v>1288.297870305038</c:v>
                </c:pt>
                <c:pt idx="320">
                  <c:v>1290.1475917520133</c:v>
                </c:pt>
                <c:pt idx="321">
                  <c:v>1291.897268469281</c:v>
                </c:pt>
                <c:pt idx="322">
                  <c:v>1293.5470416780645</c:v>
                </c:pt>
                <c:pt idx="323">
                  <c:v>1295.0970470570185</c:v>
                </c:pt>
                <c:pt idx="324">
                  <c:v>1296.5474149302986</c:v>
                </c:pt>
                <c:pt idx="325">
                  <c:v>1297.8982704673135</c:v>
                </c:pt>
                <c:pt idx="326">
                  <c:v>1299.1497338951426</c:v>
                </c:pt>
                <c:pt idx="327">
                  <c:v>1300.3019207245441</c:v>
                </c:pt>
                <c:pt idx="328">
                  <c:v>1301.354941990387</c:v>
                </c:pt>
                <c:pt idx="329">
                  <c:v>1302.3089045072113</c:v>
                </c:pt>
                <c:pt idx="330">
                  <c:v>1303.1639111404411</c:v>
                </c:pt>
                <c:pt idx="331">
                  <c:v>1303.9200610935582</c:v>
                </c:pt>
                <c:pt idx="332">
                  <c:v>1304.5774502112672</c:v>
                </c:pt>
                <c:pt idx="333">
                  <c:v>1305.1361712983771</c:v>
                </c:pt>
                <c:pt idx="334">
                  <c:v>1305.5963144537632</c:v>
                </c:pt>
                <c:pt idx="335">
                  <c:v>1305.9579674184022</c:v>
                </c:pt>
                <c:pt idx="336">
                  <c:v>1306.2212159360754</c:v>
                </c:pt>
                <c:pt idx="337">
                  <c:v>1306.3861441249469</c:v>
                </c:pt>
                <c:pt idx="338">
                  <c:v>1306.4528348578617</c:v>
                </c:pt>
                <c:pt idx="339">
                  <c:v>1306.4213701488841</c:v>
                </c:pt>
                <c:pt idx="340">
                  <c:v>1306.2918315433458</c:v>
                </c:pt>
                <c:pt idx="341">
                  <c:v>1306.0643005084967</c:v>
                </c:pt>
                <c:pt idx="342">
                  <c:v>1305.7388588217666</c:v>
                </c:pt>
                <c:pt idx="343">
                  <c:v>1305.3155889536695</c:v>
                </c:pt>
                <c:pt idx="344">
                  <c:v>1304.7945744424901</c:v>
                </c:pt>
                <c:pt idx="345">
                  <c:v>1304.1759002581018</c:v>
                </c:pt>
                <c:pt idx="346">
                  <c:v>1303.459653152541</c:v>
                </c:pt>
                <c:pt idx="347">
                  <c:v>1302.6459219953056</c:v>
                </c:pt>
                <c:pt idx="348">
                  <c:v>1301.73479809172</c:v>
                </c:pt>
                <c:pt idx="349">
                  <c:v>1300.7263754831035</c:v>
                </c:pt>
                <c:pt idx="350">
                  <c:v>1299.6207512278713</c:v>
                </c:pt>
                <c:pt idx="351">
                  <c:v>1298.4180256630709</c:v>
                </c:pt>
                <c:pt idx="352">
                  <c:v>1297.1183026461949</c:v>
                </c:pt>
                <c:pt idx="353">
                  <c:v>1295.7216897774167</c:v>
                </c:pt>
                <c:pt idx="354">
                  <c:v>1294.2282986026435</c:v>
                </c:pt>
                <c:pt idx="355">
                  <c:v>1292.6382447979895</c:v>
                </c:pt>
                <c:pt idx="356">
                  <c:v>1290.951648336433</c:v>
                </c:pt>
                <c:pt idx="357">
                  <c:v>1289.1686336375287</c:v>
                </c:pt>
                <c:pt idx="358">
                  <c:v>1287.2893297011319</c:v>
                </c:pt>
                <c:pt idx="359">
                  <c:v>1285.3138702261249</c:v>
                </c:pt>
                <c:pt idx="360">
                  <c:v>1283.2423937151545</c:v>
                </c:pt>
                <c:pt idx="361">
                  <c:v>1281.0750435663783</c:v>
                </c:pt>
                <c:pt idx="362">
                  <c:v>1278.8119681531939</c:v>
                </c:pt>
                <c:pt idx="363">
                  <c:v>1276.4533208928844</c:v>
                </c:pt>
                <c:pt idx="364">
                  <c:v>1273.999260305065</c:v>
                </c:pt>
                <c:pt idx="365">
                  <c:v>1271.4499500607644</c:v>
                </c:pt>
                <c:pt idx="366">
                  <c:v>1268.8055590229171</c:v>
                </c:pt>
                <c:pt idx="367">
                  <c:v>1266.0662612789836</c:v>
                </c:pt>
                <c:pt idx="368">
                  <c:v>1263.2322361663607</c:v>
                </c:pt>
                <c:pt idx="369">
                  <c:v>1260.3036682911884</c:v>
                </c:pt>
                <c:pt idx="370">
                  <c:v>1257.2807475411059</c:v>
                </c:pt>
                <c:pt idx="371">
                  <c:v>1254.1636690924624</c:v>
                </c:pt>
                <c:pt idx="372">
                  <c:v>1250.9526334124369</c:v>
                </c:pt>
                <c:pt idx="373">
                  <c:v>1247.6478462564858</c:v>
                </c:pt>
                <c:pt idx="374">
                  <c:v>1244.2495186614915</c:v>
                </c:pt>
                <c:pt idx="375">
                  <c:v>1240.7578669349514</c:v>
                </c:pt>
                <c:pt idx="376">
                  <c:v>1237.1731126405155</c:v>
                </c:pt>
                <c:pt idx="377">
                  <c:v>1233.495482580149</c:v>
                </c:pt>
                <c:pt idx="378">
                  <c:v>1229.725208773172</c:v>
                </c:pt>
                <c:pt idx="379">
                  <c:v>1225.8625284324012</c:v>
                </c:pt>
                <c:pt idx="380">
                  <c:v>1221.9076839376016</c:v>
                </c:pt>
                <c:pt idx="381">
                  <c:v>1217.8609228064308</c:v>
                </c:pt>
                <c:pt idx="382">
                  <c:v>1213.7224976630487</c:v>
                </c:pt>
                <c:pt idx="383">
                  <c:v>1209.4926662045416</c:v>
                </c:pt>
                <c:pt idx="384">
                  <c:v>1205.1716911653041</c:v>
                </c:pt>
                <c:pt idx="385">
                  <c:v>1200.7598402795034</c:v>
                </c:pt>
                <c:pt idx="386">
                  <c:v>1196.2573862417432</c:v>
                </c:pt>
                <c:pt idx="387">
                  <c:v>1191.6646066660344</c:v>
                </c:pt>
                <c:pt idx="388">
                  <c:v>1186.981784043167</c:v>
                </c:pt>
                <c:pt idx="389">
                  <c:v>1182.2092056965787</c:v>
                </c:pt>
                <c:pt idx="390">
                  <c:v>1177.3471637367973</c:v>
                </c:pt>
                <c:pt idx="391">
                  <c:v>1172.3959550145375</c:v>
                </c:pt>
                <c:pt idx="392">
                  <c:v>1167.3558810725219</c:v>
                </c:pt>
                <c:pt idx="393">
                  <c:v>1162.2272480960917</c:v>
                </c:pt>
                <c:pt idx="394">
                  <c:v>1157.0103668626709</c:v>
                </c:pt>
                <c:pt idx="395">
                  <c:v>1151.7055526901402</c:v>
                </c:pt>
                <c:pt idx="396">
                  <c:v>1146.3131253841748</c:v>
                </c:pt>
                <c:pt idx="397">
                  <c:v>1140.8334091845993</c:v>
                </c:pt>
                <c:pt idx="398">
                  <c:v>1135.2667327108056</c:v>
                </c:pt>
                <c:pt idx="399">
                  <c:v>1129.6134289062811</c:v>
                </c:pt>
                <c:pt idx="400">
                  <c:v>1123.8738349822902</c:v>
                </c:pt>
                <c:pt idx="401">
                  <c:v>1118.0482923607503</c:v>
                </c:pt>
                <c:pt idx="402">
                  <c:v>1112.137146616343</c:v>
                </c:pt>
                <c:pt idx="403">
                  <c:v>1106.1407474178964</c:v>
                </c:pt>
                <c:pt idx="404">
                  <c:v>1100.0594484690778</c:v>
                </c:pt>
                <c:pt idx="405">
                  <c:v>1093.8936074484288</c:v>
                </c:pt>
                <c:pt idx="406">
                  <c:v>1087.6435859487788</c:v>
                </c:pt>
                <c:pt idx="407">
                  <c:v>1081.3097494160688</c:v>
                </c:pt>
                <c:pt idx="408">
                  <c:v>1074.8924670876172</c:v>
                </c:pt>
                <c:pt idx="409">
                  <c:v>1068.3921119298582</c:v>
                </c:pt>
                <c:pt idx="410">
                  <c:v>1061.8090605755833</c:v>
                </c:pt>
                <c:pt idx="411">
                  <c:v>1055.1436932607146</c:v>
                </c:pt>
                <c:pt idx="412">
                  <c:v>1048.3963937606381</c:v>
                </c:pt>
                <c:pt idx="413">
                  <c:v>1041.5675493261251</c:v>
                </c:pt>
                <c:pt idx="414">
                  <c:v>1034.6575506188683</c:v>
                </c:pt>
                <c:pt idx="415">
                  <c:v>1027.6667916466606</c:v>
                </c:pt>
                <c:pt idx="416">
                  <c:v>1020.5956696982405</c:v>
                </c:pt>
                <c:pt idx="417">
                  <c:v>1013.4445852778306</c:v>
                </c:pt>
                <c:pt idx="418">
                  <c:v>1006.2139420393952</c:v>
                </c:pt>
                <c:pt idx="419">
                  <c:v>998.90414672063991</c:v>
                </c:pt>
                <c:pt idx="420">
                  <c:v>991.51560907677833</c:v>
                </c:pt>
                <c:pt idx="421">
                  <c:v>984.04874181408957</c:v>
                </c:pt>
                <c:pt idx="422">
                  <c:v>976.50396052328983</c:v>
                </c:pt>
                <c:pt idx="423">
                  <c:v>968.88168361274097</c:v>
                </c:pt>
                <c:pt idx="424">
                  <c:v>961.18233224151902</c:v>
                </c:pt>
                <c:pt idx="425">
                  <c:v>953.40633025236446</c:v>
                </c:pt>
                <c:pt idx="426">
                  <c:v>945.5541041045368</c:v>
                </c:pt>
                <c:pt idx="427">
                  <c:v>937.62608280659481</c:v>
                </c:pt>
                <c:pt idx="428">
                  <c:v>929.6226978491236</c:v>
                </c:pt>
                <c:pt idx="429">
                  <c:v>921.5443831374298</c:v>
                </c:pt>
                <c:pt idx="430">
                  <c:v>913.39157492422544</c:v>
                </c:pt>
                <c:pt idx="431">
                  <c:v>905.16471174232117</c:v>
                </c:pt>
                <c:pt idx="432">
                  <c:v>896.86423433734831</c:v>
                </c:pt>
                <c:pt idx="433">
                  <c:v>888.49058560053015</c:v>
                </c:pt>
                <c:pt idx="434">
                  <c:v>880.04421050152177</c:v>
                </c:pt>
                <c:pt idx="435">
                  <c:v>871.52555602133725</c:v>
                </c:pt>
                <c:pt idx="436">
                  <c:v>862.93507108538404</c:v>
                </c:pt>
                <c:pt idx="437">
                  <c:v>854.27320649662181</c:v>
                </c:pt>
                <c:pt idx="438">
                  <c:v>845.54041486886547</c:v>
                </c:pt>
                <c:pt idx="439">
                  <c:v>836.73715056024935</c:v>
                </c:pt>
                <c:pt idx="440">
                  <c:v>827.86386960687082</c:v>
                </c:pt>
                <c:pt idx="441">
                  <c:v>818.92102965663037</c:v>
                </c:pt>
                <c:pt idx="442">
                  <c:v>809.90908990328558</c:v>
                </c:pt>
                <c:pt idx="443">
                  <c:v>800.8285110207355</c:v>
                </c:pt>
                <c:pt idx="444">
                  <c:v>791.67975509755286</c:v>
                </c:pt>
                <c:pt idx="445">
                  <c:v>782.46328557177844</c:v>
                </c:pt>
                <c:pt idx="446">
                  <c:v>773.17956716599576</c:v>
                </c:pt>
                <c:pt idx="447">
                  <c:v>763.82906582270004</c:v>
                </c:pt>
                <c:pt idx="448">
                  <c:v>754.41224863997775</c:v>
                </c:pt>
                <c:pt idx="449">
                  <c:v>744.92958380751077</c:v>
                </c:pt>
                <c:pt idx="450">
                  <c:v>735.38154054292102</c:v>
                </c:pt>
                <c:pt idx="451">
                  <c:v>725.7685890284688</c:v>
                </c:pt>
                <c:pt idx="452">
                  <c:v>716.09120034811974</c:v>
                </c:pt>
                <c:pt idx="453">
                  <c:v>706.34984642499387</c:v>
                </c:pt>
                <c:pt idx="454">
                  <c:v>696.54499995920992</c:v>
                </c:pt>
                <c:pt idx="455">
                  <c:v>686.67713436613838</c:v>
                </c:pt>
                <c:pt idx="456">
                  <c:v>676.74672371507609</c:v>
                </c:pt>
                <c:pt idx="457">
                  <c:v>666.75424266835444</c:v>
                </c:pt>
                <c:pt idx="458">
                  <c:v>656.70016642089422</c:v>
                </c:pt>
                <c:pt idx="459">
                  <c:v>646.58497064021799</c:v>
                </c:pt>
                <c:pt idx="460">
                  <c:v>636.40913140693192</c:v>
                </c:pt>
                <c:pt idx="461">
                  <c:v>626.17312515568904</c:v>
                </c:pt>
                <c:pt idx="462">
                  <c:v>615.8774286166431</c:v>
                </c:pt>
                <c:pt idx="463">
                  <c:v>605.52251875740546</c:v>
                </c:pt>
                <c:pt idx="464">
                  <c:v>595.1088727255144</c:v>
                </c:pt>
                <c:pt idx="465">
                  <c:v>584.63696779142617</c:v>
                </c:pt>
                <c:pt idx="466">
                  <c:v>574.10728129203903</c:v>
                </c:pt>
                <c:pt idx="467">
                  <c:v>563.52029057475818</c:v>
                </c:pt>
                <c:pt idx="468">
                  <c:v>552.87647294211115</c:v>
                </c:pt>
                <c:pt idx="469">
                  <c:v>542.17630559692213</c:v>
                </c:pt>
                <c:pt idx="470">
                  <c:v>531.42026558805378</c:v>
                </c:pt>
                <c:pt idx="471">
                  <c:v>520.60882975672473</c:v>
                </c:pt>
                <c:pt idx="472">
                  <c:v>509.7424746834098</c:v>
                </c:pt>
                <c:pt idx="473">
                  <c:v>498.82167663533124</c:v>
                </c:pt>
                <c:pt idx="474">
                  <c:v>487.8469115145474</c:v>
                </c:pt>
                <c:pt idx="475">
                  <c:v>476.81865480664607</c:v>
                </c:pt>
                <c:pt idx="476">
                  <c:v>465.73738153004859</c:v>
                </c:pt>
                <c:pt idx="477">
                  <c:v>454.60356618593153</c:v>
                </c:pt>
                <c:pt idx="478">
                  <c:v>443.41768270877083</c:v>
                </c:pt>
                <c:pt idx="479">
                  <c:v>432.18020441751509</c:v>
                </c:pt>
                <c:pt idx="480">
                  <c:v>420.89160396739248</c:v>
                </c:pt>
                <c:pt idx="481">
                  <c:v>409.55235330235644</c:v>
                </c:pt>
                <c:pt idx="482">
                  <c:v>398.16292360817516</c:v>
                </c:pt>
                <c:pt idx="483">
                  <c:v>386.72378526616876</c:v>
                </c:pt>
                <c:pt idx="484">
                  <c:v>375.23540780759862</c:v>
                </c:pt>
                <c:pt idx="485">
                  <c:v>363.69825986871234</c:v>
                </c:pt>
                <c:pt idx="486">
                  <c:v>352.11280914644834</c:v>
                </c:pt>
                <c:pt idx="487">
                  <c:v>340.47952235480273</c:v>
                </c:pt>
                <c:pt idx="488">
                  <c:v>328.7988651818618</c:v>
                </c:pt>
                <c:pt idx="489">
                  <c:v>317.07130224750284</c:v>
                </c:pt>
                <c:pt idx="490">
                  <c:v>305.29729706176533</c:v>
                </c:pt>
                <c:pt idx="491">
                  <c:v>293.47731198389516</c:v>
                </c:pt>
                <c:pt idx="492">
                  <c:v>281.61180818206321</c:v>
                </c:pt>
                <c:pt idx="493">
                  <c:v>269.70124559376046</c:v>
                </c:pt>
                <c:pt idx="494">
                  <c:v>257.74608288687034</c:v>
                </c:pt>
                <c:pt idx="495">
                  <c:v>245.74677742142001</c:v>
                </c:pt>
                <c:pt idx="496">
                  <c:v>233.70378521201098</c:v>
                </c:pt>
                <c:pt idx="497">
                  <c:v>221.61756089093001</c:v>
                </c:pt>
                <c:pt idx="498">
                  <c:v>209.48855767194036</c:v>
                </c:pt>
                <c:pt idx="499">
                  <c:v>197.31722731475361</c:v>
                </c:pt>
                <c:pt idx="500">
                  <c:v>185.10402009018196</c:v>
                </c:pt>
                <c:pt idx="501">
                  <c:v>172.84938474597055</c:v>
                </c:pt>
                <c:pt idx="502">
                  <c:v>160.55376847330933</c:v>
                </c:pt>
                <c:pt idx="503">
                  <c:v>148.21761687402361</c:v>
                </c:pt>
                <c:pt idx="504">
                  <c:v>135.84137392844212</c:v>
                </c:pt>
                <c:pt idx="505">
                  <c:v>123.42548196394172</c:v>
                </c:pt>
                <c:pt idx="506">
                  <c:v>110.97038162416681</c:v>
                </c:pt>
                <c:pt idx="507">
                  <c:v>98.476511838922107</c:v>
                </c:pt>
                <c:pt idx="508">
                  <c:v>85.94430979473691</c:v>
                </c:pt>
                <c:pt idx="509">
                  <c:v>73.374210906098511</c:v>
                </c:pt>
                <c:pt idx="510">
                  <c:v>60.766648787352828</c:v>
                </c:pt>
                <c:pt idx="511">
                  <c:v>48.122055225269612</c:v>
                </c:pt>
                <c:pt idx="512">
                  <c:v>35.440860152269636</c:v>
                </c:pt>
                <c:pt idx="513">
                  <c:v>22.723491620311044</c:v>
                </c:pt>
                <c:pt idx="514">
                  <c:v>9.9703757754319042</c:v>
                </c:pt>
                <c:pt idx="515">
                  <c:v>-2.818063167054266</c:v>
                </c:pt>
                <c:pt idx="516">
                  <c:v>-2.8308691790796972</c:v>
                </c:pt>
                <c:pt idx="517">
                  <c:v>-2.8436752257951179</c:v>
                </c:pt>
                <c:pt idx="518">
                  <c:v>-2.8564813072001098</c:v>
                </c:pt>
                <c:pt idx="519">
                  <c:v>-2.8692874232942551</c:v>
                </c:pt>
                <c:pt idx="520">
                  <c:v>-2.882093574077135</c:v>
                </c:pt>
                <c:pt idx="521">
                  <c:v>-2.8948997595483315</c:v>
                </c:pt>
                <c:pt idx="522">
                  <c:v>-2.9077059797074267</c:v>
                </c:pt>
                <c:pt idx="523">
                  <c:v>-2.920512234554002</c:v>
                </c:pt>
                <c:pt idx="524">
                  <c:v>-2.9333185240876394</c:v>
                </c:pt>
                <c:pt idx="525">
                  <c:v>-2.9461248483079205</c:v>
                </c:pt>
                <c:pt idx="526">
                  <c:v>-2.9589312072144276</c:v>
                </c:pt>
                <c:pt idx="527">
                  <c:v>-2.9717376008067418</c:v>
                </c:pt>
                <c:pt idx="528">
                  <c:v>-2.9845440290844452</c:v>
                </c:pt>
                <c:pt idx="529">
                  <c:v>-2.9973504920471199</c:v>
                </c:pt>
                <c:pt idx="530">
                  <c:v>-3.0101569896943472</c:v>
                </c:pt>
                <c:pt idx="531">
                  <c:v>-3.0229635220257092</c:v>
                </c:pt>
                <c:pt idx="532">
                  <c:v>-3.0357700890407879</c:v>
                </c:pt>
                <c:pt idx="533">
                  <c:v>-3.0485766907391647</c:v>
                </c:pt>
                <c:pt idx="534">
                  <c:v>-3.0613833271204216</c:v>
                </c:pt>
                <c:pt idx="535">
                  <c:v>-3.0741899981841403</c:v>
                </c:pt>
                <c:pt idx="536">
                  <c:v>-3.0869967039299029</c:v>
                </c:pt>
                <c:pt idx="537">
                  <c:v>-3.099803444357291</c:v>
                </c:pt>
                <c:pt idx="538">
                  <c:v>-3.1126102194658865</c:v>
                </c:pt>
                <c:pt idx="539">
                  <c:v>-3.1254170292552712</c:v>
                </c:pt>
                <c:pt idx="540">
                  <c:v>-3.138223873725027</c:v>
                </c:pt>
                <c:pt idx="541">
                  <c:v>-3.1510307528747354</c:v>
                </c:pt>
                <c:pt idx="542">
                  <c:v>-3.1638376667039783</c:v>
                </c:pt>
                <c:pt idx="543">
                  <c:v>-3.176644615212338</c:v>
                </c:pt>
                <c:pt idx="544">
                  <c:v>-3.1894515983993958</c:v>
                </c:pt>
                <c:pt idx="545">
                  <c:v>-3.202258616264734</c:v>
                </c:pt>
                <c:pt idx="546">
                  <c:v>-3.215065668807934</c:v>
                </c:pt>
                <c:pt idx="547">
                  <c:v>-3.2278727560285776</c:v>
                </c:pt>
                <c:pt idx="548">
                  <c:v>-3.2406798779262469</c:v>
                </c:pt>
                <c:pt idx="549">
                  <c:v>-3.253487034500524</c:v>
                </c:pt>
                <c:pt idx="550">
                  <c:v>-3.2662942257509902</c:v>
                </c:pt>
                <c:pt idx="551">
                  <c:v>-3.2791014516772274</c:v>
                </c:pt>
                <c:pt idx="552">
                  <c:v>-3.291908712278818</c:v>
                </c:pt>
                <c:pt idx="553">
                  <c:v>-3.3047160075553434</c:v>
                </c:pt>
                <c:pt idx="554">
                  <c:v>-3.3175233375063855</c:v>
                </c:pt>
                <c:pt idx="555">
                  <c:v>-3.3303307021315263</c:v>
                </c:pt>
                <c:pt idx="556">
                  <c:v>-3.3431381014303474</c:v>
                </c:pt>
                <c:pt idx="557">
                  <c:v>-3.355945535402431</c:v>
                </c:pt>
                <c:pt idx="558">
                  <c:v>-3.3687530040473588</c:v>
                </c:pt>
                <c:pt idx="559">
                  <c:v>-3.3815605073647124</c:v>
                </c:pt>
                <c:pt idx="560">
                  <c:v>-3.3943680453540739</c:v>
                </c:pt>
                <c:pt idx="561">
                  <c:v>-3.407175618015025</c:v>
                </c:pt>
                <c:pt idx="562">
                  <c:v>-3.4199832253471478</c:v>
                </c:pt>
                <c:pt idx="563">
                  <c:v>-3.432790867350024</c:v>
                </c:pt>
                <c:pt idx="564">
                  <c:v>-3.4455985440232357</c:v>
                </c:pt>
                <c:pt idx="565">
                  <c:v>-3.4584062553663646</c:v>
                </c:pt>
                <c:pt idx="566">
                  <c:v>-3.4712140013789927</c:v>
                </c:pt>
                <c:pt idx="567">
                  <c:v>-3.4840217820607018</c:v>
                </c:pt>
                <c:pt idx="568">
                  <c:v>-3.4968295974110739</c:v>
                </c:pt>
                <c:pt idx="569">
                  <c:v>-3.5096374474296907</c:v>
                </c:pt>
                <c:pt idx="570">
                  <c:v>-3.522445332116134</c:v>
                </c:pt>
                <c:pt idx="571">
                  <c:v>-3.5352532514699857</c:v>
                </c:pt>
                <c:pt idx="572">
                  <c:v>-3.548061205490828</c:v>
                </c:pt>
                <c:pt idx="573">
                  <c:v>-3.5608691941782427</c:v>
                </c:pt>
                <c:pt idx="574">
                  <c:v>-3.5736772175318112</c:v>
                </c:pt>
                <c:pt idx="575">
                  <c:v>-3.5864852755511158</c:v>
                </c:pt>
                <c:pt idx="576">
                  <c:v>-3.5992933682357386</c:v>
                </c:pt>
                <c:pt idx="577">
                  <c:v>-3.6121014955852613</c:v>
                </c:pt>
                <c:pt idx="578">
                  <c:v>-3.6249096575992654</c:v>
                </c:pt>
                <c:pt idx="579">
                  <c:v>-3.6377178542773336</c:v>
                </c:pt>
                <c:pt idx="580">
                  <c:v>-3.6505260856190471</c:v>
                </c:pt>
                <c:pt idx="581">
                  <c:v>-3.663334351623988</c:v>
                </c:pt>
                <c:pt idx="582">
                  <c:v>-3.6761426522917384</c:v>
                </c:pt>
                <c:pt idx="583">
                  <c:v>-3.68895098762188</c:v>
                </c:pt>
                <c:pt idx="584">
                  <c:v>-3.7017593576139949</c:v>
                </c:pt>
                <c:pt idx="585">
                  <c:v>-3.7145677622676652</c:v>
                </c:pt>
                <c:pt idx="586">
                  <c:v>-3.7273762015824721</c:v>
                </c:pt>
                <c:pt idx="587">
                  <c:v>-3.7401846755579982</c:v>
                </c:pt>
                <c:pt idx="588">
                  <c:v>-3.7529931841938251</c:v>
                </c:pt>
                <c:pt idx="589">
                  <c:v>-3.765801727489535</c:v>
                </c:pt>
                <c:pt idx="590">
                  <c:v>-3.7786103054447095</c:v>
                </c:pt>
                <c:pt idx="591">
                  <c:v>-3.7914189180589304</c:v>
                </c:pt>
                <c:pt idx="592">
                  <c:v>-3.8042275653317801</c:v>
                </c:pt>
                <c:pt idx="593">
                  <c:v>-3.8170362472628403</c:v>
                </c:pt>
                <c:pt idx="594">
                  <c:v>-3.8298449638516927</c:v>
                </c:pt>
                <c:pt idx="595">
                  <c:v>-3.8426537150979194</c:v>
                </c:pt>
                <c:pt idx="596">
                  <c:v>-3.8554625010011025</c:v>
                </c:pt>
                <c:pt idx="597">
                  <c:v>-3.8682713215608238</c:v>
                </c:pt>
                <c:pt idx="598">
                  <c:v>-3.8810801767766652</c:v>
                </c:pt>
                <c:pt idx="599">
                  <c:v>-3.8938890666482089</c:v>
                </c:pt>
                <c:pt idx="600">
                  <c:v>-3.9066979911750366</c:v>
                </c:pt>
                <c:pt idx="601">
                  <c:v>-3.9195069503567304</c:v>
                </c:pt>
                <c:pt idx="602">
                  <c:v>-3.9323159441928719</c:v>
                </c:pt>
                <c:pt idx="603">
                  <c:v>-3.9451249726830433</c:v>
                </c:pt>
                <c:pt idx="604">
                  <c:v>-3.9579340358268267</c:v>
                </c:pt>
                <c:pt idx="605">
                  <c:v>-3.9707431336238037</c:v>
                </c:pt>
                <c:pt idx="606">
                  <c:v>-3.9835522660735565</c:v>
                </c:pt>
                <c:pt idx="607">
                  <c:v>-3.9963614331756672</c:v>
                </c:pt>
                <c:pt idx="608">
                  <c:v>-4.0091706349297178</c:v>
                </c:pt>
                <c:pt idx="609">
                  <c:v>-4.0219798713352901</c:v>
                </c:pt>
                <c:pt idx="610">
                  <c:v>-4.0347891423919657</c:v>
                </c:pt>
                <c:pt idx="611">
                  <c:v>-4.0475984480993263</c:v>
                </c:pt>
                <c:pt idx="612">
                  <c:v>-4.0604077884569545</c:v>
                </c:pt>
                <c:pt idx="613">
                  <c:v>-4.0732171634644327</c:v>
                </c:pt>
                <c:pt idx="614">
                  <c:v>-4.0860265731213419</c:v>
                </c:pt>
                <c:pt idx="615">
                  <c:v>-4.0988360174272644</c:v>
                </c:pt>
                <c:pt idx="616">
                  <c:v>-4.111645496381783</c:v>
                </c:pt>
                <c:pt idx="617">
                  <c:v>-4.1244550099844783</c:v>
                </c:pt>
                <c:pt idx="618">
                  <c:v>-4.137264558234933</c:v>
                </c:pt>
                <c:pt idx="619">
                  <c:v>-4.1500741411327295</c:v>
                </c:pt>
                <c:pt idx="620">
                  <c:v>-4.1628837586774488</c:v>
                </c:pt>
                <c:pt idx="621">
                  <c:v>-4.1756934108686741</c:v>
                </c:pt>
                <c:pt idx="622">
                  <c:v>-4.1885030977059863</c:v>
                </c:pt>
                <c:pt idx="623">
                  <c:v>-4.2013128191889679</c:v>
                </c:pt>
                <c:pt idx="624">
                  <c:v>-4.2141225753172007</c:v>
                </c:pt>
                <c:pt idx="625">
                  <c:v>-4.2269323660902671</c:v>
                </c:pt>
                <c:pt idx="626">
                  <c:v>-4.239742191507748</c:v>
                </c:pt>
                <c:pt idx="627">
                  <c:v>-4.2525520515692268</c:v>
                </c:pt>
                <c:pt idx="628">
                  <c:v>-4.2653619462742842</c:v>
                </c:pt>
                <c:pt idx="629">
                  <c:v>-4.2781718756225029</c:v>
                </c:pt>
                <c:pt idx="630">
                  <c:v>-4.2909818396134654</c:v>
                </c:pt>
                <c:pt idx="631">
                  <c:v>-4.3037918382467533</c:v>
                </c:pt>
                <c:pt idx="632">
                  <c:v>-4.3166018715219483</c:v>
                </c:pt>
                <c:pt idx="633">
                  <c:v>-4.3294119394386321</c:v>
                </c:pt>
                <c:pt idx="634">
                  <c:v>-4.3422220419963873</c:v>
                </c:pt>
                <c:pt idx="635">
                  <c:v>-4.3550321791947955</c:v>
                </c:pt>
                <c:pt idx="636">
                  <c:v>-4.3678423510334392</c:v>
                </c:pt>
                <c:pt idx="637">
                  <c:v>-4.3806525575119002</c:v>
                </c:pt>
                <c:pt idx="638">
                  <c:v>-4.393462798629761</c:v>
                </c:pt>
                <c:pt idx="639">
                  <c:v>-4.4062730743866032</c:v>
                </c:pt>
                <c:pt idx="640">
                  <c:v>-4.4190833847820086</c:v>
                </c:pt>
                <c:pt idx="641">
                  <c:v>-4.4318937298155596</c:v>
                </c:pt>
                <c:pt idx="642">
                  <c:v>-4.444704109486838</c:v>
                </c:pt>
                <c:pt idx="643">
                  <c:v>-4.4575145237954255</c:v>
                </c:pt>
                <c:pt idx="644">
                  <c:v>-4.4703249727409045</c:v>
                </c:pt>
                <c:pt idx="645">
                  <c:v>-4.4831354563228567</c:v>
                </c:pt>
                <c:pt idx="646">
                  <c:v>-4.4959459745408648</c:v>
                </c:pt>
                <c:pt idx="647">
                  <c:v>-4.5087565273945103</c:v>
                </c:pt>
                <c:pt idx="648">
                  <c:v>-4.5215671148833758</c:v>
                </c:pt>
                <c:pt idx="649">
                  <c:v>-4.5343777370070431</c:v>
                </c:pt>
                <c:pt idx="650">
                  <c:v>-4.5471883937650937</c:v>
                </c:pt>
                <c:pt idx="651">
                  <c:v>-4.5599990851571102</c:v>
                </c:pt>
                <c:pt idx="652">
                  <c:v>-4.5728098111826743</c:v>
                </c:pt>
                <c:pt idx="653">
                  <c:v>-4.5856205718413685</c:v>
                </c:pt>
                <c:pt idx="654">
                  <c:v>-4.5984313671327746</c:v>
                </c:pt>
                <c:pt idx="655">
                  <c:v>-4.6112421970564741</c:v>
                </c:pt>
                <c:pt idx="656">
                  <c:v>-4.6240530616120497</c:v>
                </c:pt>
                <c:pt idx="657">
                  <c:v>-4.6368639607990838</c:v>
                </c:pt>
                <c:pt idx="658">
                  <c:v>-4.6496748946171582</c:v>
                </c:pt>
                <c:pt idx="659">
                  <c:v>-4.6624858630658546</c:v>
                </c:pt>
                <c:pt idx="660">
                  <c:v>-4.6752968661447554</c:v>
                </c:pt>
                <c:pt idx="661">
                  <c:v>-4.6881079038534423</c:v>
                </c:pt>
                <c:pt idx="662">
                  <c:v>-4.7009189761914971</c:v>
                </c:pt>
                <c:pt idx="663">
                  <c:v>-4.7137300831585023</c:v>
                </c:pt>
                <c:pt idx="664">
                  <c:v>-4.7265412247540404</c:v>
                </c:pt>
                <c:pt idx="665">
                  <c:v>-4.7393524009776931</c:v>
                </c:pt>
                <c:pt idx="666">
                  <c:v>-4.752163611829042</c:v>
                </c:pt>
                <c:pt idx="667">
                  <c:v>-4.7649748573076698</c:v>
                </c:pt>
                <c:pt idx="668">
                  <c:v>-4.7777861374131581</c:v>
                </c:pt>
                <c:pt idx="669">
                  <c:v>-4.7905974521450894</c:v>
                </c:pt>
                <c:pt idx="670">
                  <c:v>-4.8034088015030463</c:v>
                </c:pt>
                <c:pt idx="671">
                  <c:v>-4.8162201854866096</c:v>
                </c:pt>
                <c:pt idx="672">
                  <c:v>-4.8290316040953618</c:v>
                </c:pt>
                <c:pt idx="673">
                  <c:v>-4.8418430573288855</c:v>
                </c:pt>
                <c:pt idx="674">
                  <c:v>-4.8546545451867624</c:v>
                </c:pt>
                <c:pt idx="675">
                  <c:v>-4.867466067668575</c:v>
                </c:pt>
                <c:pt idx="676">
                  <c:v>-4.880277624773905</c:v>
                </c:pt>
                <c:pt idx="677">
                  <c:v>-4.893089216502335</c:v>
                </c:pt>
                <c:pt idx="678">
                  <c:v>-4.9059008428534465</c:v>
                </c:pt>
                <c:pt idx="679">
                  <c:v>-4.9187125038268213</c:v>
                </c:pt>
                <c:pt idx="680">
                  <c:v>-4.931524199422042</c:v>
                </c:pt>
                <c:pt idx="681">
                  <c:v>-4.9443359296386911</c:v>
                </c:pt>
                <c:pt idx="682">
                  <c:v>-4.9571476944763502</c:v>
                </c:pt>
                <c:pt idx="683">
                  <c:v>-4.969959493934601</c:v>
                </c:pt>
                <c:pt idx="684">
                  <c:v>-4.9827713280130261</c:v>
                </c:pt>
                <c:pt idx="685">
                  <c:v>-4.9955831967112081</c:v>
                </c:pt>
                <c:pt idx="686">
                  <c:v>-5.0083951000287286</c:v>
                </c:pt>
                <c:pt idx="687">
                  <c:v>-5.0212070379651692</c:v>
                </c:pt>
                <c:pt idx="688">
                  <c:v>-5.0340190105201126</c:v>
                </c:pt>
                <c:pt idx="689">
                  <c:v>-5.0468310176931412</c:v>
                </c:pt>
                <c:pt idx="690">
                  <c:v>-5.0596430594838369</c:v>
                </c:pt>
                <c:pt idx="691">
                  <c:v>-5.072455135891782</c:v>
                </c:pt>
                <c:pt idx="692">
                  <c:v>-5.0852672469165583</c:v>
                </c:pt>
                <c:pt idx="693">
                  <c:v>-5.0980793925577474</c:v>
                </c:pt>
                <c:pt idx="694">
                  <c:v>-5.110891572814932</c:v>
                </c:pt>
                <c:pt idx="695">
                  <c:v>-5.1237037876876945</c:v>
                </c:pt>
                <c:pt idx="696">
                  <c:v>-5.1365160371756167</c:v>
                </c:pt>
                <c:pt idx="697">
                  <c:v>-5.149328321278281</c:v>
                </c:pt>
                <c:pt idx="698">
                  <c:v>-5.1621406399952692</c:v>
                </c:pt>
                <c:pt idx="699">
                  <c:v>-5.1749529933261638</c:v>
                </c:pt>
                <c:pt idx="700">
                  <c:v>-5.1877653812705464</c:v>
                </c:pt>
                <c:pt idx="701">
                  <c:v>-5.2005778038279997</c:v>
                </c:pt>
                <c:pt idx="702">
                  <c:v>-5.2133902609981053</c:v>
                </c:pt>
                <c:pt idx="703">
                  <c:v>-5.2262027527804458</c:v>
                </c:pt>
                <c:pt idx="704">
                  <c:v>-5.2390152791746027</c:v>
                </c:pt>
                <c:pt idx="705">
                  <c:v>-5.2518278401801588</c:v>
                </c:pt>
                <c:pt idx="706">
                  <c:v>-5.2646404357966965</c:v>
                </c:pt>
                <c:pt idx="707">
                  <c:v>-5.2774530660237975</c:v>
                </c:pt>
                <c:pt idx="708">
                  <c:v>-5.2902657308610443</c:v>
                </c:pt>
                <c:pt idx="709">
                  <c:v>-5.3030784303080187</c:v>
                </c:pt>
                <c:pt idx="710">
                  <c:v>-5.3158911643643023</c:v>
                </c:pt>
                <c:pt idx="711">
                  <c:v>-5.3287039330294785</c:v>
                </c:pt>
                <c:pt idx="712">
                  <c:v>-5.3415167363031282</c:v>
                </c:pt>
                <c:pt idx="713">
                  <c:v>-5.3543295741848347</c:v>
                </c:pt>
                <c:pt idx="714">
                  <c:v>-5.3671424466741797</c:v>
                </c:pt>
                <c:pt idx="715">
                  <c:v>-5.379955353770745</c:v>
                </c:pt>
                <c:pt idx="716">
                  <c:v>-5.392768295474113</c:v>
                </c:pt>
                <c:pt idx="717">
                  <c:v>-5.4055812717838663</c:v>
                </c:pt>
                <c:pt idx="718">
                  <c:v>-5.4183942826995866</c:v>
                </c:pt>
                <c:pt idx="719">
                  <c:v>-5.4312073282208564</c:v>
                </c:pt>
                <c:pt idx="720">
                  <c:v>-5.4440204083472574</c:v>
                </c:pt>
                <c:pt idx="721">
                  <c:v>-5.4568335230783722</c:v>
                </c:pt>
                <c:pt idx="722">
                  <c:v>-5.4696466724137833</c:v>
                </c:pt>
                <c:pt idx="723">
                  <c:v>-5.4824598563530724</c:v>
                </c:pt>
                <c:pt idx="724">
                  <c:v>-5.4952730748958221</c:v>
                </c:pt>
                <c:pt idx="725">
                  <c:v>-5.5080863280416139</c:v>
                </c:pt>
                <c:pt idx="726">
                  <c:v>-5.5208996157900305</c:v>
                </c:pt>
                <c:pt idx="727">
                  <c:v>-5.5337129381406536</c:v>
                </c:pt>
                <c:pt idx="728">
                  <c:v>-5.5465262950930656</c:v>
                </c:pt>
                <c:pt idx="729">
                  <c:v>-5.5593396866468492</c:v>
                </c:pt>
                <c:pt idx="730">
                  <c:v>-5.572153112801586</c:v>
                </c:pt>
                <c:pt idx="731">
                  <c:v>-5.5849665735568585</c:v>
                </c:pt>
                <c:pt idx="732">
                  <c:v>-5.5977800689122494</c:v>
                </c:pt>
                <c:pt idx="733">
                  <c:v>-5.6105935988673403</c:v>
                </c:pt>
                <c:pt idx="734">
                  <c:v>-5.6234071634217138</c:v>
                </c:pt>
                <c:pt idx="735">
                  <c:v>-5.6362207625749514</c:v>
                </c:pt>
                <c:pt idx="736">
                  <c:v>-5.6490343963266358</c:v>
                </c:pt>
                <c:pt idx="737">
                  <c:v>-5.6618480646763487</c:v>
                </c:pt>
                <c:pt idx="738">
                  <c:v>-5.6746617676236726</c:v>
                </c:pt>
                <c:pt idx="739">
                  <c:v>-5.68747550516819</c:v>
                </c:pt>
                <c:pt idx="740">
                  <c:v>-5.7002892773094835</c:v>
                </c:pt>
                <c:pt idx="741">
                  <c:v>-5.7131030840471348</c:v>
                </c:pt>
                <c:pt idx="742">
                  <c:v>-5.7259169253807256</c:v>
                </c:pt>
                <c:pt idx="743">
                  <c:v>-5.7387308013098384</c:v>
                </c:pt>
                <c:pt idx="744">
                  <c:v>-5.7515447118340557</c:v>
                </c:pt>
                <c:pt idx="745">
                  <c:v>-5.7643586569529601</c:v>
                </c:pt>
                <c:pt idx="746">
                  <c:v>-5.7771726366661333</c:v>
                </c:pt>
                <c:pt idx="747">
                  <c:v>-5.7899866509731579</c:v>
                </c:pt>
                <c:pt idx="748">
                  <c:v>-5.8028006998736155</c:v>
                </c:pt>
                <c:pt idx="749">
                  <c:v>-5.8156147833670886</c:v>
                </c:pt>
                <c:pt idx="750">
                  <c:v>-5.8284289014531598</c:v>
                </c:pt>
                <c:pt idx="751">
                  <c:v>-5.8412430541314109</c:v>
                </c:pt>
                <c:pt idx="752">
                  <c:v>-5.8540572414014242</c:v>
                </c:pt>
                <c:pt idx="753">
                  <c:v>-5.8668714632627825</c:v>
                </c:pt>
                <c:pt idx="754">
                  <c:v>-5.8796857197150674</c:v>
                </c:pt>
                <c:pt idx="755">
                  <c:v>-5.8925000107578613</c:v>
                </c:pt>
                <c:pt idx="756">
                  <c:v>-5.905314336390747</c:v>
                </c:pt>
                <c:pt idx="757">
                  <c:v>-5.918128696613306</c:v>
                </c:pt>
                <c:pt idx="758">
                  <c:v>-5.9309430914251209</c:v>
                </c:pt>
                <c:pt idx="759">
                  <c:v>-5.9437575208257742</c:v>
                </c:pt>
                <c:pt idx="760">
                  <c:v>-5.9565719848148477</c:v>
                </c:pt>
                <c:pt idx="761">
                  <c:v>-5.9693864833919239</c:v>
                </c:pt>
                <c:pt idx="762">
                  <c:v>-5.9822010165565853</c:v>
                </c:pt>
                <c:pt idx="763">
                  <c:v>-5.9950155843084136</c:v>
                </c:pt>
                <c:pt idx="764">
                  <c:v>-6.0078301866469914</c:v>
                </c:pt>
                <c:pt idx="765">
                  <c:v>-6.0206448235719012</c:v>
                </c:pt>
                <c:pt idx="766">
                  <c:v>-6.0334594950827247</c:v>
                </c:pt>
                <c:pt idx="767">
                  <c:v>-6.0462742011790445</c:v>
                </c:pt>
                <c:pt idx="768">
                  <c:v>-6.059088941860443</c:v>
                </c:pt>
                <c:pt idx="769">
                  <c:v>-6.071903717126502</c:v>
                </c:pt>
                <c:pt idx="770">
                  <c:v>-6.084718526976804</c:v>
                </c:pt>
                <c:pt idx="771">
                  <c:v>-6.0975333714109317</c:v>
                </c:pt>
                <c:pt idx="772">
                  <c:v>-6.1103482504284665</c:v>
                </c:pt>
                <c:pt idx="773">
                  <c:v>-6.1231631640289912</c:v>
                </c:pt>
                <c:pt idx="774">
                  <c:v>-6.1359781122120882</c:v>
                </c:pt>
                <c:pt idx="775">
                  <c:v>-6.1487930949773402</c:v>
                </c:pt>
                <c:pt idx="776">
                  <c:v>-6.1616081123243287</c:v>
                </c:pt>
                <c:pt idx="777">
                  <c:v>-6.1744231642526364</c:v>
                </c:pt>
                <c:pt idx="778">
                  <c:v>-6.1872382507618457</c:v>
                </c:pt>
                <c:pt idx="779">
                  <c:v>-6.2000533718515385</c:v>
                </c:pt>
                <c:pt idx="780">
                  <c:v>-6.2128685275212971</c:v>
                </c:pt>
                <c:pt idx="781">
                  <c:v>-6.2256837177707043</c:v>
                </c:pt>
                <c:pt idx="782">
                  <c:v>-6.2384989425993416</c:v>
                </c:pt>
                <c:pt idx="783">
                  <c:v>-6.2513142020067924</c:v>
                </c:pt>
                <c:pt idx="784">
                  <c:v>-6.2641294959926386</c:v>
                </c:pt>
                <c:pt idx="785">
                  <c:v>-6.2769448245564616</c:v>
                </c:pt>
                <c:pt idx="786">
                  <c:v>-6.2897601876978451</c:v>
                </c:pt>
                <c:pt idx="787">
                  <c:v>-6.3025755854163705</c:v>
                </c:pt>
                <c:pt idx="788">
                  <c:v>-6.3153910177116206</c:v>
                </c:pt>
                <c:pt idx="789">
                  <c:v>-6.3282064845831769</c:v>
                </c:pt>
                <c:pt idx="790">
                  <c:v>-6.3410219860306221</c:v>
                </c:pt>
                <c:pt idx="791">
                  <c:v>-6.3538375220535386</c:v>
                </c:pt>
                <c:pt idx="792">
                  <c:v>-6.366653092651509</c:v>
                </c:pt>
                <c:pt idx="793">
                  <c:v>-6.379468697824116</c:v>
                </c:pt>
                <c:pt idx="794">
                  <c:v>-6.3922843375709411</c:v>
                </c:pt>
                <c:pt idx="795">
                  <c:v>-6.4051000118915669</c:v>
                </c:pt>
                <c:pt idx="796">
                  <c:v>-6.4179157207855759</c:v>
                </c:pt>
                <c:pt idx="797">
                  <c:v>-6.4307314642525499</c:v>
                </c:pt>
                <c:pt idx="798">
                  <c:v>-6.4435472422920723</c:v>
                </c:pt>
                <c:pt idx="799">
                  <c:v>-6.4563630549037248</c:v>
                </c:pt>
                <c:pt idx="800">
                  <c:v>-6.4691789020870889</c:v>
                </c:pt>
                <c:pt idx="801">
                  <c:v>-6.4819947838417482</c:v>
                </c:pt>
                <c:pt idx="802">
                  <c:v>-6.4948107001672843</c:v>
                </c:pt>
                <c:pt idx="803">
                  <c:v>-6.5076266510632799</c:v>
                </c:pt>
                <c:pt idx="804">
                  <c:v>-6.5204426365293173</c:v>
                </c:pt>
                <c:pt idx="805">
                  <c:v>-6.5332586565649793</c:v>
                </c:pt>
                <c:pt idx="806">
                  <c:v>-6.5460747111698474</c:v>
                </c:pt>
                <c:pt idx="807">
                  <c:v>-6.5588908003435042</c:v>
                </c:pt>
                <c:pt idx="808">
                  <c:v>-6.5717069240855324</c:v>
                </c:pt>
                <c:pt idx="809">
                  <c:v>-6.5845230823955143</c:v>
                </c:pt>
                <c:pt idx="810">
                  <c:v>-6.5973392752730318</c:v>
                </c:pt>
                <c:pt idx="811">
                  <c:v>-6.6101555027176673</c:v>
                </c:pt>
                <c:pt idx="812">
                  <c:v>-6.6229717647290034</c:v>
                </c:pt>
                <c:pt idx="813">
                  <c:v>-6.6357880613066227</c:v>
                </c:pt>
                <c:pt idx="814">
                  <c:v>-6.6486043924501077</c:v>
                </c:pt>
                <c:pt idx="815">
                  <c:v>-6.6614207581590401</c:v>
                </c:pt>
                <c:pt idx="816">
                  <c:v>-6.6742371584330025</c:v>
                </c:pt>
                <c:pt idx="817">
                  <c:v>-6.6870535932715773</c:v>
                </c:pt>
                <c:pt idx="818">
                  <c:v>-6.6998700626743473</c:v>
                </c:pt>
                <c:pt idx="819">
                  <c:v>-6.7126865666408939</c:v>
                </c:pt>
                <c:pt idx="820">
                  <c:v>-6.7255031051708007</c:v>
                </c:pt>
                <c:pt idx="821">
                  <c:v>-6.7383196782636494</c:v>
                </c:pt>
                <c:pt idx="822">
                  <c:v>-6.7511362859190225</c:v>
                </c:pt>
                <c:pt idx="823">
                  <c:v>-6.7639529281365016</c:v>
                </c:pt>
                <c:pt idx="824">
                  <c:v>-6.7767696049156703</c:v>
                </c:pt>
                <c:pt idx="825">
                  <c:v>-6.7895863162561101</c:v>
                </c:pt>
                <c:pt idx="826">
                  <c:v>-6.8024030621574045</c:v>
                </c:pt>
                <c:pt idx="827">
                  <c:v>-6.8152198426191353</c:v>
                </c:pt>
                <c:pt idx="828">
                  <c:v>-6.828036657640884</c:v>
                </c:pt>
                <c:pt idx="829">
                  <c:v>-6.8408535072222341</c:v>
                </c:pt>
                <c:pt idx="830">
                  <c:v>-6.8536703913627672</c:v>
                </c:pt>
                <c:pt idx="831">
                  <c:v>-6.8664873100620669</c:v>
                </c:pt>
                <c:pt idx="832">
                  <c:v>-6.8793042633197148</c:v>
                </c:pt>
                <c:pt idx="833">
                  <c:v>-6.8921212511352934</c:v>
                </c:pt>
                <c:pt idx="834">
                  <c:v>-6.9049382735083853</c:v>
                </c:pt>
                <c:pt idx="835">
                  <c:v>-6.9177553304385722</c:v>
                </c:pt>
                <c:pt idx="836">
                  <c:v>-6.9305724219254374</c:v>
                </c:pt>
                <c:pt idx="837">
                  <c:v>-6.9433895479685628</c:v>
                </c:pt>
                <c:pt idx="838">
                  <c:v>-6.9562067085675308</c:v>
                </c:pt>
                <c:pt idx="839">
                  <c:v>-6.9690239037219239</c:v>
                </c:pt>
                <c:pt idx="840">
                  <c:v>-6.9818411334313248</c:v>
                </c:pt>
                <c:pt idx="841">
                  <c:v>-6.9946583976953152</c:v>
                </c:pt>
                <c:pt idx="842">
                  <c:v>-7.0074756965134783</c:v>
                </c:pt>
                <c:pt idx="843">
                  <c:v>-7.0202930298853961</c:v>
                </c:pt>
                <c:pt idx="844">
                  <c:v>-7.0331103978106517</c:v>
                </c:pt>
                <c:pt idx="845">
                  <c:v>-7.045927800288827</c:v>
                </c:pt>
                <c:pt idx="846">
                  <c:v>-7.0587452373195045</c:v>
                </c:pt>
                <c:pt idx="847">
                  <c:v>-7.0715627089022659</c:v>
                </c:pt>
                <c:pt idx="848">
                  <c:v>-7.0843802150366946</c:v>
                </c:pt>
                <c:pt idx="849">
                  <c:v>-7.0971977557223731</c:v>
                </c:pt>
                <c:pt idx="850">
                  <c:v>-7.1100153309588832</c:v>
                </c:pt>
                <c:pt idx="851">
                  <c:v>-7.1228329407458073</c:v>
                </c:pt>
                <c:pt idx="852">
                  <c:v>-7.1356505850827281</c:v>
                </c:pt>
                <c:pt idx="853">
                  <c:v>-7.1484682639692281</c:v>
                </c:pt>
                <c:pt idx="854">
                  <c:v>-7.1612859774048898</c:v>
                </c:pt>
                <c:pt idx="855">
                  <c:v>-7.1741037253892959</c:v>
                </c:pt>
                <c:pt idx="856">
                  <c:v>-7.1869215079220288</c:v>
                </c:pt>
                <c:pt idx="857">
                  <c:v>-7.1997393250026702</c:v>
                </c:pt>
                <c:pt idx="858">
                  <c:v>-7.2125571766308028</c:v>
                </c:pt>
                <c:pt idx="859">
                  <c:v>-7.2253750628060098</c:v>
                </c:pt>
                <c:pt idx="860">
                  <c:v>-7.2381929835278731</c:v>
                </c:pt>
                <c:pt idx="861">
                  <c:v>-7.2510109387959751</c:v>
                </c:pt>
                <c:pt idx="862">
                  <c:v>-7.2638289286098985</c:v>
                </c:pt>
                <c:pt idx="863">
                  <c:v>-7.2766469529692257</c:v>
                </c:pt>
                <c:pt idx="864">
                  <c:v>-7.2894650118735393</c:v>
                </c:pt>
                <c:pt idx="865">
                  <c:v>-7.3022831053224211</c:v>
                </c:pt>
                <c:pt idx="866">
                  <c:v>-7.3151012333154544</c:v>
                </c:pt>
                <c:pt idx="867">
                  <c:v>-7.3279193958522209</c:v>
                </c:pt>
                <c:pt idx="868">
                  <c:v>-7.340737592932304</c:v>
                </c:pt>
                <c:pt idx="869">
                  <c:v>-7.3535558245552854</c:v>
                </c:pt>
                <c:pt idx="870">
                  <c:v>-7.3663740907207478</c:v>
                </c:pt>
                <c:pt idx="871">
                  <c:v>-7.3791923914282735</c:v>
                </c:pt>
                <c:pt idx="872">
                  <c:v>-7.3920107266774453</c:v>
                </c:pt>
                <c:pt idx="873">
                  <c:v>-7.4048290964678456</c:v>
                </c:pt>
                <c:pt idx="874">
                  <c:v>-7.417647500799057</c:v>
                </c:pt>
                <c:pt idx="875">
                  <c:v>-7.430465939670662</c:v>
                </c:pt>
                <c:pt idx="876">
                  <c:v>-7.4432844130822433</c:v>
                </c:pt>
                <c:pt idx="877">
                  <c:v>-7.4561029210333825</c:v>
                </c:pt>
                <c:pt idx="878">
                  <c:v>-7.4689214635236629</c:v>
                </c:pt>
                <c:pt idx="879">
                  <c:v>-7.4817400405526664</c:v>
                </c:pt>
                <c:pt idx="880">
                  <c:v>-7.4945586521199763</c:v>
                </c:pt>
                <c:pt idx="881">
                  <c:v>-7.5073772982251743</c:v>
                </c:pt>
                <c:pt idx="882">
                  <c:v>-7.520195978867843</c:v>
                </c:pt>
                <c:pt idx="883">
                  <c:v>-7.5330146940475657</c:v>
                </c:pt>
                <c:pt idx="884">
                  <c:v>-7.5458334437639243</c:v>
                </c:pt>
                <c:pt idx="885">
                  <c:v>-7.5586522280165012</c:v>
                </c:pt>
                <c:pt idx="886">
                  <c:v>-7.5714710468048789</c:v>
                </c:pt>
                <c:pt idx="887">
                  <c:v>-7.5842899001286401</c:v>
                </c:pt>
                <c:pt idx="888">
                  <c:v>-7.5971087879873673</c:v>
                </c:pt>
                <c:pt idx="889">
                  <c:v>-7.6099277103806431</c:v>
                </c:pt>
                <c:pt idx="890">
                  <c:v>-7.62274666730805</c:v>
                </c:pt>
                <c:pt idx="891">
                  <c:v>-7.6355656587691705</c:v>
                </c:pt>
                <c:pt idx="892">
                  <c:v>-7.6483846847635872</c:v>
                </c:pt>
                <c:pt idx="893">
                  <c:v>-7.6612037452908819</c:v>
                </c:pt>
                <c:pt idx="894">
                  <c:v>-7.6740228403506379</c:v>
                </c:pt>
                <c:pt idx="895">
                  <c:v>-7.6868419699424377</c:v>
                </c:pt>
                <c:pt idx="896">
                  <c:v>-7.6996611340658641</c:v>
                </c:pt>
                <c:pt idx="897">
                  <c:v>-7.7124803327204985</c:v>
                </c:pt>
                <c:pt idx="898">
                  <c:v>-7.7252995659059245</c:v>
                </c:pt>
                <c:pt idx="899">
                  <c:v>-7.7381188336217237</c:v>
                </c:pt>
                <c:pt idx="900">
                  <c:v>-7.7509381358674796</c:v>
                </c:pt>
                <c:pt idx="901">
                  <c:v>-7.7637574726427747</c:v>
                </c:pt>
                <c:pt idx="902">
                  <c:v>-7.7765768439471907</c:v>
                </c:pt>
                <c:pt idx="903">
                  <c:v>-7.7893962497803111</c:v>
                </c:pt>
                <c:pt idx="904">
                  <c:v>-7.8022156901417175</c:v>
                </c:pt>
                <c:pt idx="905">
                  <c:v>-7.8150351650309933</c:v>
                </c:pt>
                <c:pt idx="906">
                  <c:v>-7.8278546744477202</c:v>
                </c:pt>
                <c:pt idx="907">
                  <c:v>-7.8406742183914817</c:v>
                </c:pt>
                <c:pt idx="908">
                  <c:v>-7.8534937968618594</c:v>
                </c:pt>
                <c:pt idx="909">
                  <c:v>-7.8663134098584369</c:v>
                </c:pt>
                <c:pt idx="910">
                  <c:v>-7.8791330573807956</c:v>
                </c:pt>
                <c:pt idx="911">
                  <c:v>-7.8919527394285192</c:v>
                </c:pt>
                <c:pt idx="912">
                  <c:v>-7.9047724560011892</c:v>
                </c:pt>
                <c:pt idx="913">
                  <c:v>-7.9175922070983891</c:v>
                </c:pt>
                <c:pt idx="914">
                  <c:v>-7.9304119927197005</c:v>
                </c:pt>
                <c:pt idx="915">
                  <c:v>-7.943231812864707</c:v>
                </c:pt>
                <c:pt idx="916">
                  <c:v>-7.9560516675329911</c:v>
                </c:pt>
                <c:pt idx="917">
                  <c:v>-7.9688715567241344</c:v>
                </c:pt>
                <c:pt idx="918">
                  <c:v>-7.9816914804377204</c:v>
                </c:pt>
                <c:pt idx="919">
                  <c:v>-7.9945114386733307</c:v>
                </c:pt>
                <c:pt idx="920">
                  <c:v>-8.0073314314305488</c:v>
                </c:pt>
                <c:pt idx="921">
                  <c:v>-8.0201514587089573</c:v>
                </c:pt>
                <c:pt idx="922">
                  <c:v>-8.0329715205081378</c:v>
                </c:pt>
                <c:pt idx="923">
                  <c:v>-8.0457916168276746</c:v>
                </c:pt>
                <c:pt idx="924">
                  <c:v>-8.0586117476671486</c:v>
                </c:pt>
                <c:pt idx="925">
                  <c:v>-8.0714319130261423</c:v>
                </c:pt>
                <c:pt idx="926">
                  <c:v>-8.08425211290424</c:v>
                </c:pt>
                <c:pt idx="927">
                  <c:v>-8.0970723473010224</c:v>
                </c:pt>
                <c:pt idx="928">
                  <c:v>-8.109892616216074</c:v>
                </c:pt>
                <c:pt idx="929">
                  <c:v>-8.1227129196489756</c:v>
                </c:pt>
                <c:pt idx="930">
                  <c:v>-8.1355332575993113</c:v>
                </c:pt>
                <c:pt idx="931">
                  <c:v>-8.1483536300666621</c:v>
                </c:pt>
                <c:pt idx="932">
                  <c:v>-8.1611740370506123</c:v>
                </c:pt>
                <c:pt idx="933">
                  <c:v>-8.1739944785507426</c:v>
                </c:pt>
                <c:pt idx="934">
                  <c:v>-8.1868149545666373</c:v>
                </c:pt>
                <c:pt idx="935">
                  <c:v>-8.1996354650978773</c:v>
                </c:pt>
                <c:pt idx="936">
                  <c:v>-8.2124560101440469</c:v>
                </c:pt>
                <c:pt idx="937">
                  <c:v>-8.2252765897047286</c:v>
                </c:pt>
                <c:pt idx="938">
                  <c:v>-8.2380972037795051</c:v>
                </c:pt>
                <c:pt idx="939">
                  <c:v>-8.2509178523679569</c:v>
                </c:pt>
                <c:pt idx="940">
                  <c:v>-8.2637385354696686</c:v>
                </c:pt>
                <c:pt idx="941">
                  <c:v>-8.2765592530842227</c:v>
                </c:pt>
                <c:pt idx="942">
                  <c:v>-8.2893800052112017</c:v>
                </c:pt>
                <c:pt idx="943">
                  <c:v>-8.3022007918501881</c:v>
                </c:pt>
                <c:pt idx="944">
                  <c:v>-8.3150216130007646</c:v>
                </c:pt>
                <c:pt idx="945">
                  <c:v>-8.3278424686625137</c:v>
                </c:pt>
                <c:pt idx="946">
                  <c:v>-8.3406633588350179</c:v>
                </c:pt>
                <c:pt idx="947">
                  <c:v>-8.3534842835178598</c:v>
                </c:pt>
                <c:pt idx="948">
                  <c:v>-8.3663052427106219</c:v>
                </c:pt>
                <c:pt idx="949">
                  <c:v>-8.3791262364128869</c:v>
                </c:pt>
                <c:pt idx="950">
                  <c:v>-8.3919472646242372</c:v>
                </c:pt>
                <c:pt idx="951">
                  <c:v>-8.4047683273442555</c:v>
                </c:pt>
                <c:pt idx="952">
                  <c:v>-8.417589424572526</c:v>
                </c:pt>
                <c:pt idx="953">
                  <c:v>-8.4304105563086296</c:v>
                </c:pt>
                <c:pt idx="954">
                  <c:v>-8.4432317225521487</c:v>
                </c:pt>
                <c:pt idx="955">
                  <c:v>-8.4560529233026678</c:v>
                </c:pt>
                <c:pt idx="956">
                  <c:v>-8.4688741585597676</c:v>
                </c:pt>
                <c:pt idx="957">
                  <c:v>-8.4816954283230324</c:v>
                </c:pt>
                <c:pt idx="958">
                  <c:v>-8.4945167325920448</c:v>
                </c:pt>
                <c:pt idx="959">
                  <c:v>-8.5073380713663855</c:v>
                </c:pt>
                <c:pt idx="960">
                  <c:v>-8.520159444645639</c:v>
                </c:pt>
                <c:pt idx="961">
                  <c:v>-8.5329808524293878</c:v>
                </c:pt>
                <c:pt idx="962">
                  <c:v>-8.5458022947172125</c:v>
                </c:pt>
                <c:pt idx="963">
                  <c:v>-8.5586237715086977</c:v>
                </c:pt>
                <c:pt idx="964">
                  <c:v>-8.5714452828034258</c:v>
                </c:pt>
                <c:pt idx="965">
                  <c:v>-8.5842668286009793</c:v>
                </c:pt>
                <c:pt idx="966">
                  <c:v>-8.5970884089009409</c:v>
                </c:pt>
                <c:pt idx="967">
                  <c:v>-8.6099100237028949</c:v>
                </c:pt>
                <c:pt idx="968">
                  <c:v>-8.6227316730064221</c:v>
                </c:pt>
                <c:pt idx="969">
                  <c:v>-8.6355533568111049</c:v>
                </c:pt>
                <c:pt idx="970">
                  <c:v>-8.648375075116526</c:v>
                </c:pt>
                <c:pt idx="971">
                  <c:v>-8.6611968279222697</c:v>
                </c:pt>
                <c:pt idx="972">
                  <c:v>-8.6740186152279168</c:v>
                </c:pt>
                <c:pt idx="973">
                  <c:v>-8.6868404370330516</c:v>
                </c:pt>
                <c:pt idx="974">
                  <c:v>-8.6996622933372549</c:v>
                </c:pt>
                <c:pt idx="975">
                  <c:v>-8.7124841841401111</c:v>
                </c:pt>
                <c:pt idx="976">
                  <c:v>-8.7253061094412026</c:v>
                </c:pt>
                <c:pt idx="977">
                  <c:v>-8.738128069240112</c:v>
                </c:pt>
                <c:pt idx="978">
                  <c:v>-8.7509500635364219</c:v>
                </c:pt>
                <c:pt idx="979">
                  <c:v>-8.7637720923297149</c:v>
                </c:pt>
                <c:pt idx="980">
                  <c:v>-8.7765941556195735</c:v>
                </c:pt>
                <c:pt idx="981">
                  <c:v>-8.7894162534055802</c:v>
                </c:pt>
                <c:pt idx="982">
                  <c:v>-8.8022383856873176</c:v>
                </c:pt>
                <c:pt idx="983">
                  <c:v>-8.8150605524643684</c:v>
                </c:pt>
                <c:pt idx="984">
                  <c:v>-8.8278827537363167</c:v>
                </c:pt>
                <c:pt idx="985">
                  <c:v>-8.8407049895027434</c:v>
                </c:pt>
                <c:pt idx="986">
                  <c:v>-8.8535272597632328</c:v>
                </c:pt>
                <c:pt idx="987">
                  <c:v>-8.8663495645173676</c:v>
                </c:pt>
                <c:pt idx="988">
                  <c:v>-8.8791719037647283</c:v>
                </c:pt>
                <c:pt idx="989">
                  <c:v>-8.8919942775048995</c:v>
                </c:pt>
                <c:pt idx="990">
                  <c:v>-8.9048166857374635</c:v>
                </c:pt>
                <c:pt idx="991">
                  <c:v>-8.9176391284620031</c:v>
                </c:pt>
                <c:pt idx="992">
                  <c:v>-8.9304616056781008</c:v>
                </c:pt>
                <c:pt idx="993">
                  <c:v>-8.943284117385339</c:v>
                </c:pt>
                <c:pt idx="994">
                  <c:v>-8.9561066635833022</c:v>
                </c:pt>
                <c:pt idx="995">
                  <c:v>-8.9689292442715711</c:v>
                </c:pt>
                <c:pt idx="996">
                  <c:v>-8.9817518594497301</c:v>
                </c:pt>
                <c:pt idx="997">
                  <c:v>-8.9945745091173599</c:v>
                </c:pt>
                <c:pt idx="998">
                  <c:v>-9.0073971932740449</c:v>
                </c:pt>
                <c:pt idx="999">
                  <c:v>-9.0202199119193676</c:v>
                </c:pt>
                <c:pt idx="1000">
                  <c:v>-9.0330426650529105</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88.87798641488024</c:v>
                </c:pt>
                <c:pt idx="1">
                  <c:v>88.87798641488024</c:v>
                </c:pt>
                <c:pt idx="2">
                  <c:v>88.87798641488024</c:v>
                </c:pt>
                <c:pt idx="3">
                  <c:v>99.650670902906455</c:v>
                </c:pt>
                <c:pt idx="4">
                  <c:v>88.87798641488024</c:v>
                </c:pt>
                <c:pt idx="5">
                  <c:v>78.105301926854025</c:v>
                </c:pt>
                <c:pt idx="6">
                  <c:v>88.87798641488024</c:v>
                </c:pt>
              </c:numCache>
            </c:numRef>
          </c:xVal>
          <c:yVal>
            <c:numRef>
              <c:f>Trajecto!$C$141:$C$147</c:f>
              <c:numCache>
                <c:formatCode>0</c:formatCode>
                <c:ptCount val="7"/>
                <c:pt idx="0">
                  <c:v>430.90737952104837</c:v>
                </c:pt>
                <c:pt idx="1">
                  <c:v>107.72684488026209</c:v>
                </c:pt>
                <c:pt idx="2">
                  <c:v>0</c:v>
                </c:pt>
                <c:pt idx="3">
                  <c:v>21.545368976052419</c:v>
                </c:pt>
                <c:pt idx="4">
                  <c:v>0</c:v>
                </c:pt>
                <c:pt idx="5">
                  <c:v>21.545368976052419</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1.3616924972542567E-4</c:v>
                </c:pt>
                <c:pt idx="2">
                  <c:v>1.1572565578623331E-3</c:v>
                </c:pt>
                <c:pt idx="3">
                  <c:v>4.0490888200813979E-3</c:v>
                </c:pt>
                <c:pt idx="4">
                  <c:v>9.1458540736140959E-3</c:v>
                </c:pt>
                <c:pt idx="5">
                  <c:v>1.6369347575086075E-2</c:v>
                </c:pt>
                <c:pt idx="6">
                  <c:v>2.5665054723489837E-2</c:v>
                </c:pt>
                <c:pt idx="7">
                  <c:v>3.7026073987276968E-2</c:v>
                </c:pt>
                <c:pt idx="8">
                  <c:v>5.0469347492917198E-2</c:v>
                </c:pt>
                <c:pt idx="9">
                  <c:v>6.6011831032600707E-2</c:v>
                </c:pt>
                <c:pt idx="10">
                  <c:v>8.3670493892394587E-2</c:v>
                </c:pt>
                <c:pt idx="11">
                  <c:v>0.1034598428664632</c:v>
                </c:pt>
                <c:pt idx="12">
                  <c:v>0.12538943994740934</c:v>
                </c:pt>
                <c:pt idx="13">
                  <c:v>0.14946636858092352</c:v>
                </c:pt>
                <c:pt idx="14">
                  <c:v>0.17569770625234374</c:v>
                </c:pt>
                <c:pt idx="15">
                  <c:v>0.20409052432860991</c:v>
                </c:pt>
                <c:pt idx="16">
                  <c:v>0.23465188789951671</c:v>
                </c:pt>
                <c:pt idx="17">
                  <c:v>0.26738885561827153</c:v>
                </c:pt>
                <c:pt idx="18">
                  <c:v>0.30230847954136414</c:v>
                </c:pt>
                <c:pt idx="19">
                  <c:v>0.33941780496775564</c:v>
                </c:pt>
                <c:pt idx="20">
                  <c:v>0.37872387027739329</c:v>
                </c:pt>
                <c:pt idx="21">
                  <c:v>0.42023271345924246</c:v>
                </c:pt>
                <c:pt idx="22">
                  <c:v>0.46394837612660894</c:v>
                </c:pt>
                <c:pt idx="23">
                  <c:v>0.50987389300091368</c:v>
                </c:pt>
                <c:pt idx="24">
                  <c:v>0.55801228393865421</c:v>
                </c:pt>
                <c:pt idx="25">
                  <c:v>0.60836655383067995</c:v>
                </c:pt>
                <c:pt idx="26">
                  <c:v>0.66093969250175344</c:v>
                </c:pt>
                <c:pt idx="27">
                  <c:v>0.71573467461040541</c:v>
                </c:pt>
                <c:pt idx="28">
                  <c:v>0.77283839697297529</c:v>
                </c:pt>
                <c:pt idx="29">
                  <c:v>0.83234114036598739</c:v>
                </c:pt>
                <c:pt idx="30">
                  <c:v>0.89425258084702475</c:v>
                </c:pt>
                <c:pt idx="31">
                  <c:v>0.95858222512723557</c:v>
                </c:pt>
                <c:pt idx="32">
                  <c:v>1.0253393657478633</c:v>
                </c:pt>
                <c:pt idx="33">
                  <c:v>1.0945330938219926</c:v>
                </c:pt>
                <c:pt idx="34">
                  <c:v>1.1661723105547985</c:v>
                </c:pt>
                <c:pt idx="35">
                  <c:v>1.2402657376925066</c:v>
                </c:pt>
                <c:pt idx="36">
                  <c:v>1.316821927027827</c:v>
                </c:pt>
                <c:pt idx="37">
                  <c:v>1.3958492690711146</c:v>
                </c:pt>
                <c:pt idx="38">
                  <c:v>1.4773560009811124</c:v>
                </c:pt>
                <c:pt idx="39">
                  <c:v>1.5613502138362847</c:v>
                </c:pt>
                <c:pt idx="40">
                  <c:v>1.6478398593169565</c:v>
                </c:pt>
                <c:pt idx="41">
                  <c:v>1.7368319586078862</c:v>
                </c:pt>
                <c:pt idx="42">
                  <c:v>1.8283318043541588</c:v>
                </c:pt>
                <c:pt idx="43">
                  <c:v>1.9223437546126083</c:v>
                </c:pt>
                <c:pt idx="44">
                  <c:v>2.0188720331818391</c:v>
                </c:pt>
                <c:pt idx="45">
                  <c:v>2.1179207346828375</c:v>
                </c:pt>
                <c:pt idx="46">
                  <c:v>2.2194938292827366</c:v>
                </c:pt>
                <c:pt idx="47">
                  <c:v>2.3235951670944455</c:v>
                </c:pt>
                <c:pt idx="48">
                  <c:v>2.430228482281195</c:v>
                </c:pt>
                <c:pt idx="49">
                  <c:v>2.5393973968918702</c:v>
                </c:pt>
                <c:pt idx="50">
                  <c:v>2.6511054244502295</c:v>
                </c:pt>
                <c:pt idx="51">
                  <c:v>2.7653559733186932</c:v>
                </c:pt>
                <c:pt idx="52">
                  <c:v>2.8821523498552577</c:v>
                </c:pt>
                <c:pt idx="53">
                  <c:v>3.0014977613802314</c:v>
                </c:pt>
                <c:pt idx="54">
                  <c:v>3.1233953189678374</c:v>
                </c:pt>
                <c:pt idx="55">
                  <c:v>3.2478480400762804</c:v>
                </c:pt>
                <c:pt idx="56">
                  <c:v>3.3748588510285833</c:v>
                </c:pt>
                <c:pt idx="57">
                  <c:v>3.5044305893553607</c:v>
                </c:pt>
                <c:pt idx="58">
                  <c:v>3.6365660060096667</c:v>
                </c:pt>
                <c:pt idx="59">
                  <c:v>3.7712677674631618</c:v>
                </c:pt>
                <c:pt idx="60">
                  <c:v>3.9085384576920168</c:v>
                </c:pt>
                <c:pt idx="61">
                  <c:v>4.0483805800602495</c:v>
                </c:pt>
                <c:pt idx="62">
                  <c:v>4.1907965591075396</c:v>
                </c:pt>
                <c:pt idx="63">
                  <c:v>4.3357887422479706</c:v>
                </c:pt>
                <c:pt idx="64">
                  <c:v>4.4833594013856244</c:v>
                </c:pt>
                <c:pt idx="65">
                  <c:v>4.633510734452476</c:v>
                </c:pt>
                <c:pt idx="66">
                  <c:v>4.786244866873596</c:v>
                </c:pt>
                <c:pt idx="67">
                  <c:v>4.9415638529642845</c:v>
                </c:pt>
                <c:pt idx="68">
                  <c:v>5.0994696772633983</c:v>
                </c:pt>
                <c:pt idx="69">
                  <c:v>5.2599642558068123</c:v>
                </c:pt>
                <c:pt idx="70">
                  <c:v>5.4230494373446643</c:v>
                </c:pt>
                <c:pt idx="71">
                  <c:v>5.5887270045057607</c:v>
                </c:pt>
                <c:pt idx="72">
                  <c:v>5.7569986749122712</c:v>
                </c:pt>
                <c:pt idx="73">
                  <c:v>5.9278661022476316</c:v>
                </c:pt>
                <c:pt idx="74">
                  <c:v>6.101330877280347</c:v>
                </c:pt>
                <c:pt idx="75">
                  <c:v>6.277394528846223</c:v>
                </c:pt>
                <c:pt idx="76">
                  <c:v>6.4560585247913638</c:v>
                </c:pt>
                <c:pt idx="77">
                  <c:v>6.6373242728781223</c:v>
                </c:pt>
                <c:pt idx="78">
                  <c:v>6.8211931216560435</c:v>
                </c:pt>
                <c:pt idx="79">
                  <c:v>7.0076663612997079</c:v>
                </c:pt>
                <c:pt idx="80">
                  <c:v>7.1967452244152543</c:v>
                </c:pt>
                <c:pt idx="81">
                  <c:v>7.3884300324241172</c:v>
                </c:pt>
                <c:pt idx="82">
                  <c:v>7.5827193377821382</c:v>
                </c:pt>
                <c:pt idx="83">
                  <c:v>7.7796107737094298</c:v>
                </c:pt>
                <c:pt idx="84">
                  <c:v>7.9791019081514944</c:v>
                </c:pt>
                <c:pt idx="85">
                  <c:v>8.1811902446893914</c:v>
                </c:pt>
                <c:pt idx="86">
                  <c:v>8.3858732234218252</c:v>
                </c:pt>
                <c:pt idx="87">
                  <c:v>8.5931482218206074</c:v>
                </c:pt>
                <c:pt idx="88">
                  <c:v>8.8030125555608638</c:v>
                </c:pt>
                <c:pt idx="89">
                  <c:v>9.0154634793272681</c:v>
                </c:pt>
                <c:pt idx="90">
                  <c:v>9.2304981875975063</c:v>
                </c:pt>
                <c:pt idx="91">
                  <c:v>9.4481134344231226</c:v>
                </c:pt>
                <c:pt idx="92">
                  <c:v>9.6683051515169787</c:v>
                </c:pt>
                <c:pt idx="93">
                  <c:v>9.8910688278079348</c:v>
                </c:pt>
                <c:pt idx="94">
                  <c:v>10.116399890699412</c:v>
                </c:pt>
                <c:pt idx="95">
                  <c:v>10.344293706853206</c:v>
                </c:pt>
                <c:pt idx="96">
                  <c:v>10.574745582954627</c:v>
                </c:pt>
                <c:pt idx="97">
                  <c:v>10.807750766459897</c:v>
                </c:pt>
                <c:pt idx="98">
                  <c:v>11.043304446326591</c:v>
                </c:pt>
                <c:pt idx="99">
                  <c:v>11.281401753727932</c:v>
                </c:pt>
                <c:pt idx="100">
                  <c:v>11.522037762751689</c:v>
                </c:pt>
                <c:pt idx="101">
                  <c:v>11.765207429642343</c:v>
                </c:pt>
                <c:pt idx="102">
                  <c:v>12.01090553178374</c:v>
                </c:pt>
                <c:pt idx="103">
                  <c:v>12.259126729487862</c:v>
                </c:pt>
                <c:pt idx="104">
                  <c:v>12.509865628023675</c:v>
                </c:pt>
                <c:pt idx="105">
                  <c:v>12.763116778263409</c:v>
                </c:pt>
                <c:pt idx="106">
                  <c:v>13.018874677316902</c:v>
                </c:pt>
                <c:pt idx="107">
                  <c:v>13.277133769154496</c:v>
                </c:pt>
                <c:pt idx="108">
                  <c:v>13.537888445218989</c:v>
                </c:pt>
                <c:pt idx="109">
                  <c:v>13.801133045027093</c:v>
                </c:pt>
                <c:pt idx="110">
                  <c:v>14.066861856760832</c:v>
                </c:pt>
                <c:pt idx="111">
                  <c:v>14.335069830586141</c:v>
                </c:pt>
                <c:pt idx="112">
                  <c:v>14.60575329456497</c:v>
                </c:pt>
                <c:pt idx="113">
                  <c:v>14.878909245705353</c:v>
                </c:pt>
                <c:pt idx="114">
                  <c:v>15.154534638324101</c:v>
                </c:pt>
                <c:pt idx="115">
                  <c:v>15.432626384442466</c:v>
                </c:pt>
                <c:pt idx="116">
                  <c:v>15.71318135417574</c:v>
                </c:pt>
                <c:pt idx="117">
                  <c:v>15.996196376117016</c:v>
                </c:pt>
                <c:pt idx="118">
                  <c:v>16.281668237715341</c:v>
                </c:pt>
                <c:pt idx="119">
                  <c:v>16.569593685648496</c:v>
                </c:pt>
                <c:pt idx="120">
                  <c:v>16.859969426190581</c:v>
                </c:pt>
                <c:pt idx="121">
                  <c:v>17.152790935256569</c:v>
                </c:pt>
                <c:pt idx="122">
                  <c:v>17.448051264434422</c:v>
                </c:pt>
                <c:pt idx="123">
                  <c:v>17.745742226804534</c:v>
                </c:pt>
                <c:pt idx="124">
                  <c:v>18.04585558688478</c:v>
                </c:pt>
                <c:pt idx="125">
                  <c:v>18.348383061218609</c:v>
                </c:pt>
                <c:pt idx="126">
                  <c:v>18.653316318956456</c:v>
                </c:pt>
                <c:pt idx="127">
                  <c:v>18.960646982430717</c:v>
                </c:pt>
                <c:pt idx="128">
                  <c:v>19.270366627724492</c:v>
                </c:pt>
                <c:pt idx="129">
                  <c:v>19.58246678523431</c:v>
                </c:pt>
                <c:pt idx="130">
                  <c:v>19.896938940226999</c:v>
                </c:pt>
                <c:pt idx="131">
                  <c:v>20.213774219770357</c:v>
                </c:pt>
                <c:pt idx="132">
                  <c:v>20.532963078699414</c:v>
                </c:pt>
                <c:pt idx="133">
                  <c:v>20.854495612653025</c:v>
                </c:pt>
                <c:pt idx="134">
                  <c:v>21.178361872097138</c:v>
                </c:pt>
                <c:pt idx="135">
                  <c:v>21.504551862920533</c:v>
                </c:pt>
                <c:pt idx="136">
                  <c:v>21.833055547024998</c:v>
                </c:pt>
                <c:pt idx="137">
                  <c:v>22.163862842910163</c:v>
                </c:pt>
                <c:pt idx="138">
                  <c:v>22.496963626253038</c:v>
                </c:pt>
                <c:pt idx="139">
                  <c:v>22.832347730482478</c:v>
                </c:pt>
                <c:pt idx="140">
                  <c:v>23.170004947348641</c:v>
                </c:pt>
                <c:pt idx="141">
                  <c:v>23.509921255252603</c:v>
                </c:pt>
                <c:pt idx="142">
                  <c:v>23.852075037202521</c:v>
                </c:pt>
                <c:pt idx="143">
                  <c:v>24.196440841979619</c:v>
                </c:pt>
                <c:pt idx="144">
                  <c:v>24.542993156130336</c:v>
                </c:pt>
                <c:pt idx="145">
                  <c:v>24.89170640543113</c:v>
                </c:pt>
                <c:pt idx="146">
                  <c:v>25.242554956338115</c:v>
                </c:pt>
                <c:pt idx="147">
                  <c:v>25.595513117421806</c:v>
                </c:pt>
                <c:pt idx="148">
                  <c:v>25.95055514078707</c:v>
                </c:pt>
                <c:pt idx="149">
                  <c:v>26.30765522347852</c:v>
                </c:pt>
                <c:pt idx="150">
                  <c:v>26.666787508871472</c:v>
                </c:pt>
                <c:pt idx="151">
                  <c:v>27.027926088048627</c:v>
                </c:pt>
                <c:pt idx="152">
                  <c:v>27.391045001162585</c:v>
                </c:pt>
                <c:pt idx="153">
                  <c:v>27.756118238784374</c:v>
                </c:pt>
                <c:pt idx="154">
                  <c:v>28.123119743238046</c:v>
                </c:pt>
                <c:pt idx="155">
                  <c:v>28.492023409921483</c:v>
                </c:pt>
                <c:pt idx="156">
                  <c:v>28.862785075894486</c:v>
                </c:pt>
                <c:pt idx="157">
                  <c:v>29.235324471694529</c:v>
                </c:pt>
                <c:pt idx="158">
                  <c:v>29.60954320112468</c:v>
                </c:pt>
                <c:pt idx="159">
                  <c:v>29.985342761986512</c:v>
                </c:pt>
                <c:pt idx="160">
                  <c:v>30.362624555660798</c:v>
                </c:pt>
                <c:pt idx="161">
                  <c:v>30.741266936562607</c:v>
                </c:pt>
                <c:pt idx="162">
                  <c:v>31.121102231096849</c:v>
                </c:pt>
                <c:pt idx="163">
                  <c:v>31.501941882744902</c:v>
                </c:pt>
                <c:pt idx="164">
                  <c:v>31.883601639535122</c:v>
                </c:pt>
                <c:pt idx="165">
                  <c:v>32.265921369297118</c:v>
                </c:pt>
                <c:pt idx="166">
                  <c:v>32.648784884071503</c:v>
                </c:pt>
                <c:pt idx="167">
                  <c:v>33.032081253436331</c:v>
                </c:pt>
                <c:pt idx="168">
                  <c:v>33.415678195659339</c:v>
                </c:pt>
                <c:pt idx="169">
                  <c:v>33.799404239805497</c:v>
                </c:pt>
                <c:pt idx="170">
                  <c:v>34.183043030402871</c:v>
                </c:pt>
                <c:pt idx="171">
                  <c:v>34.566442905265639</c:v>
                </c:pt>
                <c:pt idx="172">
                  <c:v>34.94956583531242</c:v>
                </c:pt>
                <c:pt idx="173">
                  <c:v>35.332412411237478</c:v>
                </c:pt>
                <c:pt idx="174">
                  <c:v>35.714983222014972</c:v>
                </c:pt>
                <c:pt idx="175">
                  <c:v>36.097278854905888</c:v>
                </c:pt>
                <c:pt idx="176">
                  <c:v>36.479299895464926</c:v>
                </c:pt>
                <c:pt idx="177">
                  <c:v>36.861046927547328</c:v>
                </c:pt>
                <c:pt idx="178">
                  <c:v>37.242520533315712</c:v>
                </c:pt>
                <c:pt idx="179">
                  <c:v>37.623721293246824</c:v>
                </c:pt>
                <c:pt idx="180">
                  <c:v>38.004649786138309</c:v>
                </c:pt>
                <c:pt idx="181">
                  <c:v>38.385306589115409</c:v>
                </c:pt>
                <c:pt idx="182">
                  <c:v>38.76569227763764</c:v>
                </c:pt>
                <c:pt idx="183">
                  <c:v>39.145807425505431</c:v>
                </c:pt>
                <c:pt idx="184">
                  <c:v>39.525652604866742</c:v>
                </c:pt>
                <c:pt idx="185">
                  <c:v>39.905228386223641</c:v>
                </c:pt>
                <c:pt idx="186">
                  <c:v>40.284535338438843</c:v>
                </c:pt>
                <c:pt idx="187">
                  <c:v>40.663574028742232</c:v>
                </c:pt>
                <c:pt idx="188">
                  <c:v>41.042345022737337</c:v>
                </c:pt>
                <c:pt idx="189">
                  <c:v>41.420848884407775</c:v>
                </c:pt>
                <c:pt idx="190">
                  <c:v>41.799086176123666</c:v>
                </c:pt>
                <c:pt idx="191">
                  <c:v>42.177057458648022</c:v>
                </c:pt>
                <c:pt idx="192">
                  <c:v>42.554763291143104</c:v>
                </c:pt>
                <c:pt idx="193">
                  <c:v>42.932204231176726</c:v>
                </c:pt>
                <c:pt idx="194">
                  <c:v>43.309380834728572</c:v>
                </c:pt>
                <c:pt idx="195">
                  <c:v>43.686293656196419</c:v>
                </c:pt>
                <c:pt idx="196">
                  <c:v>44.062943248402405</c:v>
                </c:pt>
                <c:pt idx="197">
                  <c:v>44.439330162599184</c:v>
                </c:pt>
                <c:pt idx="198">
                  <c:v>44.81545494847613</c:v>
                </c:pt>
                <c:pt idx="199">
                  <c:v>45.191318154165451</c:v>
                </c:pt>
                <c:pt idx="200">
                  <c:v>45.566920326248301</c:v>
                </c:pt>
                <c:pt idx="201">
                  <c:v>49.308627421678011</c:v>
                </c:pt>
                <c:pt idx="202">
                  <c:v>53.024582698571926</c:v>
                </c:pt>
                <c:pt idx="203">
                  <c:v>56.715318298676493</c:v>
                </c:pt>
                <c:pt idx="204">
                  <c:v>60.381351633747052</c:v>
                </c:pt>
                <c:pt idx="205">
                  <c:v>64.023185946788672</c:v>
                </c:pt>
                <c:pt idx="206">
                  <c:v>67.64131084676454</c:v>
                </c:pt>
                <c:pt idx="207">
                  <c:v>71.236202818272687</c:v>
                </c:pt>
                <c:pt idx="208">
                  <c:v>74.80832570759344</c:v>
                </c:pt>
                <c:pt idx="209">
                  <c:v>78.358131186418788</c:v>
                </c:pt>
                <c:pt idx="210">
                  <c:v>81.886059194490045</c:v>
                </c:pt>
                <c:pt idx="211">
                  <c:v>85.392538362292157</c:v>
                </c:pt>
                <c:pt idx="212">
                  <c:v>88.87798641488024</c:v>
                </c:pt>
                <c:pt idx="213">
                  <c:v>92.342810557846462</c:v>
                </c:pt>
                <c:pt idx="214">
                  <c:v>95.787407846372787</c:v>
                </c:pt>
                <c:pt idx="215">
                  <c:v>99.212165538256954</c:v>
                </c:pt>
                <c:pt idx="216">
                  <c:v>102.61746143174479</c:v>
                </c:pt>
                <c:pt idx="217">
                  <c:v>106.00366418895159</c:v>
                </c:pt>
                <c:pt idx="218">
                  <c:v>109.37113364560851</c:v>
                </c:pt>
                <c:pt idx="219">
                  <c:v>112.72022110782592</c:v>
                </c:pt>
                <c:pt idx="220">
                  <c:v>116.05126963652502</c:v>
                </c:pt>
                <c:pt idx="221">
                  <c:v>119.36461432015102</c:v>
                </c:pt>
                <c:pt idx="222">
                  <c:v>122.66058253624549</c:v>
                </c:pt>
                <c:pt idx="223">
                  <c:v>125.93949420242227</c:v>
                </c:pt>
                <c:pt idx="224">
                  <c:v>129.2016620172605</c:v>
                </c:pt>
                <c:pt idx="225">
                  <c:v>132.44739169159897</c:v>
                </c:pt>
                <c:pt idx="226">
                  <c:v>135.67698217068906</c:v>
                </c:pt>
                <c:pt idx="227">
                  <c:v>138.89072584763801</c:v>
                </c:pt>
                <c:pt idx="228">
                  <c:v>142.08890876855025</c:v>
                </c:pt>
                <c:pt idx="229">
                  <c:v>145.27181082975247</c:v>
                </c:pt>
                <c:pt idx="230">
                  <c:v>148.43970596746672</c:v>
                </c:pt>
                <c:pt idx="231">
                  <c:v>151.59286234027653</c:v>
                </c:pt>
                <c:pt idx="232">
                  <c:v>154.73154250471219</c:v>
                </c:pt>
                <c:pt idx="233">
                  <c:v>157.85600358426444</c:v>
                </c:pt>
                <c:pt idx="234">
                  <c:v>160.96649743211853</c:v>
                </c:pt>
                <c:pt idx="235">
                  <c:v>164.06327078788655</c:v>
                </c:pt>
                <c:pt idx="236">
                  <c:v>167.1465654286003</c:v>
                </c:pt>
                <c:pt idx="237">
                  <c:v>170.21661831421389</c:v>
                </c:pt>
                <c:pt idx="238">
                  <c:v>173.27366172785247</c:v>
                </c:pt>
                <c:pt idx="239">
                  <c:v>176.31792341103102</c:v>
                </c:pt>
                <c:pt idx="240">
                  <c:v>179.34962669405601</c:v>
                </c:pt>
                <c:pt idx="241">
                  <c:v>182.36899062181192</c:v>
                </c:pt>
                <c:pt idx="242">
                  <c:v>185.37623007512431</c:v>
                </c:pt>
                <c:pt idx="243">
                  <c:v>188.3715558878815</c:v>
                </c:pt>
                <c:pt idx="244">
                  <c:v>191.35517496008802</c:v>
                </c:pt>
                <c:pt idx="245">
                  <c:v>194.3272903670142</c:v>
                </c:pt>
                <c:pt idx="246">
                  <c:v>197.28810146459807</c:v>
                </c:pt>
                <c:pt idx="247">
                  <c:v>200.23780399124817</c:v>
                </c:pt>
                <c:pt idx="248">
                  <c:v>203.1765901661887</c:v>
                </c:pt>
                <c:pt idx="249">
                  <c:v>206.10464878448084</c:v>
                </c:pt>
                <c:pt idx="250">
                  <c:v>209.0221653088484</c:v>
                </c:pt>
                <c:pt idx="251">
                  <c:v>211.92932195842886</c:v>
                </c:pt>
                <c:pt idx="252">
                  <c:v>214.82629779456548</c:v>
                </c:pt>
                <c:pt idx="253">
                  <c:v>217.71326880375022</c:v>
                </c:pt>
                <c:pt idx="254">
                  <c:v>220.59040797782174</c:v>
                </c:pt>
                <c:pt idx="255">
                  <c:v>223.45788539151789</c:v>
                </c:pt>
                <c:pt idx="256">
                  <c:v>226.31586827747699</c:v>
                </c:pt>
                <c:pt idx="257">
                  <c:v>229.16452109877741</c:v>
                </c:pt>
                <c:pt idx="258">
                  <c:v>232.00400561910067</c:v>
                </c:pt>
                <c:pt idx="259">
                  <c:v>234.83448097059886</c:v>
                </c:pt>
                <c:pt idx="260">
                  <c:v>237.65610371954318</c:v>
                </c:pt>
                <c:pt idx="261">
                  <c:v>240.4690279298261</c:v>
                </c:pt>
                <c:pt idx="262">
                  <c:v>243.27340522438621</c:v>
                </c:pt>
                <c:pt idx="263">
                  <c:v>246.06938484462091</c:v>
                </c:pt>
                <c:pt idx="264">
                  <c:v>248.85711370784867</c:v>
                </c:pt>
                <c:pt idx="265">
                  <c:v>251.63673646287893</c:v>
                </c:pt>
                <c:pt idx="266">
                  <c:v>254.40839554374463</c:v>
                </c:pt>
                <c:pt idx="267">
                  <c:v>257.17223122164899</c:v>
                </c:pt>
                <c:pt idx="268">
                  <c:v>259.92838165517463</c:v>
                </c:pt>
                <c:pt idx="269">
                  <c:v>262.67698293880125</c:v>
                </c:pt>
                <c:pt idx="270">
                  <c:v>265.41816914977295</c:v>
                </c:pt>
                <c:pt idx="271">
                  <c:v>268.15207239335558</c:v>
                </c:pt>
                <c:pt idx="272">
                  <c:v>270.87882284651971</c:v>
                </c:pt>
                <c:pt idx="273">
                  <c:v>273.59854880008328</c:v>
                </c:pt>
                <c:pt idx="274">
                  <c:v>276.31137669934407</c:v>
                </c:pt>
                <c:pt idx="275">
                  <c:v>279.01743118322941</c:v>
                </c:pt>
                <c:pt idx="276">
                  <c:v>281.71683512198871</c:v>
                </c:pt>
                <c:pt idx="277">
                  <c:v>284.40970965344945</c:v>
                </c:pt>
                <c:pt idx="278">
                  <c:v>287.09617421785674</c:v>
                </c:pt>
                <c:pt idx="279">
                  <c:v>289.7763465913111</c:v>
                </c:pt>
                <c:pt idx="280">
                  <c:v>292.4503429178182</c:v>
                </c:pt>
                <c:pt idx="281">
                  <c:v>295.11827773996021</c:v>
                </c:pt>
                <c:pt idx="282">
                  <c:v>297.78026402819449</c:v>
                </c:pt>
                <c:pt idx="283">
                  <c:v>300.43641320878419</c:v>
                </c:pt>
                <c:pt idx="284">
                  <c:v>303.08683519035941</c:v>
                </c:pt>
                <c:pt idx="285">
                  <c:v>305.73163838910619</c:v>
                </c:pt>
                <c:pt idx="286">
                  <c:v>308.37092975257582</c:v>
                </c:pt>
                <c:pt idx="287">
                  <c:v>311.00481478210281</c:v>
                </c:pt>
                <c:pt idx="288">
                  <c:v>313.63339755381776</c:v>
                </c:pt>
                <c:pt idx="289">
                  <c:v>316.25678073823434</c:v>
                </c:pt>
                <c:pt idx="290">
                  <c:v>318.87506561838813</c:v>
                </c:pt>
                <c:pt idx="291">
                  <c:v>321.48835210649833</c:v>
                </c:pt>
                <c:pt idx="292">
                  <c:v>324.09673875911932</c:v>
                </c:pt>
                <c:pt idx="293">
                  <c:v>326.70032279074428</c:v>
                </c:pt>
                <c:pt idx="294">
                  <c:v>329.29920008581666</c:v>
                </c:pt>
                <c:pt idx="295">
                  <c:v>331.89346520910067</c:v>
                </c:pt>
                <c:pt idx="296">
                  <c:v>334.48321141435508</c:v>
                </c:pt>
                <c:pt idx="297">
                  <c:v>337.06853065124881</c:v>
                </c:pt>
                <c:pt idx="298">
                  <c:v>339.64951357044993</c:v>
                </c:pt>
                <c:pt idx="299">
                  <c:v>342.22624952681247</c:v>
                </c:pt>
                <c:pt idx="300">
                  <c:v>344.79882658057841</c:v>
                </c:pt>
                <c:pt idx="301">
                  <c:v>347.36733149650479</c:v>
                </c:pt>
                <c:pt idx="302">
                  <c:v>349.93184974081692</c:v>
                </c:pt>
                <c:pt idx="303">
                  <c:v>352.49246547588206</c:v>
                </c:pt>
                <c:pt idx="304">
                  <c:v>355.04926155248842</c:v>
                </c:pt>
                <c:pt idx="305">
                  <c:v>357.60231949960638</c:v>
                </c:pt>
                <c:pt idx="306">
                  <c:v>360.15171951150057</c:v>
                </c:pt>
                <c:pt idx="307">
                  <c:v>362.69754043205364</c:v>
                </c:pt>
                <c:pt idx="308">
                  <c:v>365.23985973615419</c:v>
                </c:pt>
                <c:pt idx="309">
                  <c:v>367.77875350799525</c:v>
                </c:pt>
                <c:pt idx="310">
                  <c:v>370.31429641612306</c:v>
                </c:pt>
                <c:pt idx="311">
                  <c:v>372.84656168507246</c:v>
                </c:pt>
                <c:pt idx="312">
                  <c:v>375.37562106342187</c:v>
                </c:pt>
                <c:pt idx="313">
                  <c:v>377.90154478810172</c:v>
                </c:pt>
                <c:pt idx="314">
                  <c:v>380.424401544793</c:v>
                </c:pt>
                <c:pt idx="315">
                  <c:v>382.94425842426193</c:v>
                </c:pt>
                <c:pt idx="316">
                  <c:v>385.46118087448741</c:v>
                </c:pt>
                <c:pt idx="317">
                  <c:v>387.97523264845927</c:v>
                </c:pt>
                <c:pt idx="318">
                  <c:v>390.48647574755108</c:v>
                </c:pt>
                <c:pt idx="319">
                  <c:v>392.99497036040748</c:v>
                </c:pt>
                <c:pt idx="320">
                  <c:v>395.50077479733187</c:v>
                </c:pt>
                <c:pt idx="321">
                  <c:v>398.00394542021866</c:v>
                </c:pt>
                <c:pt idx="322">
                  <c:v>400.50453656814489</c:v>
                </c:pt>
                <c:pt idx="323">
                  <c:v>403.00260047882182</c:v>
                </c:pt>
                <c:pt idx="324">
                  <c:v>405.49818720620675</c:v>
                </c:pt>
                <c:pt idx="325">
                  <c:v>407.99134453469134</c:v>
                </c:pt>
                <c:pt idx="326">
                  <c:v>410.4821178904121</c:v>
                </c:pt>
                <c:pt idx="327">
                  <c:v>412.9705502503715</c:v>
                </c:pt>
                <c:pt idx="328">
                  <c:v>415.45668205021133</c:v>
                </c:pt>
                <c:pt idx="329">
                  <c:v>417.94055109163622</c:v>
                </c:pt>
                <c:pt idx="330">
                  <c:v>420.42219245064427</c:v>
                </c:pt>
                <c:pt idx="331">
                  <c:v>422.90163838786856</c:v>
                </c:pt>
                <c:pt idx="332">
                  <c:v>425.37891826246431</c:v>
                </c:pt>
                <c:pt idx="333">
                  <c:v>427.85405845107977</c:v>
                </c:pt>
                <c:pt idx="334">
                  <c:v>430.32708227351168</c:v>
                </c:pt>
                <c:pt idx="335">
                  <c:v>432.79800992666185</c:v>
                </c:pt>
                <c:pt idx="336">
                  <c:v>435.26685842836906</c:v>
                </c:pt>
                <c:pt idx="337">
                  <c:v>437.73364157258584</c:v>
                </c:pt>
                <c:pt idx="338">
                  <c:v>440.1983698971996</c:v>
                </c:pt>
                <c:pt idx="339">
                  <c:v>442.66105066556668</c:v>
                </c:pt>
                <c:pt idx="340">
                  <c:v>445.12168786254239</c:v>
                </c:pt>
                <c:pt idx="341">
                  <c:v>447.58028220546385</c:v>
                </c:pt>
                <c:pt idx="342">
                  <c:v>450.03683117019</c:v>
                </c:pt>
                <c:pt idx="343">
                  <c:v>452.49132903194618</c:v>
                </c:pt>
                <c:pt idx="344">
                  <c:v>454.94376692037446</c:v>
                </c:pt>
                <c:pt idx="345">
                  <c:v>457.39413288787904</c:v>
                </c:pt>
                <c:pt idx="346">
                  <c:v>459.84241199008744</c:v>
                </c:pt>
                <c:pt idx="347">
                  <c:v>462.28858637703985</c:v>
                </c:pt>
                <c:pt idx="348">
                  <c:v>464.73263539357333</c:v>
                </c:pt>
                <c:pt idx="349">
                  <c:v>467.17453568728757</c:v>
                </c:pt>
                <c:pt idx="350">
                  <c:v>469.61426132245953</c:v>
                </c:pt>
                <c:pt idx="351">
                  <c:v>472.05178389831275</c:v>
                </c:pt>
                <c:pt idx="352">
                  <c:v>474.48707267012787</c:v>
                </c:pt>
                <c:pt idx="353">
                  <c:v>476.92009467180014</c:v>
                </c:pt>
                <c:pt idx="354">
                  <c:v>479.35081483859102</c:v>
                </c:pt>
                <c:pt idx="355">
                  <c:v>481.77919612897881</c:v>
                </c:pt>
                <c:pt idx="356">
                  <c:v>484.205199644674</c:v>
                </c:pt>
                <c:pt idx="357">
                  <c:v>486.6287847480267</c:v>
                </c:pt>
                <c:pt idx="358">
                  <c:v>489.04990917620466</c:v>
                </c:pt>
                <c:pt idx="359">
                  <c:v>491.46852915166306</c:v>
                </c:pt>
                <c:pt idx="360">
                  <c:v>493.88459948855308</c:v>
                </c:pt>
                <c:pt idx="361">
                  <c:v>496.29807369482813</c:v>
                </c:pt>
                <c:pt idx="362">
                  <c:v>498.70890406990304</c:v>
                </c:pt>
                <c:pt idx="363">
                  <c:v>501.11704179780202</c:v>
                </c:pt>
                <c:pt idx="364">
                  <c:v>503.52243703579762</c:v>
                </c:pt>
                <c:pt idx="365">
                  <c:v>505.92503899859651</c:v>
                </c:pt>
                <c:pt idx="366">
                  <c:v>508.3247960381704</c:v>
                </c:pt>
                <c:pt idx="367">
                  <c:v>510.7216557193621</c:v>
                </c:pt>
                <c:pt idx="368">
                  <c:v>513.11556489141981</c:v>
                </c:pt>
                <c:pt idx="369">
                  <c:v>515.50646975562995</c:v>
                </c:pt>
                <c:pt idx="370">
                  <c:v>517.89431592922801</c:v>
                </c:pt>
                <c:pt idx="371">
                  <c:v>520.27904850577363</c:v>
                </c:pt>
                <c:pt idx="372">
                  <c:v>522.66061211217698</c:v>
                </c:pt>
                <c:pt idx="373">
                  <c:v>525.03895096256133</c:v>
                </c:pt>
                <c:pt idx="374">
                  <c:v>527.41400890914588</c:v>
                </c:pt>
                <c:pt idx="375">
                  <c:v>529.78572949032332</c:v>
                </c:pt>
                <c:pt idx="376">
                  <c:v>532.1540559761039</c:v>
                </c:pt>
                <c:pt idx="377">
                  <c:v>534.51893141108769</c:v>
                </c:pt>
                <c:pt idx="378">
                  <c:v>536.88029865511942</c:v>
                </c:pt>
                <c:pt idx="379">
                  <c:v>539.23810042177308</c:v>
                </c:pt>
                <c:pt idx="380">
                  <c:v>541.59227931480245</c:v>
                </c:pt>
                <c:pt idx="381">
                  <c:v>543.94277786268822</c:v>
                </c:pt>
                <c:pt idx="382">
                  <c:v>546.28953855140264</c:v>
                </c:pt>
                <c:pt idx="383">
                  <c:v>548.63250385550441</c:v>
                </c:pt>
                <c:pt idx="384">
                  <c:v>550.9716162676707</c:v>
                </c:pt>
                <c:pt idx="385">
                  <c:v>553.30681832676339</c:v>
                </c:pt>
                <c:pt idx="386">
                  <c:v>555.63805264452208</c:v>
                </c:pt>
                <c:pt idx="387">
                  <c:v>557.96526193096884</c:v>
                </c:pt>
                <c:pt idx="388">
                  <c:v>560.28838901860365</c:v>
                </c:pt>
                <c:pt idx="389">
                  <c:v>562.60737688546374</c:v>
                </c:pt>
                <c:pt idx="390">
                  <c:v>564.92216867711477</c:v>
                </c:pt>
                <c:pt idx="391">
                  <c:v>567.23270772763749</c:v>
                </c:pt>
                <c:pt idx="392">
                  <c:v>569.53893757966762</c:v>
                </c:pt>
                <c:pt idx="393">
                  <c:v>571.84080200354356</c:v>
                </c:pt>
                <c:pt idx="394">
                  <c:v>574.13824501561135</c:v>
                </c:pt>
                <c:pt idx="395">
                  <c:v>576.43121089573469</c:v>
                </c:pt>
                <c:pt idx="396">
                  <c:v>578.71964420405197</c:v>
                </c:pt>
                <c:pt idx="397">
                  <c:v>581.00348979702039</c:v>
                </c:pt>
                <c:pt idx="398">
                  <c:v>583.28269284278474</c:v>
                </c:pt>
                <c:pt idx="399">
                  <c:v>585.55719883590439</c:v>
                </c:pt>
                <c:pt idx="400">
                  <c:v>587.82695361147148</c:v>
                </c:pt>
                <c:pt idx="401">
                  <c:v>590.09190335864832</c:v>
                </c:pt>
                <c:pt idx="402">
                  <c:v>592.35199463365325</c:v>
                </c:pt>
                <c:pt idx="403">
                  <c:v>594.60717437221865</c:v>
                </c:pt>
                <c:pt idx="404">
                  <c:v>596.85738990154618</c:v>
                </c:pt>
                <c:pt idx="405">
                  <c:v>599.10258895178083</c:v>
                </c:pt>
                <c:pt idx="406">
                  <c:v>601.34271966702397</c:v>
                </c:pt>
                <c:pt idx="407">
                  <c:v>603.57773061590535</c:v>
                </c:pt>
                <c:pt idx="408">
                  <c:v>605.80757080173089</c:v>
                </c:pt>
                <c:pt idx="409">
                  <c:v>608.03218967222358</c:v>
                </c:pt>
                <c:pt idx="410">
                  <c:v>610.25153712887288</c:v>
                </c:pt>
                <c:pt idx="411">
                  <c:v>612.46556353590711</c:v>
                </c:pt>
                <c:pt idx="412">
                  <c:v>614.67421972890168</c:v>
                </c:pt>
                <c:pt idx="413">
                  <c:v>616.87745702303732</c:v>
                </c:pt>
                <c:pt idx="414">
                  <c:v>619.07522722101919</c:v>
                </c:pt>
                <c:pt idx="415">
                  <c:v>621.26748262066758</c:v>
                </c:pt>
                <c:pt idx="416">
                  <c:v>623.4541760221922</c:v>
                </c:pt>
                <c:pt idx="417">
                  <c:v>625.63526073515845</c:v>
                </c:pt>
                <c:pt idx="418">
                  <c:v>627.8106905851555</c:v>
                </c:pt>
                <c:pt idx="419">
                  <c:v>629.98041992017511</c:v>
                </c:pt>
                <c:pt idx="420">
                  <c:v>632.14440361670938</c:v>
                </c:pt>
                <c:pt idx="421">
                  <c:v>634.30259708557446</c:v>
                </c:pt>
                <c:pt idx="422">
                  <c:v>636.45495627746845</c:v>
                </c:pt>
                <c:pt idx="423">
                  <c:v>638.60143768827049</c:v>
                </c:pt>
                <c:pt idx="424">
                  <c:v>640.74199836408673</c:v>
                </c:pt>
                <c:pt idx="425">
                  <c:v>642.87659590605017</c:v>
                </c:pt>
                <c:pt idx="426">
                  <c:v>645.00518847488036</c:v>
                </c:pt>
                <c:pt idx="427">
                  <c:v>647.12773479520831</c:v>
                </c:pt>
                <c:pt idx="428">
                  <c:v>649.24419415967213</c:v>
                </c:pt>
                <c:pt idx="429">
                  <c:v>651.35452643278848</c:v>
                </c:pt>
                <c:pt idx="430">
                  <c:v>653.45869205460519</c:v>
                </c:pt>
                <c:pt idx="431">
                  <c:v>655.55665204413924</c:v>
                </c:pt>
                <c:pt idx="432">
                  <c:v>657.6483680026048</c:v>
                </c:pt>
                <c:pt idx="433">
                  <c:v>659.73380211643598</c:v>
                </c:pt>
                <c:pt idx="434">
                  <c:v>661.8129171601081</c:v>
                </c:pt>
                <c:pt idx="435">
                  <c:v>663.88567649876177</c:v>
                </c:pt>
                <c:pt idx="436">
                  <c:v>665.95204409063376</c:v>
                </c:pt>
                <c:pt idx="437">
                  <c:v>668.01198448929813</c:v>
                </c:pt>
                <c:pt idx="438">
                  <c:v>670.0654628457213</c:v>
                </c:pt>
                <c:pt idx="439">
                  <c:v>672.11244491013531</c:v>
                </c:pt>
                <c:pt idx="440">
                  <c:v>674.15289703373173</c:v>
                </c:pt>
                <c:pt idx="441">
                  <c:v>676.18678617017974</c:v>
                </c:pt>
                <c:pt idx="442">
                  <c:v>678.21407987697296</c:v>
                </c:pt>
                <c:pt idx="443">
                  <c:v>680.23474631660577</c:v>
                </c:pt>
                <c:pt idx="444">
                  <c:v>682.24875425758478</c:v>
                </c:pt>
                <c:pt idx="445">
                  <c:v>684.25607307527696</c:v>
                </c:pt>
                <c:pt idx="446">
                  <c:v>686.2566727525973</c:v>
                </c:pt>
                <c:pt idx="447">
                  <c:v>688.25052388054007</c:v>
                </c:pt>
                <c:pt idx="448">
                  <c:v>690.23759765855573</c:v>
                </c:pt>
                <c:pt idx="449">
                  <c:v>692.21786589477585</c:v>
                </c:pt>
                <c:pt idx="450">
                  <c:v>694.19130100609016</c:v>
                </c:pt>
                <c:pt idx="451">
                  <c:v>696.15787601807733</c:v>
                </c:pt>
                <c:pt idx="452">
                  <c:v>698.11756456479225</c:v>
                </c:pt>
                <c:pt idx="453">
                  <c:v>700.07034088841306</c:v>
                </c:pt>
                <c:pt idx="454">
                  <c:v>702.01617983874996</c:v>
                </c:pt>
                <c:pt idx="455">
                  <c:v>703.9550568726188</c:v>
                </c:pt>
                <c:pt idx="456">
                  <c:v>705.88694805308148</c:v>
                </c:pt>
                <c:pt idx="457">
                  <c:v>707.81183004855598</c:v>
                </c:pt>
                <c:pt idx="458">
                  <c:v>709.72968013179855</c:v>
                </c:pt>
                <c:pt idx="459">
                  <c:v>711.64047617876065</c:v>
                </c:pt>
                <c:pt idx="460">
                  <c:v>713.54419666732235</c:v>
                </c:pt>
                <c:pt idx="461">
                  <c:v>715.4408206759058</c:v>
                </c:pt>
                <c:pt idx="462">
                  <c:v>717.33032788196965</c:v>
                </c:pt>
                <c:pt idx="463">
                  <c:v>719.21269856038839</c:v>
                </c:pt>
                <c:pt idx="464">
                  <c:v>721.08791358171766</c:v>
                </c:pt>
                <c:pt idx="465">
                  <c:v>722.95595441034857</c:v>
                </c:pt>
                <c:pt idx="466">
                  <c:v>724.81680310255319</c:v>
                </c:pt>
                <c:pt idx="467">
                  <c:v>726.67044230442332</c:v>
                </c:pt>
                <c:pt idx="468">
                  <c:v>728.51685524970526</c:v>
                </c:pt>
                <c:pt idx="469">
                  <c:v>730.35602575753217</c:v>
                </c:pt>
                <c:pt idx="470">
                  <c:v>732.18793823005694</c:v>
                </c:pt>
                <c:pt idx="471">
                  <c:v>734.01257764998741</c:v>
                </c:pt>
                <c:pt idx="472">
                  <c:v>735.82992957802628</c:v>
                </c:pt>
                <c:pt idx="473">
                  <c:v>737.63998015021787</c:v>
                </c:pt>
                <c:pt idx="474">
                  <c:v>739.44271607520386</c:v>
                </c:pt>
                <c:pt idx="475">
                  <c:v>741.23812463139052</c:v>
                </c:pt>
                <c:pt idx="476">
                  <c:v>743.02619366402917</c:v>
                </c:pt>
                <c:pt idx="477">
                  <c:v>744.80691158221225</c:v>
                </c:pt>
                <c:pt idx="478">
                  <c:v>746.58026735578687</c:v>
                </c:pt>
                <c:pt idx="479">
                  <c:v>748.34625051218859</c:v>
                </c:pt>
                <c:pt idx="480">
                  <c:v>750.10485113319646</c:v>
                </c:pt>
                <c:pt idx="481">
                  <c:v>751.8560598516126</c:v>
                </c:pt>
                <c:pt idx="482">
                  <c:v>753.59986784786781</c:v>
                </c:pt>
                <c:pt idx="483">
                  <c:v>755.33626684655508</c:v>
                </c:pt>
                <c:pt idx="484">
                  <c:v>757.06524911289307</c:v>
                </c:pt>
                <c:pt idx="485">
                  <c:v>758.78680744912242</c:v>
                </c:pt>
                <c:pt idx="486">
                  <c:v>760.50093519083566</c:v>
                </c:pt>
                <c:pt idx="487">
                  <c:v>762.20762620324399</c:v>
                </c:pt>
                <c:pt idx="488">
                  <c:v>763.90687487738137</c:v>
                </c:pt>
                <c:pt idx="489">
                  <c:v>765.59867612624976</c:v>
                </c:pt>
                <c:pt idx="490">
                  <c:v>767.28302538090554</c:v>
                </c:pt>
                <c:pt idx="491">
                  <c:v>768.95991858649097</c:v>
                </c:pt>
                <c:pt idx="492">
                  <c:v>770.62935219821077</c:v>
                </c:pt>
                <c:pt idx="493">
                  <c:v>772.29132317725703</c:v>
                </c:pt>
                <c:pt idx="494">
                  <c:v>773.94582898668386</c:v>
                </c:pt>
                <c:pt idx="495">
                  <c:v>775.59286758723374</c:v>
                </c:pt>
                <c:pt idx="496">
                  <c:v>777.23243743311707</c:v>
                </c:pt>
                <c:pt idx="497">
                  <c:v>778.86453746774748</c:v>
                </c:pt>
                <c:pt idx="498">
                  <c:v>780.48916711943366</c:v>
                </c:pt>
                <c:pt idx="499">
                  <c:v>782.10632629703105</c:v>
                </c:pt>
                <c:pt idx="500">
                  <c:v>783.71601538555342</c:v>
                </c:pt>
                <c:pt idx="501">
                  <c:v>785.31823524174752</c:v>
                </c:pt>
                <c:pt idx="502">
                  <c:v>786.91298718963151</c:v>
                </c:pt>
                <c:pt idx="503">
                  <c:v>788.5002730159996</c:v>
                </c:pt>
                <c:pt idx="504">
                  <c:v>790.08009496589443</c:v>
                </c:pt>
                <c:pt idx="505">
                  <c:v>791.65245573804862</c:v>
                </c:pt>
                <c:pt idx="506">
                  <c:v>793.21735848029755</c:v>
                </c:pt>
                <c:pt idx="507">
                  <c:v>794.77480678496431</c:v>
                </c:pt>
                <c:pt idx="508">
                  <c:v>796.32480468421977</c:v>
                </c:pt>
                <c:pt idx="509">
                  <c:v>797.86735664541766</c:v>
                </c:pt>
                <c:pt idx="510">
                  <c:v>799.40246756640761</c:v>
                </c:pt>
                <c:pt idx="511">
                  <c:v>800.93014277082727</c:v>
                </c:pt>
                <c:pt idx="512">
                  <c:v>802.45038800337477</c:v>
                </c:pt>
                <c:pt idx="513">
                  <c:v>803.96320942506327</c:v>
                </c:pt>
                <c:pt idx="514">
                  <c:v>805.46861360845958</c:v>
                </c:pt>
                <c:pt idx="515">
                  <c:v>806.96660753290701</c:v>
                </c:pt>
                <c:pt idx="516">
                  <c:v>806.96660753290701</c:v>
                </c:pt>
                <c:pt idx="517">
                  <c:v>806.96660753290701</c:v>
                </c:pt>
                <c:pt idx="518">
                  <c:v>806.96660753290701</c:v>
                </c:pt>
                <c:pt idx="519">
                  <c:v>806.96660753290701</c:v>
                </c:pt>
                <c:pt idx="520">
                  <c:v>806.96660753290701</c:v>
                </c:pt>
                <c:pt idx="521">
                  <c:v>806.96660753290701</c:v>
                </c:pt>
                <c:pt idx="522">
                  <c:v>806.96660753290701</c:v>
                </c:pt>
                <c:pt idx="523">
                  <c:v>806.96660753290701</c:v>
                </c:pt>
                <c:pt idx="524">
                  <c:v>806.96660753290701</c:v>
                </c:pt>
                <c:pt idx="525">
                  <c:v>806.96660753290701</c:v>
                </c:pt>
                <c:pt idx="526">
                  <c:v>806.96660753290701</c:v>
                </c:pt>
                <c:pt idx="527">
                  <c:v>806.96660753290701</c:v>
                </c:pt>
                <c:pt idx="528">
                  <c:v>806.96660753290701</c:v>
                </c:pt>
                <c:pt idx="529">
                  <c:v>806.96660753290701</c:v>
                </c:pt>
                <c:pt idx="530">
                  <c:v>806.96660753290701</c:v>
                </c:pt>
                <c:pt idx="531">
                  <c:v>806.96660753290701</c:v>
                </c:pt>
                <c:pt idx="532">
                  <c:v>806.96660753290701</c:v>
                </c:pt>
                <c:pt idx="533">
                  <c:v>806.96660753290701</c:v>
                </c:pt>
                <c:pt idx="534">
                  <c:v>806.96660753290701</c:v>
                </c:pt>
                <c:pt idx="535">
                  <c:v>806.96660753290701</c:v>
                </c:pt>
                <c:pt idx="536">
                  <c:v>806.96660753290701</c:v>
                </c:pt>
                <c:pt idx="537">
                  <c:v>806.96660753290701</c:v>
                </c:pt>
                <c:pt idx="538">
                  <c:v>806.96660753290701</c:v>
                </c:pt>
                <c:pt idx="539">
                  <c:v>806.96660753290701</c:v>
                </c:pt>
                <c:pt idx="540">
                  <c:v>806.96660753290701</c:v>
                </c:pt>
                <c:pt idx="541">
                  <c:v>806.96660753290701</c:v>
                </c:pt>
                <c:pt idx="542">
                  <c:v>806.96660753290701</c:v>
                </c:pt>
                <c:pt idx="543">
                  <c:v>806.96660753290701</c:v>
                </c:pt>
                <c:pt idx="544">
                  <c:v>806.96660753290701</c:v>
                </c:pt>
                <c:pt idx="545">
                  <c:v>806.96660753290701</c:v>
                </c:pt>
                <c:pt idx="546">
                  <c:v>806.96660753290701</c:v>
                </c:pt>
                <c:pt idx="547">
                  <c:v>806.96660753290701</c:v>
                </c:pt>
                <c:pt idx="548">
                  <c:v>806.96660753290701</c:v>
                </c:pt>
                <c:pt idx="549">
                  <c:v>806.96660753290701</c:v>
                </c:pt>
                <c:pt idx="550">
                  <c:v>806.96660753290701</c:v>
                </c:pt>
                <c:pt idx="551">
                  <c:v>806.96660753290701</c:v>
                </c:pt>
                <c:pt idx="552">
                  <c:v>806.96660753290701</c:v>
                </c:pt>
                <c:pt idx="553">
                  <c:v>806.96660753290701</c:v>
                </c:pt>
                <c:pt idx="554">
                  <c:v>806.96660753290701</c:v>
                </c:pt>
                <c:pt idx="555">
                  <c:v>806.96660753290701</c:v>
                </c:pt>
                <c:pt idx="556">
                  <c:v>806.96660753290701</c:v>
                </c:pt>
                <c:pt idx="557">
                  <c:v>806.96660753290701</c:v>
                </c:pt>
                <c:pt idx="558">
                  <c:v>806.96660753290701</c:v>
                </c:pt>
                <c:pt idx="559">
                  <c:v>806.96660753290701</c:v>
                </c:pt>
                <c:pt idx="560">
                  <c:v>806.96660753290701</c:v>
                </c:pt>
                <c:pt idx="561">
                  <c:v>806.96660753290701</c:v>
                </c:pt>
                <c:pt idx="562">
                  <c:v>806.96660753290701</c:v>
                </c:pt>
                <c:pt idx="563">
                  <c:v>806.96660753290701</c:v>
                </c:pt>
                <c:pt idx="564">
                  <c:v>806.96660753290701</c:v>
                </c:pt>
                <c:pt idx="565">
                  <c:v>806.96660753290701</c:v>
                </c:pt>
                <c:pt idx="566">
                  <c:v>806.96660753290701</c:v>
                </c:pt>
                <c:pt idx="567">
                  <c:v>806.96660753290701</c:v>
                </c:pt>
                <c:pt idx="568">
                  <c:v>806.96660753290701</c:v>
                </c:pt>
                <c:pt idx="569">
                  <c:v>806.96660753290701</c:v>
                </c:pt>
                <c:pt idx="570">
                  <c:v>806.96660753290701</c:v>
                </c:pt>
                <c:pt idx="571">
                  <c:v>806.96660753290701</c:v>
                </c:pt>
                <c:pt idx="572">
                  <c:v>806.96660753290701</c:v>
                </c:pt>
                <c:pt idx="573">
                  <c:v>806.96660753290701</c:v>
                </c:pt>
                <c:pt idx="574">
                  <c:v>806.96660753290701</c:v>
                </c:pt>
                <c:pt idx="575">
                  <c:v>806.96660753290701</c:v>
                </c:pt>
                <c:pt idx="576">
                  <c:v>806.96660753290701</c:v>
                </c:pt>
                <c:pt idx="577">
                  <c:v>806.96660753290701</c:v>
                </c:pt>
                <c:pt idx="578">
                  <c:v>806.96660753290701</c:v>
                </c:pt>
                <c:pt idx="579">
                  <c:v>806.96660753290701</c:v>
                </c:pt>
                <c:pt idx="580">
                  <c:v>806.96660753290701</c:v>
                </c:pt>
                <c:pt idx="581">
                  <c:v>806.96660753290701</c:v>
                </c:pt>
                <c:pt idx="582">
                  <c:v>806.96660753290701</c:v>
                </c:pt>
                <c:pt idx="583">
                  <c:v>806.96660753290701</c:v>
                </c:pt>
                <c:pt idx="584">
                  <c:v>806.96660753290701</c:v>
                </c:pt>
                <c:pt idx="585">
                  <c:v>806.96660753290701</c:v>
                </c:pt>
                <c:pt idx="586">
                  <c:v>806.96660753290701</c:v>
                </c:pt>
                <c:pt idx="587">
                  <c:v>806.96660753290701</c:v>
                </c:pt>
                <c:pt idx="588">
                  <c:v>806.96660753290701</c:v>
                </c:pt>
                <c:pt idx="589">
                  <c:v>806.96660753290701</c:v>
                </c:pt>
                <c:pt idx="590">
                  <c:v>806.96660753290701</c:v>
                </c:pt>
                <c:pt idx="591">
                  <c:v>806.96660753290701</c:v>
                </c:pt>
                <c:pt idx="592">
                  <c:v>806.96660753290701</c:v>
                </c:pt>
                <c:pt idx="593">
                  <c:v>806.96660753290701</c:v>
                </c:pt>
                <c:pt idx="594">
                  <c:v>806.96660753290701</c:v>
                </c:pt>
                <c:pt idx="595">
                  <c:v>806.96660753290701</c:v>
                </c:pt>
                <c:pt idx="596">
                  <c:v>806.96660753290701</c:v>
                </c:pt>
                <c:pt idx="597">
                  <c:v>806.96660753290701</c:v>
                </c:pt>
                <c:pt idx="598">
                  <c:v>806.96660753290701</c:v>
                </c:pt>
                <c:pt idx="599">
                  <c:v>806.96660753290701</c:v>
                </c:pt>
                <c:pt idx="600">
                  <c:v>806.96660753290701</c:v>
                </c:pt>
                <c:pt idx="601">
                  <c:v>806.96660753290701</c:v>
                </c:pt>
                <c:pt idx="602">
                  <c:v>806.96660753290701</c:v>
                </c:pt>
                <c:pt idx="603">
                  <c:v>806.96660753290701</c:v>
                </c:pt>
                <c:pt idx="604">
                  <c:v>806.96660753290701</c:v>
                </c:pt>
                <c:pt idx="605">
                  <c:v>806.96660753290701</c:v>
                </c:pt>
                <c:pt idx="606">
                  <c:v>806.96660753290701</c:v>
                </c:pt>
                <c:pt idx="607">
                  <c:v>806.96660753290701</c:v>
                </c:pt>
                <c:pt idx="608">
                  <c:v>806.96660753290701</c:v>
                </c:pt>
                <c:pt idx="609">
                  <c:v>806.96660753290701</c:v>
                </c:pt>
                <c:pt idx="610">
                  <c:v>806.96660753290701</c:v>
                </c:pt>
                <c:pt idx="611">
                  <c:v>806.96660753290701</c:v>
                </c:pt>
                <c:pt idx="612">
                  <c:v>806.96660753290701</c:v>
                </c:pt>
                <c:pt idx="613">
                  <c:v>806.96660753290701</c:v>
                </c:pt>
                <c:pt idx="614">
                  <c:v>806.96660753290701</c:v>
                </c:pt>
                <c:pt idx="615">
                  <c:v>806.96660753290701</c:v>
                </c:pt>
                <c:pt idx="616">
                  <c:v>806.96660753290701</c:v>
                </c:pt>
                <c:pt idx="617">
                  <c:v>806.96660753290701</c:v>
                </c:pt>
                <c:pt idx="618">
                  <c:v>806.96660753290701</c:v>
                </c:pt>
                <c:pt idx="619">
                  <c:v>806.96660753290701</c:v>
                </c:pt>
                <c:pt idx="620">
                  <c:v>806.96660753290701</c:v>
                </c:pt>
                <c:pt idx="621">
                  <c:v>806.96660753290701</c:v>
                </c:pt>
                <c:pt idx="622">
                  <c:v>806.96660753290701</c:v>
                </c:pt>
                <c:pt idx="623">
                  <c:v>806.96660753290701</c:v>
                </c:pt>
                <c:pt idx="624">
                  <c:v>806.96660753290701</c:v>
                </c:pt>
                <c:pt idx="625">
                  <c:v>806.96660753290701</c:v>
                </c:pt>
                <c:pt idx="626">
                  <c:v>806.96660753290701</c:v>
                </c:pt>
                <c:pt idx="627">
                  <c:v>806.96660753290701</c:v>
                </c:pt>
                <c:pt idx="628">
                  <c:v>806.96660753290701</c:v>
                </c:pt>
                <c:pt idx="629">
                  <c:v>806.96660753290701</c:v>
                </c:pt>
                <c:pt idx="630">
                  <c:v>806.96660753290701</c:v>
                </c:pt>
                <c:pt idx="631">
                  <c:v>806.96660753290701</c:v>
                </c:pt>
                <c:pt idx="632">
                  <c:v>806.96660753290701</c:v>
                </c:pt>
                <c:pt idx="633">
                  <c:v>806.96660753290701</c:v>
                </c:pt>
                <c:pt idx="634">
                  <c:v>806.96660753290701</c:v>
                </c:pt>
                <c:pt idx="635">
                  <c:v>806.96660753290701</c:v>
                </c:pt>
                <c:pt idx="636">
                  <c:v>806.96660753290701</c:v>
                </c:pt>
                <c:pt idx="637">
                  <c:v>806.96660753290701</c:v>
                </c:pt>
                <c:pt idx="638">
                  <c:v>806.96660753290701</c:v>
                </c:pt>
                <c:pt idx="639">
                  <c:v>806.96660753290701</c:v>
                </c:pt>
                <c:pt idx="640">
                  <c:v>806.96660753290701</c:v>
                </c:pt>
                <c:pt idx="641">
                  <c:v>806.96660753290701</c:v>
                </c:pt>
                <c:pt idx="642">
                  <c:v>806.96660753290701</c:v>
                </c:pt>
                <c:pt idx="643">
                  <c:v>806.96660753290701</c:v>
                </c:pt>
                <c:pt idx="644">
                  <c:v>806.96660753290701</c:v>
                </c:pt>
                <c:pt idx="645">
                  <c:v>806.96660753290701</c:v>
                </c:pt>
                <c:pt idx="646">
                  <c:v>806.96660753290701</c:v>
                </c:pt>
                <c:pt idx="647">
                  <c:v>806.96660753290701</c:v>
                </c:pt>
                <c:pt idx="648">
                  <c:v>806.96660753290701</c:v>
                </c:pt>
                <c:pt idx="649">
                  <c:v>806.96660753290701</c:v>
                </c:pt>
                <c:pt idx="650">
                  <c:v>806.96660753290701</c:v>
                </c:pt>
                <c:pt idx="651">
                  <c:v>806.96660753290701</c:v>
                </c:pt>
                <c:pt idx="652">
                  <c:v>806.96660753290701</c:v>
                </c:pt>
                <c:pt idx="653">
                  <c:v>806.96660753290701</c:v>
                </c:pt>
                <c:pt idx="654">
                  <c:v>806.96660753290701</c:v>
                </c:pt>
                <c:pt idx="655">
                  <c:v>806.96660753290701</c:v>
                </c:pt>
                <c:pt idx="656">
                  <c:v>806.96660753290701</c:v>
                </c:pt>
                <c:pt idx="657">
                  <c:v>806.96660753290701</c:v>
                </c:pt>
                <c:pt idx="658">
                  <c:v>806.96660753290701</c:v>
                </c:pt>
                <c:pt idx="659">
                  <c:v>806.96660753290701</c:v>
                </c:pt>
                <c:pt idx="660">
                  <c:v>806.96660753290701</c:v>
                </c:pt>
                <c:pt idx="661">
                  <c:v>806.96660753290701</c:v>
                </c:pt>
                <c:pt idx="662">
                  <c:v>806.96660753290701</c:v>
                </c:pt>
                <c:pt idx="663">
                  <c:v>806.96660753290701</c:v>
                </c:pt>
                <c:pt idx="664">
                  <c:v>806.96660753290701</c:v>
                </c:pt>
                <c:pt idx="665">
                  <c:v>806.96660753290701</c:v>
                </c:pt>
                <c:pt idx="666">
                  <c:v>806.96660753290701</c:v>
                </c:pt>
                <c:pt idx="667">
                  <c:v>806.96660753290701</c:v>
                </c:pt>
                <c:pt idx="668">
                  <c:v>806.96660753290701</c:v>
                </c:pt>
                <c:pt idx="669">
                  <c:v>806.96660753290701</c:v>
                </c:pt>
                <c:pt idx="670">
                  <c:v>806.96660753290701</c:v>
                </c:pt>
                <c:pt idx="671">
                  <c:v>806.96660753290701</c:v>
                </c:pt>
                <c:pt idx="672">
                  <c:v>806.96660753290701</c:v>
                </c:pt>
                <c:pt idx="673">
                  <c:v>806.96660753290701</c:v>
                </c:pt>
                <c:pt idx="674">
                  <c:v>806.96660753290701</c:v>
                </c:pt>
                <c:pt idx="675">
                  <c:v>806.96660753290701</c:v>
                </c:pt>
                <c:pt idx="676">
                  <c:v>806.96660753290701</c:v>
                </c:pt>
                <c:pt idx="677">
                  <c:v>806.96660753290701</c:v>
                </c:pt>
                <c:pt idx="678">
                  <c:v>806.96660753290701</c:v>
                </c:pt>
                <c:pt idx="679">
                  <c:v>806.96660753290701</c:v>
                </c:pt>
                <c:pt idx="680">
                  <c:v>806.96660753290701</c:v>
                </c:pt>
                <c:pt idx="681">
                  <c:v>806.96660753290701</c:v>
                </c:pt>
                <c:pt idx="682">
                  <c:v>806.96660753290701</c:v>
                </c:pt>
                <c:pt idx="683">
                  <c:v>806.96660753290701</c:v>
                </c:pt>
                <c:pt idx="684">
                  <c:v>806.96660753290701</c:v>
                </c:pt>
                <c:pt idx="685">
                  <c:v>806.96660753290701</c:v>
                </c:pt>
                <c:pt idx="686">
                  <c:v>806.96660753290701</c:v>
                </c:pt>
                <c:pt idx="687">
                  <c:v>806.96660753290701</c:v>
                </c:pt>
                <c:pt idx="688">
                  <c:v>806.96660753290701</c:v>
                </c:pt>
                <c:pt idx="689">
                  <c:v>806.96660753290701</c:v>
                </c:pt>
                <c:pt idx="690">
                  <c:v>806.96660753290701</c:v>
                </c:pt>
                <c:pt idx="691">
                  <c:v>806.96660753290701</c:v>
                </c:pt>
                <c:pt idx="692">
                  <c:v>806.96660753290701</c:v>
                </c:pt>
                <c:pt idx="693">
                  <c:v>806.96660753290701</c:v>
                </c:pt>
                <c:pt idx="694">
                  <c:v>806.96660753290701</c:v>
                </c:pt>
                <c:pt idx="695">
                  <c:v>806.96660753290701</c:v>
                </c:pt>
                <c:pt idx="696">
                  <c:v>806.96660753290701</c:v>
                </c:pt>
                <c:pt idx="697">
                  <c:v>806.96660753290701</c:v>
                </c:pt>
                <c:pt idx="698">
                  <c:v>806.96660753290701</c:v>
                </c:pt>
                <c:pt idx="699">
                  <c:v>806.96660753290701</c:v>
                </c:pt>
                <c:pt idx="700">
                  <c:v>806.96660753290701</c:v>
                </c:pt>
                <c:pt idx="701">
                  <c:v>806.96660753290701</c:v>
                </c:pt>
                <c:pt idx="702">
                  <c:v>806.96660753290701</c:v>
                </c:pt>
                <c:pt idx="703">
                  <c:v>806.96660753290701</c:v>
                </c:pt>
                <c:pt idx="704">
                  <c:v>806.96660753290701</c:v>
                </c:pt>
                <c:pt idx="705">
                  <c:v>806.96660753290701</c:v>
                </c:pt>
                <c:pt idx="706">
                  <c:v>806.96660753290701</c:v>
                </c:pt>
                <c:pt idx="707">
                  <c:v>806.96660753290701</c:v>
                </c:pt>
                <c:pt idx="708">
                  <c:v>806.96660753290701</c:v>
                </c:pt>
                <c:pt idx="709">
                  <c:v>806.96660753290701</c:v>
                </c:pt>
                <c:pt idx="710">
                  <c:v>806.96660753290701</c:v>
                </c:pt>
                <c:pt idx="711">
                  <c:v>806.96660753290701</c:v>
                </c:pt>
                <c:pt idx="712">
                  <c:v>806.96660753290701</c:v>
                </c:pt>
                <c:pt idx="713">
                  <c:v>806.96660753290701</c:v>
                </c:pt>
                <c:pt idx="714">
                  <c:v>806.96660753290701</c:v>
                </c:pt>
                <c:pt idx="715">
                  <c:v>806.96660753290701</c:v>
                </c:pt>
                <c:pt idx="716">
                  <c:v>806.96660753290701</c:v>
                </c:pt>
                <c:pt idx="717">
                  <c:v>806.96660753290701</c:v>
                </c:pt>
                <c:pt idx="718">
                  <c:v>806.96660753290701</c:v>
                </c:pt>
                <c:pt idx="719">
                  <c:v>806.96660753290701</c:v>
                </c:pt>
                <c:pt idx="720">
                  <c:v>806.96660753290701</c:v>
                </c:pt>
                <c:pt idx="721">
                  <c:v>806.96660753290701</c:v>
                </c:pt>
                <c:pt idx="722">
                  <c:v>806.96660753290701</c:v>
                </c:pt>
                <c:pt idx="723">
                  <c:v>806.96660753290701</c:v>
                </c:pt>
                <c:pt idx="724">
                  <c:v>806.96660753290701</c:v>
                </c:pt>
                <c:pt idx="725">
                  <c:v>806.96660753290701</c:v>
                </c:pt>
                <c:pt idx="726">
                  <c:v>806.96660753290701</c:v>
                </c:pt>
                <c:pt idx="727">
                  <c:v>806.96660753290701</c:v>
                </c:pt>
                <c:pt idx="728">
                  <c:v>806.96660753290701</c:v>
                </c:pt>
                <c:pt idx="729">
                  <c:v>806.96660753290701</c:v>
                </c:pt>
                <c:pt idx="730">
                  <c:v>806.96660753290701</c:v>
                </c:pt>
                <c:pt idx="731">
                  <c:v>806.96660753290701</c:v>
                </c:pt>
                <c:pt idx="732">
                  <c:v>806.96660753290701</c:v>
                </c:pt>
                <c:pt idx="733">
                  <c:v>806.96660753290701</c:v>
                </c:pt>
                <c:pt idx="734">
                  <c:v>806.96660753290701</c:v>
                </c:pt>
                <c:pt idx="735">
                  <c:v>806.96660753290701</c:v>
                </c:pt>
                <c:pt idx="736">
                  <c:v>806.96660753290701</c:v>
                </c:pt>
                <c:pt idx="737">
                  <c:v>806.96660753290701</c:v>
                </c:pt>
                <c:pt idx="738">
                  <c:v>806.96660753290701</c:v>
                </c:pt>
                <c:pt idx="739">
                  <c:v>806.96660753290701</c:v>
                </c:pt>
                <c:pt idx="740">
                  <c:v>806.96660753290701</c:v>
                </c:pt>
                <c:pt idx="741">
                  <c:v>806.96660753290701</c:v>
                </c:pt>
                <c:pt idx="742">
                  <c:v>806.96660753290701</c:v>
                </c:pt>
                <c:pt idx="743">
                  <c:v>806.96660753290701</c:v>
                </c:pt>
                <c:pt idx="744">
                  <c:v>806.96660753290701</c:v>
                </c:pt>
                <c:pt idx="745">
                  <c:v>806.96660753290701</c:v>
                </c:pt>
                <c:pt idx="746">
                  <c:v>806.96660753290701</c:v>
                </c:pt>
                <c:pt idx="747">
                  <c:v>806.96660753290701</c:v>
                </c:pt>
                <c:pt idx="748">
                  <c:v>806.96660753290701</c:v>
                </c:pt>
                <c:pt idx="749">
                  <c:v>806.96660753290701</c:v>
                </c:pt>
                <c:pt idx="750">
                  <c:v>806.96660753290701</c:v>
                </c:pt>
                <c:pt idx="751">
                  <c:v>806.96660753290701</c:v>
                </c:pt>
                <c:pt idx="752">
                  <c:v>806.96660753290701</c:v>
                </c:pt>
                <c:pt idx="753">
                  <c:v>806.96660753290701</c:v>
                </c:pt>
                <c:pt idx="754">
                  <c:v>806.96660753290701</c:v>
                </c:pt>
                <c:pt idx="755">
                  <c:v>806.96660753290701</c:v>
                </c:pt>
                <c:pt idx="756">
                  <c:v>806.96660753290701</c:v>
                </c:pt>
                <c:pt idx="757">
                  <c:v>806.96660753290701</c:v>
                </c:pt>
                <c:pt idx="758">
                  <c:v>806.96660753290701</c:v>
                </c:pt>
                <c:pt idx="759">
                  <c:v>806.96660753290701</c:v>
                </c:pt>
                <c:pt idx="760">
                  <c:v>806.96660753290701</c:v>
                </c:pt>
                <c:pt idx="761">
                  <c:v>806.96660753290701</c:v>
                </c:pt>
                <c:pt idx="762">
                  <c:v>806.96660753290701</c:v>
                </c:pt>
                <c:pt idx="763">
                  <c:v>806.96660753290701</c:v>
                </c:pt>
                <c:pt idx="764">
                  <c:v>806.96660753290701</c:v>
                </c:pt>
                <c:pt idx="765">
                  <c:v>806.96660753290701</c:v>
                </c:pt>
                <c:pt idx="766">
                  <c:v>806.96660753290701</c:v>
                </c:pt>
                <c:pt idx="767">
                  <c:v>806.96660753290701</c:v>
                </c:pt>
                <c:pt idx="768">
                  <c:v>806.96660753290701</c:v>
                </c:pt>
                <c:pt idx="769">
                  <c:v>806.96660753290701</c:v>
                </c:pt>
                <c:pt idx="770">
                  <c:v>806.96660753290701</c:v>
                </c:pt>
                <c:pt idx="771">
                  <c:v>806.96660753290701</c:v>
                </c:pt>
                <c:pt idx="772">
                  <c:v>806.96660753290701</c:v>
                </c:pt>
                <c:pt idx="773">
                  <c:v>806.96660753290701</c:v>
                </c:pt>
                <c:pt idx="774">
                  <c:v>806.96660753290701</c:v>
                </c:pt>
                <c:pt idx="775">
                  <c:v>806.96660753290701</c:v>
                </c:pt>
                <c:pt idx="776">
                  <c:v>806.96660753290701</c:v>
                </c:pt>
                <c:pt idx="777">
                  <c:v>806.96660753290701</c:v>
                </c:pt>
                <c:pt idx="778">
                  <c:v>806.96660753290701</c:v>
                </c:pt>
                <c:pt idx="779">
                  <c:v>806.96660753290701</c:v>
                </c:pt>
                <c:pt idx="780">
                  <c:v>806.96660753290701</c:v>
                </c:pt>
                <c:pt idx="781">
                  <c:v>806.96660753290701</c:v>
                </c:pt>
                <c:pt idx="782">
                  <c:v>806.96660753290701</c:v>
                </c:pt>
                <c:pt idx="783">
                  <c:v>806.96660753290701</c:v>
                </c:pt>
                <c:pt idx="784">
                  <c:v>806.96660753290701</c:v>
                </c:pt>
                <c:pt idx="785">
                  <c:v>806.96660753290701</c:v>
                </c:pt>
                <c:pt idx="786">
                  <c:v>806.96660753290701</c:v>
                </c:pt>
                <c:pt idx="787">
                  <c:v>806.96660753290701</c:v>
                </c:pt>
                <c:pt idx="788">
                  <c:v>806.96660753290701</c:v>
                </c:pt>
                <c:pt idx="789">
                  <c:v>806.96660753290701</c:v>
                </c:pt>
                <c:pt idx="790">
                  <c:v>806.96660753290701</c:v>
                </c:pt>
                <c:pt idx="791">
                  <c:v>806.96660753290701</c:v>
                </c:pt>
                <c:pt idx="792">
                  <c:v>806.96660753290701</c:v>
                </c:pt>
                <c:pt idx="793">
                  <c:v>806.96660753290701</c:v>
                </c:pt>
                <c:pt idx="794">
                  <c:v>806.96660753290701</c:v>
                </c:pt>
                <c:pt idx="795">
                  <c:v>806.96660753290701</c:v>
                </c:pt>
                <c:pt idx="796">
                  <c:v>806.96660753290701</c:v>
                </c:pt>
                <c:pt idx="797">
                  <c:v>806.96660753290701</c:v>
                </c:pt>
                <c:pt idx="798">
                  <c:v>806.96660753290701</c:v>
                </c:pt>
                <c:pt idx="799">
                  <c:v>806.96660753290701</c:v>
                </c:pt>
                <c:pt idx="800">
                  <c:v>806.96660753290701</c:v>
                </c:pt>
                <c:pt idx="801">
                  <c:v>806.96660753290701</c:v>
                </c:pt>
                <c:pt idx="802">
                  <c:v>806.96660753290701</c:v>
                </c:pt>
                <c:pt idx="803">
                  <c:v>806.96660753290701</c:v>
                </c:pt>
                <c:pt idx="804">
                  <c:v>806.96660753290701</c:v>
                </c:pt>
                <c:pt idx="805">
                  <c:v>806.96660753290701</c:v>
                </c:pt>
                <c:pt idx="806">
                  <c:v>806.96660753290701</c:v>
                </c:pt>
                <c:pt idx="807">
                  <c:v>806.96660753290701</c:v>
                </c:pt>
                <c:pt idx="808">
                  <c:v>806.96660753290701</c:v>
                </c:pt>
                <c:pt idx="809">
                  <c:v>806.96660753290701</c:v>
                </c:pt>
                <c:pt idx="810">
                  <c:v>806.96660753290701</c:v>
                </c:pt>
                <c:pt idx="811">
                  <c:v>806.96660753290701</c:v>
                </c:pt>
                <c:pt idx="812">
                  <c:v>806.96660753290701</c:v>
                </c:pt>
                <c:pt idx="813">
                  <c:v>806.96660753290701</c:v>
                </c:pt>
                <c:pt idx="814">
                  <c:v>806.96660753290701</c:v>
                </c:pt>
                <c:pt idx="815">
                  <c:v>806.96660753290701</c:v>
                </c:pt>
                <c:pt idx="816">
                  <c:v>806.96660753290701</c:v>
                </c:pt>
                <c:pt idx="817">
                  <c:v>806.96660753290701</c:v>
                </c:pt>
                <c:pt idx="818">
                  <c:v>806.96660753290701</c:v>
                </c:pt>
                <c:pt idx="819">
                  <c:v>806.96660753290701</c:v>
                </c:pt>
                <c:pt idx="820">
                  <c:v>806.96660753290701</c:v>
                </c:pt>
                <c:pt idx="821">
                  <c:v>806.96660753290701</c:v>
                </c:pt>
                <c:pt idx="822">
                  <c:v>806.96660753290701</c:v>
                </c:pt>
                <c:pt idx="823">
                  <c:v>806.96660753290701</c:v>
                </c:pt>
                <c:pt idx="824">
                  <c:v>806.96660753290701</c:v>
                </c:pt>
                <c:pt idx="825">
                  <c:v>806.96660753290701</c:v>
                </c:pt>
                <c:pt idx="826">
                  <c:v>806.96660753290701</c:v>
                </c:pt>
                <c:pt idx="827">
                  <c:v>806.96660753290701</c:v>
                </c:pt>
                <c:pt idx="828">
                  <c:v>806.96660753290701</c:v>
                </c:pt>
                <c:pt idx="829">
                  <c:v>806.96660753290701</c:v>
                </c:pt>
                <c:pt idx="830">
                  <c:v>806.96660753290701</c:v>
                </c:pt>
                <c:pt idx="831">
                  <c:v>806.96660753290701</c:v>
                </c:pt>
                <c:pt idx="832">
                  <c:v>806.96660753290701</c:v>
                </c:pt>
                <c:pt idx="833">
                  <c:v>806.96660753290701</c:v>
                </c:pt>
                <c:pt idx="834">
                  <c:v>806.96660753290701</c:v>
                </c:pt>
                <c:pt idx="835">
                  <c:v>806.96660753290701</c:v>
                </c:pt>
                <c:pt idx="836">
                  <c:v>806.96660753290701</c:v>
                </c:pt>
                <c:pt idx="837">
                  <c:v>806.96660753290701</c:v>
                </c:pt>
                <c:pt idx="838">
                  <c:v>806.96660753290701</c:v>
                </c:pt>
                <c:pt idx="839">
                  <c:v>806.96660753290701</c:v>
                </c:pt>
                <c:pt idx="840">
                  <c:v>806.96660753290701</c:v>
                </c:pt>
                <c:pt idx="841">
                  <c:v>806.96660753290701</c:v>
                </c:pt>
                <c:pt idx="842">
                  <c:v>806.96660753290701</c:v>
                </c:pt>
                <c:pt idx="843">
                  <c:v>806.96660753290701</c:v>
                </c:pt>
                <c:pt idx="844">
                  <c:v>806.96660753290701</c:v>
                </c:pt>
                <c:pt idx="845">
                  <c:v>806.96660753290701</c:v>
                </c:pt>
                <c:pt idx="846">
                  <c:v>806.96660753290701</c:v>
                </c:pt>
                <c:pt idx="847">
                  <c:v>806.96660753290701</c:v>
                </c:pt>
                <c:pt idx="848">
                  <c:v>806.96660753290701</c:v>
                </c:pt>
                <c:pt idx="849">
                  <c:v>806.96660753290701</c:v>
                </c:pt>
                <c:pt idx="850">
                  <c:v>806.96660753290701</c:v>
                </c:pt>
                <c:pt idx="851">
                  <c:v>806.96660753290701</c:v>
                </c:pt>
                <c:pt idx="852">
                  <c:v>806.96660753290701</c:v>
                </c:pt>
                <c:pt idx="853">
                  <c:v>806.96660753290701</c:v>
                </c:pt>
                <c:pt idx="854">
                  <c:v>806.96660753290701</c:v>
                </c:pt>
                <c:pt idx="855">
                  <c:v>806.96660753290701</c:v>
                </c:pt>
                <c:pt idx="856">
                  <c:v>806.96660753290701</c:v>
                </c:pt>
                <c:pt idx="857">
                  <c:v>806.96660753290701</c:v>
                </c:pt>
                <c:pt idx="858">
                  <c:v>806.96660753290701</c:v>
                </c:pt>
                <c:pt idx="859">
                  <c:v>806.96660753290701</c:v>
                </c:pt>
                <c:pt idx="860">
                  <c:v>806.96660753290701</c:v>
                </c:pt>
                <c:pt idx="861">
                  <c:v>806.96660753290701</c:v>
                </c:pt>
                <c:pt idx="862">
                  <c:v>806.96660753290701</c:v>
                </c:pt>
                <c:pt idx="863">
                  <c:v>806.96660753290701</c:v>
                </c:pt>
                <c:pt idx="864">
                  <c:v>806.96660753290701</c:v>
                </c:pt>
                <c:pt idx="865">
                  <c:v>806.96660753290701</c:v>
                </c:pt>
                <c:pt idx="866">
                  <c:v>806.96660753290701</c:v>
                </c:pt>
                <c:pt idx="867">
                  <c:v>806.96660753290701</c:v>
                </c:pt>
                <c:pt idx="868">
                  <c:v>806.96660753290701</c:v>
                </c:pt>
                <c:pt idx="869">
                  <c:v>806.96660753290701</c:v>
                </c:pt>
                <c:pt idx="870">
                  <c:v>806.96660753290701</c:v>
                </c:pt>
                <c:pt idx="871">
                  <c:v>806.96660753290701</c:v>
                </c:pt>
                <c:pt idx="872">
                  <c:v>806.96660753290701</c:v>
                </c:pt>
                <c:pt idx="873">
                  <c:v>806.96660753290701</c:v>
                </c:pt>
                <c:pt idx="874">
                  <c:v>806.96660753290701</c:v>
                </c:pt>
                <c:pt idx="875">
                  <c:v>806.96660753290701</c:v>
                </c:pt>
                <c:pt idx="876">
                  <c:v>806.96660753290701</c:v>
                </c:pt>
                <c:pt idx="877">
                  <c:v>806.96660753290701</c:v>
                </c:pt>
                <c:pt idx="878">
                  <c:v>806.96660753290701</c:v>
                </c:pt>
                <c:pt idx="879">
                  <c:v>806.96660753290701</c:v>
                </c:pt>
                <c:pt idx="880">
                  <c:v>806.96660753290701</c:v>
                </c:pt>
                <c:pt idx="881">
                  <c:v>806.96660753290701</c:v>
                </c:pt>
                <c:pt idx="882">
                  <c:v>806.96660753290701</c:v>
                </c:pt>
                <c:pt idx="883">
                  <c:v>806.96660753290701</c:v>
                </c:pt>
                <c:pt idx="884">
                  <c:v>806.96660753290701</c:v>
                </c:pt>
                <c:pt idx="885">
                  <c:v>806.96660753290701</c:v>
                </c:pt>
                <c:pt idx="886">
                  <c:v>806.96660753290701</c:v>
                </c:pt>
                <c:pt idx="887">
                  <c:v>806.96660753290701</c:v>
                </c:pt>
                <c:pt idx="888">
                  <c:v>806.96660753290701</c:v>
                </c:pt>
                <c:pt idx="889">
                  <c:v>806.96660753290701</c:v>
                </c:pt>
                <c:pt idx="890">
                  <c:v>806.96660753290701</c:v>
                </c:pt>
                <c:pt idx="891">
                  <c:v>806.96660753290701</c:v>
                </c:pt>
                <c:pt idx="892">
                  <c:v>806.96660753290701</c:v>
                </c:pt>
                <c:pt idx="893">
                  <c:v>806.96660753290701</c:v>
                </c:pt>
                <c:pt idx="894">
                  <c:v>806.96660753290701</c:v>
                </c:pt>
                <c:pt idx="895">
                  <c:v>806.96660753290701</c:v>
                </c:pt>
                <c:pt idx="896">
                  <c:v>806.96660753290701</c:v>
                </c:pt>
                <c:pt idx="897">
                  <c:v>806.96660753290701</c:v>
                </c:pt>
                <c:pt idx="898">
                  <c:v>806.96660753290701</c:v>
                </c:pt>
                <c:pt idx="899">
                  <c:v>806.96660753290701</c:v>
                </c:pt>
                <c:pt idx="900">
                  <c:v>806.96660753290701</c:v>
                </c:pt>
                <c:pt idx="901">
                  <c:v>806.96660753290701</c:v>
                </c:pt>
                <c:pt idx="902">
                  <c:v>806.96660753290701</c:v>
                </c:pt>
                <c:pt idx="903">
                  <c:v>806.96660753290701</c:v>
                </c:pt>
                <c:pt idx="904">
                  <c:v>806.96660753290701</c:v>
                </c:pt>
                <c:pt idx="905">
                  <c:v>806.96660753290701</c:v>
                </c:pt>
                <c:pt idx="906">
                  <c:v>806.96660753290701</c:v>
                </c:pt>
                <c:pt idx="907">
                  <c:v>806.96660753290701</c:v>
                </c:pt>
                <c:pt idx="908">
                  <c:v>806.96660753290701</c:v>
                </c:pt>
                <c:pt idx="909">
                  <c:v>806.96660753290701</c:v>
                </c:pt>
                <c:pt idx="910">
                  <c:v>806.96660753290701</c:v>
                </c:pt>
                <c:pt idx="911">
                  <c:v>806.96660753290701</c:v>
                </c:pt>
                <c:pt idx="912">
                  <c:v>806.96660753290701</c:v>
                </c:pt>
                <c:pt idx="913">
                  <c:v>806.96660753290701</c:v>
                </c:pt>
                <c:pt idx="914">
                  <c:v>806.96660753290701</c:v>
                </c:pt>
                <c:pt idx="915">
                  <c:v>806.96660753290701</c:v>
                </c:pt>
                <c:pt idx="916">
                  <c:v>806.96660753290701</c:v>
                </c:pt>
                <c:pt idx="917">
                  <c:v>806.96660753290701</c:v>
                </c:pt>
                <c:pt idx="918">
                  <c:v>806.96660753290701</c:v>
                </c:pt>
                <c:pt idx="919">
                  <c:v>806.96660753290701</c:v>
                </c:pt>
                <c:pt idx="920">
                  <c:v>806.96660753290701</c:v>
                </c:pt>
                <c:pt idx="921">
                  <c:v>806.96660753290701</c:v>
                </c:pt>
                <c:pt idx="922">
                  <c:v>806.96660753290701</c:v>
                </c:pt>
                <c:pt idx="923">
                  <c:v>806.96660753290701</c:v>
                </c:pt>
                <c:pt idx="924">
                  <c:v>806.96660753290701</c:v>
                </c:pt>
                <c:pt idx="925">
                  <c:v>806.96660753290701</c:v>
                </c:pt>
                <c:pt idx="926">
                  <c:v>806.96660753290701</c:v>
                </c:pt>
                <c:pt idx="927">
                  <c:v>806.96660753290701</c:v>
                </c:pt>
                <c:pt idx="928">
                  <c:v>806.96660753290701</c:v>
                </c:pt>
                <c:pt idx="929">
                  <c:v>806.96660753290701</c:v>
                </c:pt>
                <c:pt idx="930">
                  <c:v>806.96660753290701</c:v>
                </c:pt>
                <c:pt idx="931">
                  <c:v>806.96660753290701</c:v>
                </c:pt>
                <c:pt idx="932">
                  <c:v>806.96660753290701</c:v>
                </c:pt>
                <c:pt idx="933">
                  <c:v>806.96660753290701</c:v>
                </c:pt>
                <c:pt idx="934">
                  <c:v>806.96660753290701</c:v>
                </c:pt>
                <c:pt idx="935">
                  <c:v>806.96660753290701</c:v>
                </c:pt>
                <c:pt idx="936">
                  <c:v>806.96660753290701</c:v>
                </c:pt>
                <c:pt idx="937">
                  <c:v>806.96660753290701</c:v>
                </c:pt>
                <c:pt idx="938">
                  <c:v>806.96660753290701</c:v>
                </c:pt>
                <c:pt idx="939">
                  <c:v>806.96660753290701</c:v>
                </c:pt>
                <c:pt idx="940">
                  <c:v>806.96660753290701</c:v>
                </c:pt>
                <c:pt idx="941">
                  <c:v>806.96660753290701</c:v>
                </c:pt>
                <c:pt idx="942">
                  <c:v>806.96660753290701</c:v>
                </c:pt>
                <c:pt idx="943">
                  <c:v>806.96660753290701</c:v>
                </c:pt>
                <c:pt idx="944">
                  <c:v>806.96660753290701</c:v>
                </c:pt>
                <c:pt idx="945">
                  <c:v>806.96660753290701</c:v>
                </c:pt>
                <c:pt idx="946">
                  <c:v>806.96660753290701</c:v>
                </c:pt>
                <c:pt idx="947">
                  <c:v>806.96660753290701</c:v>
                </c:pt>
                <c:pt idx="948">
                  <c:v>806.96660753290701</c:v>
                </c:pt>
                <c:pt idx="949">
                  <c:v>806.96660753290701</c:v>
                </c:pt>
                <c:pt idx="950">
                  <c:v>806.96660753290701</c:v>
                </c:pt>
                <c:pt idx="951">
                  <c:v>806.96660753290701</c:v>
                </c:pt>
                <c:pt idx="952">
                  <c:v>806.96660753290701</c:v>
                </c:pt>
                <c:pt idx="953">
                  <c:v>806.96660753290701</c:v>
                </c:pt>
                <c:pt idx="954">
                  <c:v>806.96660753290701</c:v>
                </c:pt>
                <c:pt idx="955">
                  <c:v>806.96660753290701</c:v>
                </c:pt>
                <c:pt idx="956">
                  <c:v>806.96660753290701</c:v>
                </c:pt>
                <c:pt idx="957">
                  <c:v>806.96660753290701</c:v>
                </c:pt>
                <c:pt idx="958">
                  <c:v>806.96660753290701</c:v>
                </c:pt>
                <c:pt idx="959">
                  <c:v>806.96660753290701</c:v>
                </c:pt>
                <c:pt idx="960">
                  <c:v>806.96660753290701</c:v>
                </c:pt>
                <c:pt idx="961">
                  <c:v>806.96660753290701</c:v>
                </c:pt>
                <c:pt idx="962">
                  <c:v>806.96660753290701</c:v>
                </c:pt>
                <c:pt idx="963">
                  <c:v>806.96660753290701</c:v>
                </c:pt>
                <c:pt idx="964">
                  <c:v>806.96660753290701</c:v>
                </c:pt>
                <c:pt idx="965">
                  <c:v>806.96660753290701</c:v>
                </c:pt>
                <c:pt idx="966">
                  <c:v>806.96660753290701</c:v>
                </c:pt>
                <c:pt idx="967">
                  <c:v>806.96660753290701</c:v>
                </c:pt>
                <c:pt idx="968">
                  <c:v>806.96660753290701</c:v>
                </c:pt>
                <c:pt idx="969">
                  <c:v>806.96660753290701</c:v>
                </c:pt>
                <c:pt idx="970">
                  <c:v>806.96660753290701</c:v>
                </c:pt>
                <c:pt idx="971">
                  <c:v>806.96660753290701</c:v>
                </c:pt>
                <c:pt idx="972">
                  <c:v>806.96660753290701</c:v>
                </c:pt>
                <c:pt idx="973">
                  <c:v>806.96660753290701</c:v>
                </c:pt>
                <c:pt idx="974">
                  <c:v>806.96660753290701</c:v>
                </c:pt>
                <c:pt idx="975">
                  <c:v>806.96660753290701</c:v>
                </c:pt>
                <c:pt idx="976">
                  <c:v>806.96660753290701</c:v>
                </c:pt>
                <c:pt idx="977">
                  <c:v>806.96660753290701</c:v>
                </c:pt>
                <c:pt idx="978">
                  <c:v>806.96660753290701</c:v>
                </c:pt>
                <c:pt idx="979">
                  <c:v>806.96660753290701</c:v>
                </c:pt>
                <c:pt idx="980">
                  <c:v>806.96660753290701</c:v>
                </c:pt>
                <c:pt idx="981">
                  <c:v>806.96660753290701</c:v>
                </c:pt>
                <c:pt idx="982">
                  <c:v>806.96660753290701</c:v>
                </c:pt>
                <c:pt idx="983">
                  <c:v>806.96660753290701</c:v>
                </c:pt>
                <c:pt idx="984">
                  <c:v>806.96660753290701</c:v>
                </c:pt>
                <c:pt idx="985">
                  <c:v>806.96660753290701</c:v>
                </c:pt>
                <c:pt idx="986">
                  <c:v>806.96660753290701</c:v>
                </c:pt>
                <c:pt idx="987">
                  <c:v>806.96660753290701</c:v>
                </c:pt>
                <c:pt idx="988">
                  <c:v>806.96660753290701</c:v>
                </c:pt>
                <c:pt idx="989">
                  <c:v>806.96660753290701</c:v>
                </c:pt>
                <c:pt idx="990">
                  <c:v>806.96660753290701</c:v>
                </c:pt>
                <c:pt idx="991">
                  <c:v>806.96660753290701</c:v>
                </c:pt>
                <c:pt idx="992">
                  <c:v>806.96660753290701</c:v>
                </c:pt>
                <c:pt idx="993">
                  <c:v>806.96660753290701</c:v>
                </c:pt>
                <c:pt idx="994">
                  <c:v>806.96660753290701</c:v>
                </c:pt>
                <c:pt idx="995">
                  <c:v>806.96660753290701</c:v>
                </c:pt>
                <c:pt idx="996">
                  <c:v>806.96660753290701</c:v>
                </c:pt>
                <c:pt idx="997">
                  <c:v>806.96660753290701</c:v>
                </c:pt>
                <c:pt idx="998">
                  <c:v>806.96660753290701</c:v>
                </c:pt>
                <c:pt idx="999">
                  <c:v>806.96660753290701</c:v>
                </c:pt>
                <c:pt idx="1000">
                  <c:v>806.96660753290701</c:v>
                </c:pt>
              </c:numCache>
            </c:numRef>
          </c:xVal>
          <c:yVal>
            <c:numRef>
              <c:f>Calculs!$AE$4:$AE$1004</c:f>
              <c:numCache>
                <c:formatCode>0</c:formatCode>
                <c:ptCount val="1001"/>
                <c:pt idx="0">
                  <c:v>0</c:v>
                </c:pt>
                <c:pt idx="1">
                  <c:v>7.7231528503492717E-4</c:v>
                </c:pt>
                <c:pt idx="2">
                  <c:v>6.5635425327751672E-3</c:v>
                </c:pt>
                <c:pt idx="3">
                  <c:v>2.2964857600132199E-2</c:v>
                </c:pt>
                <c:pt idx="4">
                  <c:v>5.18716278155128E-2</c:v>
                </c:pt>
                <c:pt idx="5">
                  <c:v>9.2840310336515922E-2</c:v>
                </c:pt>
                <c:pt idx="6">
                  <c:v>0.14556172237655604</c:v>
                </c:pt>
                <c:pt idx="7">
                  <c:v>0.20999672150805052</c:v>
                </c:pt>
                <c:pt idx="8">
                  <c:v>0.28624139603233378</c:v>
                </c:pt>
                <c:pt idx="9">
                  <c:v>0.37439191176169956</c:v>
                </c:pt>
                <c:pt idx="10">
                  <c:v>0.4745445110449078</c:v>
                </c:pt>
                <c:pt idx="11">
                  <c:v>0.58678147006674186</c:v>
                </c:pt>
                <c:pt idx="12">
                  <c:v>0.71115702028125338</c:v>
                </c:pt>
                <c:pt idx="13">
                  <c:v>0.84771133592164183</c:v>
                </c:pt>
                <c:pt idx="14">
                  <c:v>0.99648455742196318</c:v>
                </c:pt>
                <c:pt idx="15">
                  <c:v>1.1575167905208263</c:v>
                </c:pt>
                <c:pt idx="16">
                  <c:v>1.3308481053611108</c:v>
                </c:pt>
                <c:pt idx="17">
                  <c:v>1.516518535585742</c:v>
                </c:pt>
                <c:pt idx="18">
                  <c:v>1.7145680774295664</c:v>
                </c:pt>
                <c:pt idx="19">
                  <c:v>1.9250366888073627</c:v>
                </c:pt>
                <c:pt idx="20">
                  <c:v>2.1479642883980317</c:v>
                </c:pt>
                <c:pt idx="21">
                  <c:v>2.3833851211093209</c:v>
                </c:pt>
                <c:pt idx="22">
                  <c:v>2.631322109291518</c:v>
                </c:pt>
                <c:pt idx="23">
                  <c:v>2.8917924646534718</c:v>
                </c:pt>
                <c:pt idx="24">
                  <c:v>3.1648133146024811</c:v>
                </c:pt>
                <c:pt idx="25">
                  <c:v>3.4504017016730604</c:v>
                </c:pt>
                <c:pt idx="26">
                  <c:v>3.7485745829573287</c:v>
                </c:pt>
                <c:pt idx="27">
                  <c:v>4.059348829537063</c:v>
                </c:pt>
                <c:pt idx="28">
                  <c:v>4.382726425484945</c:v>
                </c:pt>
                <c:pt idx="29">
                  <c:v>4.7187086674582535</c:v>
                </c:pt>
                <c:pt idx="30">
                  <c:v>5.0673109718813727</c:v>
                </c:pt>
                <c:pt idx="31">
                  <c:v>5.4285486907757763</c:v>
                </c:pt>
                <c:pt idx="32">
                  <c:v>5.802437119389908</c:v>
                </c:pt>
                <c:pt idx="33">
                  <c:v>6.188991493645764</c:v>
                </c:pt>
                <c:pt idx="34">
                  <c:v>6.5882269877726278</c:v>
                </c:pt>
                <c:pt idx="35">
                  <c:v>7.0001587121056801</c:v>
                </c:pt>
                <c:pt idx="36">
                  <c:v>7.4248017110304732</c:v>
                </c:pt>
                <c:pt idx="37">
                  <c:v>7.8621709610570063</c:v>
                </c:pt>
                <c:pt idx="38">
                  <c:v>8.3122813690093746</c:v>
                </c:pt>
                <c:pt idx="39">
                  <c:v>8.7751477703188794</c:v>
                </c:pt>
                <c:pt idx="40">
                  <c:v>9.2507849274100771</c:v>
                </c:pt>
                <c:pt idx="41">
                  <c:v>9.7392031481952905</c:v>
                </c:pt>
                <c:pt idx="42">
                  <c:v>10.240403894917138</c:v>
                </c:pt>
                <c:pt idx="43">
                  <c:v>10.75438414889309</c:v>
                </c:pt>
                <c:pt idx="44">
                  <c:v>11.281140785213543</c:v>
                </c:pt>
                <c:pt idx="45">
                  <c:v>11.820670571807165</c:v>
                </c:pt>
                <c:pt idx="46">
                  <c:v>12.372970168567857</c:v>
                </c:pt>
                <c:pt idx="47">
                  <c:v>12.938036126538325</c:v>
                </c:pt>
                <c:pt idx="48">
                  <c:v>13.515864887145794</c:v>
                </c:pt>
                <c:pt idx="49">
                  <c:v>14.106452781485885</c:v>
                </c:pt>
                <c:pt idx="50">
                  <c:v>14.709796029651077</c:v>
                </c:pt>
                <c:pt idx="51">
                  <c:v>15.325890740100586</c:v>
                </c:pt>
                <c:pt idx="52">
                  <c:v>15.954732909068767</c:v>
                </c:pt>
                <c:pt idx="53">
                  <c:v>16.596318420009471</c:v>
                </c:pt>
                <c:pt idx="54">
                  <c:v>17.250643043074017</c:v>
                </c:pt>
                <c:pt idx="55">
                  <c:v>17.917702434620676</c:v>
                </c:pt>
                <c:pt idx="56">
                  <c:v>18.597492136753743</c:v>
                </c:pt>
                <c:pt idx="57">
                  <c:v>19.290007576890474</c:v>
                </c:pt>
                <c:pt idx="58">
                  <c:v>19.995244067354303</c:v>
                </c:pt>
                <c:pt idx="59">
                  <c:v>20.713196804992883</c:v>
                </c:pt>
                <c:pt idx="60">
                  <c:v>21.44386087081967</c:v>
                </c:pt>
                <c:pt idx="61">
                  <c:v>22.18723122967782</c:v>
                </c:pt>
                <c:pt idx="62">
                  <c:v>22.9433027299253</c:v>
                </c:pt>
                <c:pt idx="63">
                  <c:v>23.712070103140221</c:v>
                </c:pt>
                <c:pt idx="64">
                  <c:v>24.49352796384543</c:v>
                </c:pt>
                <c:pt idx="65">
                  <c:v>25.287670809251559</c:v>
                </c:pt>
                <c:pt idx="66">
                  <c:v>26.094493019017662</c:v>
                </c:pt>
                <c:pt idx="67">
                  <c:v>26.913988855028819</c:v>
                </c:pt>
                <c:pt idx="68">
                  <c:v>27.746152461189926</c:v>
                </c:pt>
                <c:pt idx="69">
                  <c:v>28.590977863235139</c:v>
                </c:pt>
                <c:pt idx="70">
                  <c:v>29.44845896855233</c:v>
                </c:pt>
                <c:pt idx="71">
                  <c:v>30.318589566022055</c:v>
                </c:pt>
                <c:pt idx="72">
                  <c:v>31.201363325870538</c:v>
                </c:pt>
                <c:pt idx="73">
                  <c:v>32.09677379953618</c:v>
                </c:pt>
                <c:pt idx="74">
                  <c:v>33.004814419549191</c:v>
                </c:pt>
                <c:pt idx="75">
                  <c:v>33.925478499423946</c:v>
                </c:pt>
                <c:pt idx="76">
                  <c:v>34.858759233563653</c:v>
                </c:pt>
                <c:pt idx="77">
                  <c:v>35.80464969717702</c:v>
                </c:pt>
                <c:pt idx="78">
                  <c:v>36.763142846206577</c:v>
                </c:pt>
                <c:pt idx="79">
                  <c:v>37.734231517268363</c:v>
                </c:pt>
                <c:pt idx="80">
                  <c:v>38.71790842760263</c:v>
                </c:pt>
                <c:pt idx="81">
                  <c:v>39.71416173226774</c:v>
                </c:pt>
                <c:pt idx="82">
                  <c:v>40.722970572826505</c:v>
                </c:pt>
                <c:pt idx="83">
                  <c:v>41.744309509101278</c:v>
                </c:pt>
                <c:pt idx="84">
                  <c:v>42.778152959719272</c:v>
                </c:pt>
                <c:pt idx="85">
                  <c:v>43.824475202640116</c:v>
                </c:pt>
                <c:pt idx="86">
                  <c:v>44.883250375695134</c:v>
                </c:pt>
                <c:pt idx="87">
                  <c:v>45.954452477138076</c:v>
                </c:pt>
                <c:pt idx="88">
                  <c:v>47.038055366206954</c:v>
                </c:pt>
                <c:pt idx="89">
                  <c:v>48.13403276369673</c:v>
                </c:pt>
                <c:pt idx="90">
                  <c:v>49.242358252542608</c:v>
                </c:pt>
                <c:pt idx="91">
                  <c:v>50.363003315631488</c:v>
                </c:pt>
                <c:pt idx="92">
                  <c:v>51.495935370114687</c:v>
                </c:pt>
                <c:pt idx="93">
                  <c:v>52.641119726443009</c:v>
                </c:pt>
                <c:pt idx="94">
                  <c:v>53.79852155105241</c:v>
                </c:pt>
                <c:pt idx="95">
                  <c:v>54.968105867260839</c:v>
                </c:pt>
                <c:pt idx="96">
                  <c:v>56.149837556174553</c:v>
                </c:pt>
                <c:pt idx="97">
                  <c:v>57.343681357603714</c:v>
                </c:pt>
                <c:pt idx="98">
                  <c:v>58.549601870986926</c:v>
                </c:pt>
                <c:pt idx="99">
                  <c:v>59.767563556324546</c:v>
                </c:pt>
                <c:pt idx="100">
                  <c:v>60.997530735120513</c:v>
                </c:pt>
                <c:pt idx="101">
                  <c:v>62.239467277406781</c:v>
                </c:pt>
                <c:pt idx="102">
                  <c:v>63.493336288259712</c:v>
                </c:pt>
                <c:pt idx="103">
                  <c:v>64.759100422078987</c:v>
                </c:pt>
                <c:pt idx="104">
                  <c:v>66.036722197412303</c:v>
                </c:pt>
                <c:pt idx="105">
                  <c:v>67.326163997980444</c:v>
                </c:pt>
                <c:pt idx="106">
                  <c:v>68.627388073709682</c:v>
                </c:pt>
                <c:pt idx="107">
                  <c:v>69.940356541771109</c:v>
                </c:pt>
                <c:pt idx="108">
                  <c:v>71.265031387626863</c:v>
                </c:pt>
                <c:pt idx="109">
                  <c:v>72.60137446608293</c:v>
                </c:pt>
                <c:pt idx="110">
                  <c:v>73.949347502348417</c:v>
                </c:pt>
                <c:pt idx="111">
                  <c:v>75.308915707326037</c:v>
                </c:pt>
                <c:pt idx="112">
                  <c:v>76.68005139833646</c:v>
                </c:pt>
                <c:pt idx="113">
                  <c:v>78.062730392081448</c:v>
                </c:pt>
                <c:pt idx="114">
                  <c:v>79.456928391946818</c:v>
                </c:pt>
                <c:pt idx="115">
                  <c:v>80.862620988615348</c:v>
                </c:pt>
                <c:pt idx="116">
                  <c:v>82.279783660685354</c:v>
                </c:pt>
                <c:pt idx="117">
                  <c:v>83.708391775294857</c:v>
                </c:pt>
                <c:pt idx="118">
                  <c:v>85.148420588751222</c:v>
                </c:pt>
                <c:pt idx="119">
                  <c:v>86.599845247166186</c:v>
                </c:pt>
                <c:pt idx="120">
                  <c:v>88.062640787096129</c:v>
                </c:pt>
                <c:pt idx="121">
                  <c:v>89.536776141840335</c:v>
                </c:pt>
                <c:pt idx="122">
                  <c:v>91.022208139456254</c:v>
                </c:pt>
                <c:pt idx="123">
                  <c:v>92.518887489012556</c:v>
                </c:pt>
                <c:pt idx="124">
                  <c:v>94.026764775546482</c:v>
                </c:pt>
                <c:pt idx="125">
                  <c:v>95.545790461550951</c:v>
                </c:pt>
                <c:pt idx="126">
                  <c:v>97.075914888464879</c:v>
                </c:pt>
                <c:pt idx="127">
                  <c:v>98.617088278166463</c:v>
                </c:pt>
                <c:pt idx="128">
                  <c:v>100.16926073446926</c:v>
                </c:pt>
                <c:pt idx="129">
                  <c:v>101.73238224462092</c:v>
                </c:pt>
                <c:pt idx="130">
                  <c:v>103.30640268080427</c:v>
                </c:pt>
                <c:pt idx="131">
                  <c:v>104.8912702323681</c:v>
                </c:pt>
                <c:pt idx="132">
                  <c:v>106.48692983616</c:v>
                </c:pt>
                <c:pt idx="133">
                  <c:v>108.09332474550592</c:v>
                </c:pt>
                <c:pt idx="134">
                  <c:v>109.71039810121137</c:v>
                </c:pt>
                <c:pt idx="135">
                  <c:v>111.33809293331092</c:v>
                </c:pt>
                <c:pt idx="136">
                  <c:v>112.9763521628181</c:v>
                </c:pt>
                <c:pt idx="137">
                  <c:v>114.62511860347534</c:v>
                </c:pt>
                <c:pt idx="138">
                  <c:v>116.28433496350385</c:v>
                </c:pt>
                <c:pt idx="139">
                  <c:v>117.95394384735313</c:v>
                </c:pt>
                <c:pt idx="140">
                  <c:v>119.63388775745005</c:v>
                </c:pt>
                <c:pt idx="141">
                  <c:v>121.32409033341233</c:v>
                </c:pt>
                <c:pt idx="142">
                  <c:v>123.02443757219922</c:v>
                </c:pt>
                <c:pt idx="143">
                  <c:v>124.73479657754358</c:v>
                </c:pt>
                <c:pt idx="144">
                  <c:v>126.45503433029644</c:v>
                </c:pt>
                <c:pt idx="145">
                  <c:v>128.18501769386171</c:v>
                </c:pt>
                <c:pt idx="146">
                  <c:v>129.92461341960313</c:v>
                </c:pt>
                <c:pt idx="147">
                  <c:v>131.6736881522227</c:v>
                </c:pt>
                <c:pt idx="148">
                  <c:v>133.43210843510974</c:v>
                </c:pt>
                <c:pt idx="149">
                  <c:v>135.1997407156602</c:v>
                </c:pt>
                <c:pt idx="150">
                  <c:v>136.9764513505649</c:v>
                </c:pt>
                <c:pt idx="151">
                  <c:v>138.7621066110666</c:v>
                </c:pt>
                <c:pt idx="152">
                  <c:v>140.55657268818476</c:v>
                </c:pt>
                <c:pt idx="153">
                  <c:v>142.35971569790752</c:v>
                </c:pt>
                <c:pt idx="154">
                  <c:v>144.17140168635032</c:v>
                </c:pt>
                <c:pt idx="155">
                  <c:v>145.99149663488021</c:v>
                </c:pt>
                <c:pt idx="156">
                  <c:v>147.81977761797586</c:v>
                </c:pt>
                <c:pt idx="157">
                  <c:v>149.65584392223136</c:v>
                </c:pt>
                <c:pt idx="158">
                  <c:v>151.49920591862343</c:v>
                </c:pt>
                <c:pt idx="159">
                  <c:v>153.34937399288572</c:v>
                </c:pt>
                <c:pt idx="160">
                  <c:v>155.20585858884755</c:v>
                </c:pt>
                <c:pt idx="161">
                  <c:v>157.0680573022097</c:v>
                </c:pt>
                <c:pt idx="162">
                  <c:v>158.93514200254182</c:v>
                </c:pt>
                <c:pt idx="163">
                  <c:v>160.80618275372285</c:v>
                </c:pt>
                <c:pt idx="164">
                  <c:v>162.68027174718415</c:v>
                </c:pt>
                <c:pt idx="165">
                  <c:v>164.55662053882722</c:v>
                </c:pt>
                <c:pt idx="166">
                  <c:v>166.43465717950653</c:v>
                </c:pt>
                <c:pt idx="167">
                  <c:v>168.31383615702779</c:v>
                </c:pt>
                <c:pt idx="168">
                  <c:v>170.19350783446467</c:v>
                </c:pt>
                <c:pt idx="169">
                  <c:v>172.07283125876683</c:v>
                </c:pt>
                <c:pt idx="170">
                  <c:v>173.95074649796655</c:v>
                </c:pt>
                <c:pt idx="171">
                  <c:v>175.8265112916462</c:v>
                </c:pt>
                <c:pt idx="172">
                  <c:v>177.69994014635563</c:v>
                </c:pt>
                <c:pt idx="173">
                  <c:v>179.57103665965241</c:v>
                </c:pt>
                <c:pt idx="174">
                  <c:v>181.43980441817209</c:v>
                </c:pt>
                <c:pt idx="175">
                  <c:v>183.30624699767168</c:v>
                </c:pt>
                <c:pt idx="176">
                  <c:v>185.17036796307281</c:v>
                </c:pt>
                <c:pt idx="177">
                  <c:v>187.03217086850466</c:v>
                </c:pt>
                <c:pt idx="178">
                  <c:v>188.8916592573467</c:v>
                </c:pt>
                <c:pt idx="179">
                  <c:v>190.74883666227126</c:v>
                </c:pt>
                <c:pt idx="180">
                  <c:v>192.60370660528574</c:v>
                </c:pt>
                <c:pt idx="181">
                  <c:v>194.45627259777484</c:v>
                </c:pt>
                <c:pt idx="182">
                  <c:v>196.3065381405423</c:v>
                </c:pt>
                <c:pt idx="183">
                  <c:v>198.15450672385271</c:v>
                </c:pt>
                <c:pt idx="184">
                  <c:v>200.00018182747286</c:v>
                </c:pt>
                <c:pt idx="185">
                  <c:v>201.84356692071307</c:v>
                </c:pt>
                <c:pt idx="186">
                  <c:v>203.68466546246827</c:v>
                </c:pt>
                <c:pt idx="187">
                  <c:v>205.52348090125878</c:v>
                </c:pt>
                <c:pt idx="188">
                  <c:v>207.36001667527097</c:v>
                </c:pt>
                <c:pt idx="189">
                  <c:v>209.19427621239774</c:v>
                </c:pt>
                <c:pt idx="190">
                  <c:v>211.02626293027873</c:v>
                </c:pt>
                <c:pt idx="191">
                  <c:v>212.85598023634043</c:v>
                </c:pt>
                <c:pt idx="192">
                  <c:v>214.68343152783586</c:v>
                </c:pt>
                <c:pt idx="193">
                  <c:v>216.50862019188446</c:v>
                </c:pt>
                <c:pt idx="194">
                  <c:v>218.3315496055113</c:v>
                </c:pt>
                <c:pt idx="195">
                  <c:v>220.15222313568648</c:v>
                </c:pt>
                <c:pt idx="196">
                  <c:v>221.9706441393642</c:v>
                </c:pt>
                <c:pt idx="197">
                  <c:v>223.78681596352155</c:v>
                </c:pt>
                <c:pt idx="198">
                  <c:v>225.6007419451972</c:v>
                </c:pt>
                <c:pt idx="199">
                  <c:v>227.41242541152994</c:v>
                </c:pt>
                <c:pt idx="200">
                  <c:v>229.22186967979692</c:v>
                </c:pt>
                <c:pt idx="201">
                  <c:v>247.19341268620988</c:v>
                </c:pt>
                <c:pt idx="202">
                  <c:v>264.94316648443748</c:v>
                </c:pt>
                <c:pt idx="203">
                  <c:v>282.47435281860714</c:v>
                </c:pt>
                <c:pt idx="204">
                  <c:v>299.79009981926492</c:v>
                </c:pt>
                <c:pt idx="205">
                  <c:v>316.8934455175941</c:v>
                </c:pt>
                <c:pt idx="206">
                  <c:v>333.7873411930708</c:v>
                </c:pt>
                <c:pt idx="207">
                  <c:v>350.47465456397424</c:v>
                </c:pt>
                <c:pt idx="208">
                  <c:v>366.95817282955016</c:v>
                </c:pt>
                <c:pt idx="209">
                  <c:v>383.24060557205394</c:v>
                </c:pt>
                <c:pt idx="210">
                  <c:v>399.32458752636984</c:v>
                </c:pt>
                <c:pt idx="211">
                  <c:v>415.21268122441074</c:v>
                </c:pt>
                <c:pt idx="212">
                  <c:v>430.90737952104837</c:v>
                </c:pt>
                <c:pt idx="213">
                  <c:v>446.41110800789966</c:v>
                </c:pt>
                <c:pt idx="214">
                  <c:v>461.72622732090343</c:v>
                </c:pt>
                <c:pt idx="215">
                  <c:v>476.85503534725495</c:v>
                </c:pt>
                <c:pt idx="216">
                  <c:v>491.79976933692797</c:v>
                </c:pt>
                <c:pt idx="217">
                  <c:v>506.56260792369676</c:v>
                </c:pt>
                <c:pt idx="218">
                  <c:v>521.14567306027629</c:v>
                </c:pt>
                <c:pt idx="219">
                  <c:v>535.55103187192526</c:v>
                </c:pt>
                <c:pt idx="220">
                  <c:v>549.78069843259948</c:v>
                </c:pt>
                <c:pt idx="221">
                  <c:v>563.83663546750677</c:v>
                </c:pt>
                <c:pt idx="222">
                  <c:v>577.72075598568847</c:v>
                </c:pt>
                <c:pt idx="223">
                  <c:v>591.43492484604781</c:v>
                </c:pt>
                <c:pt idx="224">
                  <c:v>604.98096026004851</c:v>
                </c:pt>
                <c:pt idx="225">
                  <c:v>618.36063523412565</c:v>
                </c:pt>
                <c:pt idx="226">
                  <c:v>631.57567895468139</c:v>
                </c:pt>
                <c:pt idx="227">
                  <c:v>644.62777811837714</c:v>
                </c:pt>
                <c:pt idx="228">
                  <c:v>657.51857821028523</c:v>
                </c:pt>
                <c:pt idx="229">
                  <c:v>670.24968473232366</c:v>
                </c:pt>
                <c:pt idx="230">
                  <c:v>682.82266438426484</c:v>
                </c:pt>
                <c:pt idx="231">
                  <c:v>695.23904619948655</c:v>
                </c:pt>
                <c:pt idx="232">
                  <c:v>707.50032263751825</c:v>
                </c:pt>
                <c:pt idx="233">
                  <c:v>719.60795063532612</c:v>
                </c:pt>
                <c:pt idx="234">
                  <c:v>731.56335261917923</c:v>
                </c:pt>
                <c:pt idx="235">
                  <c:v>743.3679174788416</c:v>
                </c:pt>
                <c:pt idx="236">
                  <c:v>755.02300150574661</c:v>
                </c:pt>
                <c:pt idx="237">
                  <c:v>766.52992929672303</c:v>
                </c:pt>
                <c:pt idx="238">
                  <c:v>777.88999462476386</c:v>
                </c:pt>
                <c:pt idx="239">
                  <c:v>789.1044612782523</c:v>
                </c:pt>
                <c:pt idx="240">
                  <c:v>800.17456386998879</c:v>
                </c:pt>
                <c:pt idx="241">
                  <c:v>811.10150861729596</c:v>
                </c:pt>
                <c:pt idx="242">
                  <c:v>821.88647409441467</c:v>
                </c:pt>
                <c:pt idx="243">
                  <c:v>832.53061195834596</c:v>
                </c:pt>
                <c:pt idx="244">
                  <c:v>843.03504764923548</c:v>
                </c:pt>
                <c:pt idx="245">
                  <c:v>853.40088106634562</c:v>
                </c:pt>
                <c:pt idx="246">
                  <c:v>863.62918722060897</c:v>
                </c:pt>
                <c:pt idx="247">
                  <c:v>873.72101686471024</c:v>
                </c:pt>
                <c:pt idx="248">
                  <c:v>883.67739710159799</c:v>
                </c:pt>
                <c:pt idx="249">
                  <c:v>893.49933197228654</c:v>
                </c:pt>
                <c:pt idx="250">
                  <c:v>903.18780302376547</c:v>
                </c:pt>
                <c:pt idx="251">
                  <c:v>912.74376985779986</c:v>
                </c:pt>
                <c:pt idx="252">
                  <c:v>922.16817066136434</c:v>
                </c:pt>
                <c:pt idx="253">
                  <c:v>931.46192271942391</c:v>
                </c:pt>
                <c:pt idx="254">
                  <c:v>940.62592291073861</c:v>
                </c:pt>
                <c:pt idx="255">
                  <c:v>949.66104818734095</c:v>
                </c:pt>
                <c:pt idx="256">
                  <c:v>958.56815603830478</c:v>
                </c:pt>
                <c:pt idx="257">
                  <c:v>967.34808493839705</c:v>
                </c:pt>
                <c:pt idx="258">
                  <c:v>976.00165478217821</c:v>
                </c:pt>
                <c:pt idx="259">
                  <c:v>984.52966730409105</c:v>
                </c:pt>
                <c:pt idx="260">
                  <c:v>992.93290648505581</c:v>
                </c:pt>
                <c:pt idx="261">
                  <c:v>1001.2121389460655</c:v>
                </c:pt>
                <c:pt idx="262">
                  <c:v>1009.3681143292556</c:v>
                </c:pt>
                <c:pt idx="263">
                  <c:v>1017.4015656669017</c:v>
                </c:pt>
                <c:pt idx="264">
                  <c:v>1025.3132097387779</c:v>
                </c:pt>
                <c:pt idx="265">
                  <c:v>1033.1037474182949</c:v>
                </c:pt>
                <c:pt idx="266">
                  <c:v>1040.7738640078137</c:v>
                </c:pt>
                <c:pt idx="267">
                  <c:v>1048.32422956352</c:v>
                </c:pt>
                <c:pt idx="268">
                  <c:v>1055.7554992102253</c:v>
                </c:pt>
                <c:pt idx="269">
                  <c:v>1063.0683134464462</c:v>
                </c:pt>
                <c:pt idx="270">
                  <c:v>1070.2632984401039</c:v>
                </c:pt>
                <c:pt idx="271">
                  <c:v>1077.3410663151642</c:v>
                </c:pt>
                <c:pt idx="272">
                  <c:v>1084.3022154295347</c:v>
                </c:pt>
                <c:pt idx="273">
                  <c:v>1091.1473306445178</c:v>
                </c:pt>
                <c:pt idx="274">
                  <c:v>1097.8769835861099</c:v>
                </c:pt>
                <c:pt idx="275">
                  <c:v>1104.4917328984268</c:v>
                </c:pt>
                <c:pt idx="276">
                  <c:v>1110.9921244895213</c:v>
                </c:pt>
                <c:pt idx="277">
                  <c:v>1117.3786917698555</c:v>
                </c:pt>
                <c:pt idx="278">
                  <c:v>1123.6519558836778</c:v>
                </c:pt>
                <c:pt idx="279">
                  <c:v>1129.812425933545</c:v>
                </c:pt>
                <c:pt idx="280">
                  <c:v>1135.8605991982267</c:v>
                </c:pt>
                <c:pt idx="281">
                  <c:v>1141.796961344219</c:v>
                </c:pt>
                <c:pt idx="282">
                  <c:v>1147.6219866310857</c:v>
                </c:pt>
                <c:pt idx="283">
                  <c:v>1153.3361381108452</c:v>
                </c:pt>
                <c:pt idx="284">
                  <c:v>1158.9398678216098</c:v>
                </c:pt>
                <c:pt idx="285">
                  <c:v>1164.4336169756816</c:v>
                </c:pt>
                <c:pt idx="286">
                  <c:v>1169.8178161423052</c:v>
                </c:pt>
                <c:pt idx="287">
                  <c:v>1175.0928854252729</c:v>
                </c:pt>
                <c:pt idx="288">
                  <c:v>1180.2592346355736</c:v>
                </c:pt>
                <c:pt idx="289">
                  <c:v>1185.3172634592761</c:v>
                </c:pt>
                <c:pt idx="290">
                  <c:v>1190.2673616208342</c:v>
                </c:pt>
                <c:pt idx="291">
                  <c:v>1195.1099090419989</c:v>
                </c:pt>
                <c:pt idx="292">
                  <c:v>1199.8452759965248</c:v>
                </c:pt>
                <c:pt idx="293">
                  <c:v>1204.4738232608556</c:v>
                </c:pt>
                <c:pt idx="294">
                  <c:v>1208.9959022609755</c:v>
                </c:pt>
                <c:pt idx="295">
                  <c:v>1213.4118552156158</c:v>
                </c:pt>
                <c:pt idx="296">
                  <c:v>1217.7220152760069</c:v>
                </c:pt>
                <c:pt idx="297">
                  <c:v>1221.9267066623734</c:v>
                </c:pt>
                <c:pt idx="298">
                  <c:v>1226.026244797371</c:v>
                </c:pt>
                <c:pt idx="299">
                  <c:v>1230.0209364366733</c:v>
                </c:pt>
                <c:pt idx="300">
                  <c:v>1233.9110797969224</c:v>
                </c:pt>
                <c:pt idx="301">
                  <c:v>1237.6969646812684</c:v>
                </c:pt>
                <c:pt idx="302">
                  <c:v>1241.3788726027317</c:v>
                </c:pt>
                <c:pt idx="303">
                  <c:v>1244.9570769056377</c:v>
                </c:pt>
                <c:pt idx="304">
                  <c:v>1248.4318428853833</c:v>
                </c:pt>
                <c:pt idx="305">
                  <c:v>1251.8034279068183</c:v>
                </c:pt>
                <c:pt idx="306">
                  <c:v>1255.0720815215393</c:v>
                </c:pt>
                <c:pt idx="307">
                  <c:v>1258.238045584415</c:v>
                </c:pt>
                <c:pt idx="308">
                  <c:v>1261.3015543696922</c:v>
                </c:pt>
                <c:pt idx="309">
                  <c:v>1264.2628346870533</c:v>
                </c:pt>
                <c:pt idx="310">
                  <c:v>1267.1221059980305</c:v>
                </c:pt>
                <c:pt idx="311">
                  <c:v>1269.8795805332147</c:v>
                </c:pt>
                <c:pt idx="312">
                  <c:v>1272.5354634107371</c:v>
                </c:pt>
                <c:pt idx="313">
                  <c:v>1275.0899527565373</c:v>
                </c:pt>
                <c:pt idx="314">
                  <c:v>1277.5432398269841</c:v>
                </c:pt>
                <c:pt idx="315">
                  <c:v>1279.895509134454</c:v>
                </c:pt>
                <c:pt idx="316">
                  <c:v>1282.1469385765311</c:v>
                </c:pt>
                <c:pt idx="317">
                  <c:v>1284.297699569539</c:v>
                </c:pt>
                <c:pt idx="318">
                  <c:v>1286.3479571871706</c:v>
                </c:pt>
                <c:pt idx="319">
                  <c:v>1288.297870305038</c:v>
                </c:pt>
                <c:pt idx="320">
                  <c:v>1290.1475917520133</c:v>
                </c:pt>
                <c:pt idx="321">
                  <c:v>1291.897268469281</c:v>
                </c:pt>
                <c:pt idx="322">
                  <c:v>1293.5470416780645</c:v>
                </c:pt>
                <c:pt idx="323">
                  <c:v>1295.0970470570185</c:v>
                </c:pt>
                <c:pt idx="324">
                  <c:v>1296.5474149302986</c:v>
                </c:pt>
                <c:pt idx="325">
                  <c:v>1297.8982704673135</c:v>
                </c:pt>
                <c:pt idx="326">
                  <c:v>1299.1497338951426</c:v>
                </c:pt>
                <c:pt idx="327">
                  <c:v>1300.3019207245441</c:v>
                </c:pt>
                <c:pt idx="328">
                  <c:v>1301.354941990387</c:v>
                </c:pt>
                <c:pt idx="329">
                  <c:v>1302.3089045072113</c:v>
                </c:pt>
                <c:pt idx="330">
                  <c:v>1303.1639111404411</c:v>
                </c:pt>
                <c:pt idx="331">
                  <c:v>1303.9200610935582</c:v>
                </c:pt>
                <c:pt idx="332">
                  <c:v>1304.5774502112672</c:v>
                </c:pt>
                <c:pt idx="333">
                  <c:v>1305.1361712983771</c:v>
                </c:pt>
                <c:pt idx="334">
                  <c:v>1305.5963144537632</c:v>
                </c:pt>
                <c:pt idx="335">
                  <c:v>1305.9579674184022</c:v>
                </c:pt>
                <c:pt idx="336">
                  <c:v>1306.2212159360754</c:v>
                </c:pt>
                <c:pt idx="337">
                  <c:v>1306.3861441249469</c:v>
                </c:pt>
                <c:pt idx="338">
                  <c:v>1306.4528348578617</c:v>
                </c:pt>
                <c:pt idx="339">
                  <c:v>1306.4213701488841</c:v>
                </c:pt>
                <c:pt idx="340">
                  <c:v>1306.2918315433458</c:v>
                </c:pt>
                <c:pt idx="341">
                  <c:v>1306.0643005084967</c:v>
                </c:pt>
                <c:pt idx="342">
                  <c:v>1305.7388588217666</c:v>
                </c:pt>
                <c:pt idx="343">
                  <c:v>1305.3155889536695</c:v>
                </c:pt>
                <c:pt idx="344">
                  <c:v>1304.7945744424901</c:v>
                </c:pt>
                <c:pt idx="345">
                  <c:v>1304.1759002581018</c:v>
                </c:pt>
                <c:pt idx="346">
                  <c:v>1303.459653152541</c:v>
                </c:pt>
                <c:pt idx="347">
                  <c:v>1302.6459219953056</c:v>
                </c:pt>
                <c:pt idx="348">
                  <c:v>1301.73479809172</c:v>
                </c:pt>
                <c:pt idx="349">
                  <c:v>1300.7263754831035</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117.40356533061488</c:v>
                </c:pt>
              </c:numCache>
            </c:numRef>
          </c:xVal>
          <c:yVal>
            <c:numRef>
              <c:f>Trajecto!$C$158</c:f>
              <c:numCache>
                <c:formatCode>0</c:formatCode>
                <c:ptCount val="1"/>
                <c:pt idx="0">
                  <c:v>649.81037561393566</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684.71052832100452</c:v>
                </c:pt>
              </c:numCache>
            </c:numRef>
          </c:xVal>
          <c:yVal>
            <c:numRef>
              <c:f>Trajecto!$C$159</c:f>
              <c:numCache>
                <c:formatCode>0</c:formatCode>
                <c:ptCount val="1"/>
                <c:pt idx="0">
                  <c:v>653.22641742893086</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{EE64F084-F176-49A2-A6BA-E7A46ABF33EF}</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440.1983698971996</c:v>
                </c:pt>
                <c:pt idx="1">
                  <c:v>463.1983698971996</c:v>
                </c:pt>
                <c:pt idx="2">
                  <c:v>463.1983698971996</c:v>
                </c:pt>
                <c:pt idx="3">
                  <c:v>440.1983698971996</c:v>
                </c:pt>
                <c:pt idx="4">
                  <c:v>463.1983698971996</c:v>
                </c:pt>
                <c:pt idx="5">
                  <c:v>463.1983698971996</c:v>
                </c:pt>
                <c:pt idx="6">
                  <c:v>448.1983698971996</c:v>
                </c:pt>
                <c:pt idx="7">
                  <c:v>448.1983698971996</c:v>
                </c:pt>
                <c:pt idx="8">
                  <c:v>463.1983698971996</c:v>
                </c:pt>
                <c:pt idx="9">
                  <c:v>448.1983698971996</c:v>
                </c:pt>
                <c:pt idx="10">
                  <c:v>447.79836989719962</c:v>
                </c:pt>
                <c:pt idx="11">
                  <c:v>446.99836989719961</c:v>
                </c:pt>
                <c:pt idx="12">
                  <c:v>446.1983698971996</c:v>
                </c:pt>
                <c:pt idx="13">
                  <c:v>445.1983698971996</c:v>
                </c:pt>
                <c:pt idx="14">
                  <c:v>443.99836989719961</c:v>
                </c:pt>
                <c:pt idx="15">
                  <c:v>440.1983698971996</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440.1983698971996</c:v>
                </c:pt>
                <c:pt idx="1">
                  <c:v>417.1983698971996</c:v>
                </c:pt>
                <c:pt idx="2">
                  <c:v>417.1983698971996</c:v>
                </c:pt>
                <c:pt idx="3">
                  <c:v>440.1983698971996</c:v>
                </c:pt>
                <c:pt idx="4">
                  <c:v>417.1983698971996</c:v>
                </c:pt>
                <c:pt idx="5">
                  <c:v>417.1983698971996</c:v>
                </c:pt>
                <c:pt idx="6">
                  <c:v>432.1983698971996</c:v>
                </c:pt>
                <c:pt idx="7">
                  <c:v>432.1983698971996</c:v>
                </c:pt>
                <c:pt idx="8">
                  <c:v>417.1983698971996</c:v>
                </c:pt>
                <c:pt idx="9">
                  <c:v>432.1983698971996</c:v>
                </c:pt>
                <c:pt idx="10">
                  <c:v>432.59836989719958</c:v>
                </c:pt>
                <c:pt idx="11">
                  <c:v>433.39836989719959</c:v>
                </c:pt>
                <c:pt idx="12">
                  <c:v>434.1983698971996</c:v>
                </c:pt>
                <c:pt idx="13">
                  <c:v>435.1983698971996</c:v>
                </c:pt>
                <c:pt idx="14">
                  <c:v>436.39836989719959</c:v>
                </c:pt>
                <c:pt idx="15">
                  <c:v>440.1983698971996</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{8ED65930-794C-44E5-B3F7-03AD0879F54D}</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440.1983698971996</c:v>
                </c:pt>
                <c:pt idx="1">
                  <c:v>440.1983698971996</c:v>
                </c:pt>
                <c:pt idx="2">
                  <c:v>450.1983698971996</c:v>
                </c:pt>
                <c:pt idx="3">
                  <c:v>440.1983698971996</c:v>
                </c:pt>
                <c:pt idx="4">
                  <c:v>450.1983698971996</c:v>
                </c:pt>
                <c:pt idx="5">
                  <c:v>453.1983698971996</c:v>
                </c:pt>
                <c:pt idx="6">
                  <c:v>457.1983698971996</c:v>
                </c:pt>
                <c:pt idx="7">
                  <c:v>460.1983698971996</c:v>
                </c:pt>
                <c:pt idx="8">
                  <c:v>465.1983698971996</c:v>
                </c:pt>
                <c:pt idx="9">
                  <c:v>470.1983698971996</c:v>
                </c:pt>
                <c:pt idx="10">
                  <c:v>476.1983698971996</c:v>
                </c:pt>
                <c:pt idx="11">
                  <c:v>488.1983698971996</c:v>
                </c:pt>
                <c:pt idx="12">
                  <c:v>502.1983698971996</c:v>
                </c:pt>
                <c:pt idx="13">
                  <c:v>477.1983698971996</c:v>
                </c:pt>
                <c:pt idx="14">
                  <c:v>470.1983698971996</c:v>
                </c:pt>
                <c:pt idx="15">
                  <c:v>455.1983698971996</c:v>
                </c:pt>
                <c:pt idx="16">
                  <c:v>440.1983698971996</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440.1983698971996</c:v>
                </c:pt>
                <c:pt idx="1">
                  <c:v>440.1983698971996</c:v>
                </c:pt>
                <c:pt idx="2">
                  <c:v>430.1983698971996</c:v>
                </c:pt>
                <c:pt idx="3">
                  <c:v>440.1983698971996</c:v>
                </c:pt>
                <c:pt idx="4">
                  <c:v>430.1983698971996</c:v>
                </c:pt>
                <c:pt idx="5">
                  <c:v>427.1983698971996</c:v>
                </c:pt>
                <c:pt idx="6">
                  <c:v>423.1983698971996</c:v>
                </c:pt>
                <c:pt idx="7">
                  <c:v>420.1983698971996</c:v>
                </c:pt>
                <c:pt idx="8">
                  <c:v>415.1983698971996</c:v>
                </c:pt>
                <c:pt idx="9">
                  <c:v>410.1983698971996</c:v>
                </c:pt>
                <c:pt idx="10">
                  <c:v>404.1983698971996</c:v>
                </c:pt>
                <c:pt idx="11">
                  <c:v>392.1983698971996</c:v>
                </c:pt>
                <c:pt idx="12">
                  <c:v>378.1983698971996</c:v>
                </c:pt>
                <c:pt idx="13">
                  <c:v>403.1983698971996</c:v>
                </c:pt>
                <c:pt idx="14">
                  <c:v>410.1983698971996</c:v>
                </c:pt>
                <c:pt idx="15">
                  <c:v>425.1983698971996</c:v>
                </c:pt>
                <c:pt idx="16">
                  <c:v>440.1983698971996</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440.1983698971996</c:v>
                </c:pt>
                <c:pt idx="1">
                  <c:v>457.1983698971996</c:v>
                </c:pt>
                <c:pt idx="2">
                  <c:v>451.1983698971996</c:v>
                </c:pt>
                <c:pt idx="3">
                  <c:v>440.1983698971996</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440.1983698971996</c:v>
                </c:pt>
                <c:pt idx="1">
                  <c:v>423.1983698971996</c:v>
                </c:pt>
                <c:pt idx="2">
                  <c:v>429.1983698971996</c:v>
                </c:pt>
                <c:pt idx="3">
                  <c:v>440.1983698971996</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{DF5951B9-2D49-43B2-93BA-FE31C0B3A9A0}</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469.61426132245953</c:v>
                </c:pt>
                <c:pt idx="1">
                  <c:v>469.61426132245953</c:v>
                </c:pt>
                <c:pt idx="2">
                  <c:v>469.61426132245953</c:v>
                </c:pt>
                <c:pt idx="3">
                  <c:v>502.10478010315632</c:v>
                </c:pt>
                <c:pt idx="4">
                  <c:v>469.61426132245953</c:v>
                </c:pt>
                <c:pt idx="5">
                  <c:v>437.12374254176274</c:v>
                </c:pt>
                <c:pt idx="6">
                  <c:v>469.61426132245953</c:v>
                </c:pt>
              </c:numCache>
            </c:numRef>
          </c:xVal>
          <c:yVal>
            <c:numRef>
              <c:f>Trajecto!$C$124:$C$130</c:f>
              <c:numCache>
                <c:formatCode>0</c:formatCode>
                <c:ptCount val="7"/>
                <c:pt idx="0">
                  <c:v>1299.6207512278713</c:v>
                </c:pt>
                <c:pt idx="1">
                  <c:v>649.81037561393566</c:v>
                </c:pt>
                <c:pt idx="2">
                  <c:v>0</c:v>
                </c:pt>
                <c:pt idx="3">
                  <c:v>64.981037561393563</c:v>
                </c:pt>
                <c:pt idx="4">
                  <c:v>0</c:v>
                </c:pt>
                <c:pt idx="5">
                  <c:v>64.981037561393563</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1306.4528348578617</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7.7231528503492717E-4</c:v>
                </c:pt>
                <c:pt idx="2">
                  <c:v>6.5635425327751672E-3</c:v>
                </c:pt>
                <c:pt idx="3">
                  <c:v>2.2964857600132199E-2</c:v>
                </c:pt>
                <c:pt idx="4">
                  <c:v>5.18716278155128E-2</c:v>
                </c:pt>
                <c:pt idx="5">
                  <c:v>9.2840310336515922E-2</c:v>
                </c:pt>
                <c:pt idx="6">
                  <c:v>0.14556172237655604</c:v>
                </c:pt>
                <c:pt idx="7">
                  <c:v>0.20999672150805052</c:v>
                </c:pt>
                <c:pt idx="8">
                  <c:v>0.28624139603233378</c:v>
                </c:pt>
                <c:pt idx="9">
                  <c:v>0.37439191176169956</c:v>
                </c:pt>
                <c:pt idx="10">
                  <c:v>0.4745445110449078</c:v>
                </c:pt>
                <c:pt idx="11">
                  <c:v>0.58678147006674186</c:v>
                </c:pt>
                <c:pt idx="12">
                  <c:v>0.71115702028125338</c:v>
                </c:pt>
                <c:pt idx="13">
                  <c:v>0.84771133592164183</c:v>
                </c:pt>
                <c:pt idx="14">
                  <c:v>0.99648455742196318</c:v>
                </c:pt>
                <c:pt idx="15">
                  <c:v>1.1575167905208263</c:v>
                </c:pt>
                <c:pt idx="16">
                  <c:v>1.3308481053611108</c:v>
                </c:pt>
                <c:pt idx="17">
                  <c:v>1.516518535585742</c:v>
                </c:pt>
                <c:pt idx="18">
                  <c:v>1.7145680774295664</c:v>
                </c:pt>
                <c:pt idx="19">
                  <c:v>1.9250366888073627</c:v>
                </c:pt>
                <c:pt idx="20">
                  <c:v>2.1479642883980317</c:v>
                </c:pt>
                <c:pt idx="21">
                  <c:v>2.3833851211093209</c:v>
                </c:pt>
                <c:pt idx="22">
                  <c:v>2.631322109291518</c:v>
                </c:pt>
                <c:pt idx="23">
                  <c:v>2.8917924646534718</c:v>
                </c:pt>
                <c:pt idx="24">
                  <c:v>3.1648133146024811</c:v>
                </c:pt>
                <c:pt idx="25">
                  <c:v>3.4504017016730604</c:v>
                </c:pt>
                <c:pt idx="26">
                  <c:v>3.7485745829573287</c:v>
                </c:pt>
                <c:pt idx="27">
                  <c:v>4.059348829537063</c:v>
                </c:pt>
                <c:pt idx="28">
                  <c:v>4.382726425484945</c:v>
                </c:pt>
                <c:pt idx="29">
                  <c:v>4.7187086674582535</c:v>
                </c:pt>
                <c:pt idx="30">
                  <c:v>5.0673109718813727</c:v>
                </c:pt>
                <c:pt idx="31">
                  <c:v>5.4285486907757763</c:v>
                </c:pt>
                <c:pt idx="32">
                  <c:v>5.802437119389908</c:v>
                </c:pt>
                <c:pt idx="33">
                  <c:v>6.188991493645764</c:v>
                </c:pt>
                <c:pt idx="34">
                  <c:v>6.5882269877726278</c:v>
                </c:pt>
                <c:pt idx="35">
                  <c:v>7.0001587121056801</c:v>
                </c:pt>
                <c:pt idx="36">
                  <c:v>7.4248017110304732</c:v>
                </c:pt>
                <c:pt idx="37">
                  <c:v>7.8621709610570063</c:v>
                </c:pt>
                <c:pt idx="38">
                  <c:v>8.3122813690093746</c:v>
                </c:pt>
                <c:pt idx="39">
                  <c:v>8.7751477703188794</c:v>
                </c:pt>
                <c:pt idx="40">
                  <c:v>9.2507849274100771</c:v>
                </c:pt>
                <c:pt idx="41">
                  <c:v>9.7392031481952905</c:v>
                </c:pt>
                <c:pt idx="42">
                  <c:v>10.240403894917138</c:v>
                </c:pt>
                <c:pt idx="43">
                  <c:v>10.75438414889309</c:v>
                </c:pt>
                <c:pt idx="44">
                  <c:v>11.281140785213543</c:v>
                </c:pt>
                <c:pt idx="45">
                  <c:v>11.820670571807165</c:v>
                </c:pt>
                <c:pt idx="46">
                  <c:v>12.372970168567857</c:v>
                </c:pt>
                <c:pt idx="47">
                  <c:v>12.938036126538325</c:v>
                </c:pt>
                <c:pt idx="48">
                  <c:v>13.515864887145794</c:v>
                </c:pt>
                <c:pt idx="49">
                  <c:v>14.106452781485885</c:v>
                </c:pt>
                <c:pt idx="50">
                  <c:v>14.709796029651077</c:v>
                </c:pt>
                <c:pt idx="51">
                  <c:v>15.325890740100586</c:v>
                </c:pt>
                <c:pt idx="52">
                  <c:v>15.954732909068767</c:v>
                </c:pt>
                <c:pt idx="53">
                  <c:v>16.596318420009471</c:v>
                </c:pt>
                <c:pt idx="54">
                  <c:v>17.250643043074017</c:v>
                </c:pt>
                <c:pt idx="55">
                  <c:v>17.917702434620676</c:v>
                </c:pt>
                <c:pt idx="56">
                  <c:v>18.597492136753743</c:v>
                </c:pt>
                <c:pt idx="57">
                  <c:v>19.290007576890474</c:v>
                </c:pt>
                <c:pt idx="58">
                  <c:v>19.995244067354303</c:v>
                </c:pt>
                <c:pt idx="59">
                  <c:v>20.713196804992883</c:v>
                </c:pt>
                <c:pt idx="60">
                  <c:v>21.44386087081967</c:v>
                </c:pt>
                <c:pt idx="61">
                  <c:v>22.18723122967782</c:v>
                </c:pt>
                <c:pt idx="62">
                  <c:v>22.9433027299253</c:v>
                </c:pt>
                <c:pt idx="63">
                  <c:v>23.712070103140221</c:v>
                </c:pt>
                <c:pt idx="64">
                  <c:v>24.49352796384543</c:v>
                </c:pt>
                <c:pt idx="65">
                  <c:v>25.287670809251559</c:v>
                </c:pt>
                <c:pt idx="66">
                  <c:v>26.094493019017662</c:v>
                </c:pt>
                <c:pt idx="67">
                  <c:v>26.913988855028819</c:v>
                </c:pt>
                <c:pt idx="68">
                  <c:v>27.746152461189926</c:v>
                </c:pt>
                <c:pt idx="69">
                  <c:v>28.590977863235139</c:v>
                </c:pt>
                <c:pt idx="70">
                  <c:v>29.44845896855233</c:v>
                </c:pt>
                <c:pt idx="71">
                  <c:v>30.318589566022055</c:v>
                </c:pt>
                <c:pt idx="72">
                  <c:v>31.201363325870538</c:v>
                </c:pt>
                <c:pt idx="73">
                  <c:v>32.09677379953618</c:v>
                </c:pt>
                <c:pt idx="74">
                  <c:v>33.004814419549191</c:v>
                </c:pt>
                <c:pt idx="75">
                  <c:v>33.925478499423946</c:v>
                </c:pt>
                <c:pt idx="76">
                  <c:v>34.858759233563653</c:v>
                </c:pt>
                <c:pt idx="77">
                  <c:v>35.80464969717702</c:v>
                </c:pt>
                <c:pt idx="78">
                  <c:v>36.763142846206577</c:v>
                </c:pt>
                <c:pt idx="79">
                  <c:v>37.734231517268363</c:v>
                </c:pt>
                <c:pt idx="80">
                  <c:v>38.71790842760263</c:v>
                </c:pt>
                <c:pt idx="81">
                  <c:v>39.71416173226774</c:v>
                </c:pt>
                <c:pt idx="82">
                  <c:v>40.722970572826505</c:v>
                </c:pt>
                <c:pt idx="83">
                  <c:v>41.744309509101278</c:v>
                </c:pt>
                <c:pt idx="84">
                  <c:v>42.778152959719272</c:v>
                </c:pt>
                <c:pt idx="85">
                  <c:v>43.824475202640116</c:v>
                </c:pt>
                <c:pt idx="86">
                  <c:v>44.883250375695134</c:v>
                </c:pt>
                <c:pt idx="87">
                  <c:v>45.954452477138076</c:v>
                </c:pt>
                <c:pt idx="88">
                  <c:v>47.038055366206954</c:v>
                </c:pt>
                <c:pt idx="89">
                  <c:v>48.13403276369673</c:v>
                </c:pt>
                <c:pt idx="90">
                  <c:v>49.242358252542608</c:v>
                </c:pt>
                <c:pt idx="91">
                  <c:v>50.363003315631488</c:v>
                </c:pt>
                <c:pt idx="92">
                  <c:v>51.495935370114687</c:v>
                </c:pt>
                <c:pt idx="93">
                  <c:v>52.641119726443009</c:v>
                </c:pt>
                <c:pt idx="94">
                  <c:v>53.79852155105241</c:v>
                </c:pt>
                <c:pt idx="95">
                  <c:v>54.968105867260839</c:v>
                </c:pt>
                <c:pt idx="96">
                  <c:v>56.149837556174553</c:v>
                </c:pt>
                <c:pt idx="97">
                  <c:v>57.343681357603714</c:v>
                </c:pt>
                <c:pt idx="98">
                  <c:v>58.549601870986926</c:v>
                </c:pt>
                <c:pt idx="99">
                  <c:v>59.767563556324546</c:v>
                </c:pt>
                <c:pt idx="100">
                  <c:v>60.997530735120513</c:v>
                </c:pt>
                <c:pt idx="101">
                  <c:v>62.239467277406781</c:v>
                </c:pt>
                <c:pt idx="102">
                  <c:v>63.493336288259712</c:v>
                </c:pt>
                <c:pt idx="103">
                  <c:v>64.759100422078987</c:v>
                </c:pt>
                <c:pt idx="104">
                  <c:v>66.036722197412303</c:v>
                </c:pt>
                <c:pt idx="105">
                  <c:v>67.326163997980444</c:v>
                </c:pt>
                <c:pt idx="106">
                  <c:v>68.627388073709682</c:v>
                </c:pt>
                <c:pt idx="107">
                  <c:v>69.940356541771109</c:v>
                </c:pt>
                <c:pt idx="108">
                  <c:v>71.265031387626863</c:v>
                </c:pt>
                <c:pt idx="109">
                  <c:v>72.60137446608293</c:v>
                </c:pt>
                <c:pt idx="110">
                  <c:v>73.949347502348417</c:v>
                </c:pt>
                <c:pt idx="111">
                  <c:v>75.308915707326037</c:v>
                </c:pt>
                <c:pt idx="112">
                  <c:v>76.68005139833646</c:v>
                </c:pt>
                <c:pt idx="113">
                  <c:v>78.062730392081448</c:v>
                </c:pt>
                <c:pt idx="114">
                  <c:v>79.456928391946818</c:v>
                </c:pt>
                <c:pt idx="115">
                  <c:v>80.862620988615348</c:v>
                </c:pt>
                <c:pt idx="116">
                  <c:v>82.279783660685354</c:v>
                </c:pt>
                <c:pt idx="117">
                  <c:v>83.708391775294857</c:v>
                </c:pt>
                <c:pt idx="118">
                  <c:v>85.148420588751222</c:v>
                </c:pt>
                <c:pt idx="119">
                  <c:v>86.599845247166186</c:v>
                </c:pt>
                <c:pt idx="120">
                  <c:v>88.062640787096129</c:v>
                </c:pt>
                <c:pt idx="121">
                  <c:v>89.536776141840335</c:v>
                </c:pt>
                <c:pt idx="122">
                  <c:v>91.022208139456254</c:v>
                </c:pt>
                <c:pt idx="123">
                  <c:v>92.518887489012556</c:v>
                </c:pt>
                <c:pt idx="124">
                  <c:v>94.026764775546482</c:v>
                </c:pt>
                <c:pt idx="125">
                  <c:v>95.545790461550951</c:v>
                </c:pt>
                <c:pt idx="126">
                  <c:v>97.075914888464879</c:v>
                </c:pt>
                <c:pt idx="127">
                  <c:v>98.617088278166463</c:v>
                </c:pt>
                <c:pt idx="128">
                  <c:v>100.16926073446926</c:v>
                </c:pt>
                <c:pt idx="129">
                  <c:v>101.73238224462092</c:v>
                </c:pt>
                <c:pt idx="130">
                  <c:v>103.30640268080427</c:v>
                </c:pt>
                <c:pt idx="131">
                  <c:v>104.8912702323681</c:v>
                </c:pt>
                <c:pt idx="132">
                  <c:v>106.48692983616</c:v>
                </c:pt>
                <c:pt idx="133">
                  <c:v>108.09332474550592</c:v>
                </c:pt>
                <c:pt idx="134">
                  <c:v>109.71039810121137</c:v>
                </c:pt>
                <c:pt idx="135">
                  <c:v>111.33809293331092</c:v>
                </c:pt>
                <c:pt idx="136">
                  <c:v>112.9763521628181</c:v>
                </c:pt>
                <c:pt idx="137">
                  <c:v>114.62511860347534</c:v>
                </c:pt>
                <c:pt idx="138">
                  <c:v>116.28433496350385</c:v>
                </c:pt>
                <c:pt idx="139">
                  <c:v>117.95394384735313</c:v>
                </c:pt>
                <c:pt idx="140">
                  <c:v>119.63388775745005</c:v>
                </c:pt>
                <c:pt idx="141">
                  <c:v>121.32409033341233</c:v>
                </c:pt>
                <c:pt idx="142">
                  <c:v>123.02443757219922</c:v>
                </c:pt>
                <c:pt idx="143">
                  <c:v>124.73479657754358</c:v>
                </c:pt>
                <c:pt idx="144">
                  <c:v>126.45503433029644</c:v>
                </c:pt>
                <c:pt idx="145">
                  <c:v>128.18501769386171</c:v>
                </c:pt>
                <c:pt idx="146">
                  <c:v>129.92461341960313</c:v>
                </c:pt>
                <c:pt idx="147">
                  <c:v>131.6736881522227</c:v>
                </c:pt>
                <c:pt idx="148">
                  <c:v>133.43210843510974</c:v>
                </c:pt>
                <c:pt idx="149">
                  <c:v>135.1997407156602</c:v>
                </c:pt>
                <c:pt idx="150">
                  <c:v>136.9764513505649</c:v>
                </c:pt>
                <c:pt idx="151">
                  <c:v>138.7621066110666</c:v>
                </c:pt>
                <c:pt idx="152">
                  <c:v>140.55657268818476</c:v>
                </c:pt>
                <c:pt idx="153">
                  <c:v>142.35971569790752</c:v>
                </c:pt>
                <c:pt idx="154">
                  <c:v>144.17140168635032</c:v>
                </c:pt>
                <c:pt idx="155">
                  <c:v>145.99149663488021</c:v>
                </c:pt>
                <c:pt idx="156">
                  <c:v>147.81977761797586</c:v>
                </c:pt>
                <c:pt idx="157">
                  <c:v>149.65584392223136</c:v>
                </c:pt>
                <c:pt idx="158">
                  <c:v>151.49920591862343</c:v>
                </c:pt>
                <c:pt idx="159">
                  <c:v>153.34937399288572</c:v>
                </c:pt>
                <c:pt idx="160">
                  <c:v>155.20585858884755</c:v>
                </c:pt>
                <c:pt idx="161">
                  <c:v>157.0680573022097</c:v>
                </c:pt>
                <c:pt idx="162">
                  <c:v>158.93514200254182</c:v>
                </c:pt>
                <c:pt idx="163">
                  <c:v>160.80618275372285</c:v>
                </c:pt>
                <c:pt idx="164">
                  <c:v>162.68027174718415</c:v>
                </c:pt>
                <c:pt idx="165">
                  <c:v>164.55662053882722</c:v>
                </c:pt>
                <c:pt idx="166">
                  <c:v>166.43465717950653</c:v>
                </c:pt>
                <c:pt idx="167">
                  <c:v>168.31383615702779</c:v>
                </c:pt>
                <c:pt idx="168">
                  <c:v>170.19350783446467</c:v>
                </c:pt>
                <c:pt idx="169">
                  <c:v>172.07283125876683</c:v>
                </c:pt>
                <c:pt idx="170">
                  <c:v>173.95074649796655</c:v>
                </c:pt>
                <c:pt idx="171">
                  <c:v>175.8265112916462</c:v>
                </c:pt>
                <c:pt idx="172">
                  <c:v>177.69994014635563</c:v>
                </c:pt>
                <c:pt idx="173">
                  <c:v>179.57103665965241</c:v>
                </c:pt>
                <c:pt idx="174">
                  <c:v>181.43980441817209</c:v>
                </c:pt>
                <c:pt idx="175">
                  <c:v>183.30624699767168</c:v>
                </c:pt>
                <c:pt idx="176">
                  <c:v>185.17036796307281</c:v>
                </c:pt>
                <c:pt idx="177">
                  <c:v>187.03217086850466</c:v>
                </c:pt>
                <c:pt idx="178">
                  <c:v>188.8916592573467</c:v>
                </c:pt>
                <c:pt idx="179">
                  <c:v>190.74883666227126</c:v>
                </c:pt>
                <c:pt idx="180">
                  <c:v>192.60370660528574</c:v>
                </c:pt>
                <c:pt idx="181">
                  <c:v>194.45627259777484</c:v>
                </c:pt>
                <c:pt idx="182">
                  <c:v>196.3065381405423</c:v>
                </c:pt>
                <c:pt idx="183">
                  <c:v>198.15450672385271</c:v>
                </c:pt>
                <c:pt idx="184">
                  <c:v>200.00018182747286</c:v>
                </c:pt>
                <c:pt idx="185">
                  <c:v>201.84356692071307</c:v>
                </c:pt>
                <c:pt idx="186">
                  <c:v>203.68466546246827</c:v>
                </c:pt>
                <c:pt idx="187">
                  <c:v>205.52348090125878</c:v>
                </c:pt>
                <c:pt idx="188">
                  <c:v>207.36001667527097</c:v>
                </c:pt>
                <c:pt idx="189">
                  <c:v>209.19427621239774</c:v>
                </c:pt>
                <c:pt idx="190">
                  <c:v>211.02626293027873</c:v>
                </c:pt>
                <c:pt idx="191">
                  <c:v>212.85598023634043</c:v>
                </c:pt>
                <c:pt idx="192">
                  <c:v>214.68343152783586</c:v>
                </c:pt>
                <c:pt idx="193">
                  <c:v>216.50862019188446</c:v>
                </c:pt>
                <c:pt idx="194">
                  <c:v>218.3315496055113</c:v>
                </c:pt>
                <c:pt idx="195">
                  <c:v>220.15222313568648</c:v>
                </c:pt>
                <c:pt idx="196">
                  <c:v>221.9706441393642</c:v>
                </c:pt>
                <c:pt idx="197">
                  <c:v>223.78681596352155</c:v>
                </c:pt>
                <c:pt idx="198">
                  <c:v>225.6007419451972</c:v>
                </c:pt>
                <c:pt idx="199">
                  <c:v>227.41242541152994</c:v>
                </c:pt>
                <c:pt idx="200">
                  <c:v>229.22186967979692</c:v>
                </c:pt>
                <c:pt idx="201">
                  <c:v>247.19341268620988</c:v>
                </c:pt>
                <c:pt idx="202">
                  <c:v>264.94316648443748</c:v>
                </c:pt>
                <c:pt idx="203">
                  <c:v>282.47435281860714</c:v>
                </c:pt>
                <c:pt idx="204">
                  <c:v>299.79009981926492</c:v>
                </c:pt>
                <c:pt idx="205">
                  <c:v>316.8934455175941</c:v>
                </c:pt>
                <c:pt idx="206">
                  <c:v>333.7873411930708</c:v>
                </c:pt>
                <c:pt idx="207">
                  <c:v>350.47465456397424</c:v>
                </c:pt>
                <c:pt idx="208">
                  <c:v>366.95817282955016</c:v>
                </c:pt>
                <c:pt idx="209">
                  <c:v>383.24060557205394</c:v>
                </c:pt>
                <c:pt idx="210">
                  <c:v>399.32458752636984</c:v>
                </c:pt>
                <c:pt idx="211">
                  <c:v>415.21268122441074</c:v>
                </c:pt>
                <c:pt idx="212">
                  <c:v>430.90737952104837</c:v>
                </c:pt>
                <c:pt idx="213">
                  <c:v>446.41110800789966</c:v>
                </c:pt>
                <c:pt idx="214">
                  <c:v>461.72622732090343</c:v>
                </c:pt>
                <c:pt idx="215">
                  <c:v>476.85503534725495</c:v>
                </c:pt>
                <c:pt idx="216">
                  <c:v>491.79976933692797</c:v>
                </c:pt>
                <c:pt idx="217">
                  <c:v>506.56260792369676</c:v>
                </c:pt>
                <c:pt idx="218">
                  <c:v>521.14567306027629</c:v>
                </c:pt>
                <c:pt idx="219">
                  <c:v>535.55103187192526</c:v>
                </c:pt>
                <c:pt idx="220">
                  <c:v>549.78069843259948</c:v>
                </c:pt>
                <c:pt idx="221">
                  <c:v>563.83663546750677</c:v>
                </c:pt>
                <c:pt idx="222">
                  <c:v>577.72075598568847</c:v>
                </c:pt>
                <c:pt idx="223">
                  <c:v>591.43492484604781</c:v>
                </c:pt>
                <c:pt idx="224">
                  <c:v>604.98096026004851</c:v>
                </c:pt>
                <c:pt idx="225">
                  <c:v>618.36063523412565</c:v>
                </c:pt>
                <c:pt idx="226">
                  <c:v>631.57567895468139</c:v>
                </c:pt>
                <c:pt idx="227">
                  <c:v>644.62777811837714</c:v>
                </c:pt>
                <c:pt idx="228">
                  <c:v>657.51857821028523</c:v>
                </c:pt>
                <c:pt idx="229">
                  <c:v>670.24968473232366</c:v>
                </c:pt>
                <c:pt idx="230">
                  <c:v>682.82266438426484</c:v>
                </c:pt>
                <c:pt idx="231">
                  <c:v>695.23904619948655</c:v>
                </c:pt>
                <c:pt idx="232">
                  <c:v>707.50032263751825</c:v>
                </c:pt>
                <c:pt idx="233">
                  <c:v>719.60795063532612</c:v>
                </c:pt>
                <c:pt idx="234">
                  <c:v>731.56335261917923</c:v>
                </c:pt>
                <c:pt idx="235">
                  <c:v>743.3679174788416</c:v>
                </c:pt>
                <c:pt idx="236">
                  <c:v>755.02300150574661</c:v>
                </c:pt>
                <c:pt idx="237">
                  <c:v>766.52992929672303</c:v>
                </c:pt>
                <c:pt idx="238">
                  <c:v>777.88999462476386</c:v>
                </c:pt>
                <c:pt idx="239">
                  <c:v>789.1044612782523</c:v>
                </c:pt>
                <c:pt idx="240">
                  <c:v>800.17456386998879</c:v>
                </c:pt>
                <c:pt idx="241">
                  <c:v>811.10150861729596</c:v>
                </c:pt>
                <c:pt idx="242">
                  <c:v>821.88647409441467</c:v>
                </c:pt>
                <c:pt idx="243">
                  <c:v>832.53061195834596</c:v>
                </c:pt>
                <c:pt idx="244">
                  <c:v>843.03504764923548</c:v>
                </c:pt>
                <c:pt idx="245">
                  <c:v>853.40088106634562</c:v>
                </c:pt>
                <c:pt idx="246">
                  <c:v>863.62918722060897</c:v>
                </c:pt>
                <c:pt idx="247">
                  <c:v>873.72101686471024</c:v>
                </c:pt>
                <c:pt idx="248">
                  <c:v>883.67739710159799</c:v>
                </c:pt>
                <c:pt idx="249">
                  <c:v>893.49933197228654</c:v>
                </c:pt>
                <c:pt idx="250">
                  <c:v>903.18780302376547</c:v>
                </c:pt>
                <c:pt idx="251">
                  <c:v>912.74376985779986</c:v>
                </c:pt>
                <c:pt idx="252">
                  <c:v>922.16817066136434</c:v>
                </c:pt>
                <c:pt idx="253">
                  <c:v>931.46192271942391</c:v>
                </c:pt>
                <c:pt idx="254">
                  <c:v>940.62592291073861</c:v>
                </c:pt>
                <c:pt idx="255">
                  <c:v>949.66104818734095</c:v>
                </c:pt>
                <c:pt idx="256">
                  <c:v>958.56815603830478</c:v>
                </c:pt>
                <c:pt idx="257">
                  <c:v>967.34808493839705</c:v>
                </c:pt>
                <c:pt idx="258">
                  <c:v>976.00165478217821</c:v>
                </c:pt>
                <c:pt idx="259">
                  <c:v>984.52966730409105</c:v>
                </c:pt>
                <c:pt idx="260">
                  <c:v>992.93290648505581</c:v>
                </c:pt>
                <c:pt idx="261">
                  <c:v>1001.2121389460655</c:v>
                </c:pt>
                <c:pt idx="262">
                  <c:v>1009.3681143292556</c:v>
                </c:pt>
                <c:pt idx="263">
                  <c:v>1017.4015656669017</c:v>
                </c:pt>
                <c:pt idx="264">
                  <c:v>1025.3132097387779</c:v>
                </c:pt>
                <c:pt idx="265">
                  <c:v>1033.1037474182949</c:v>
                </c:pt>
                <c:pt idx="266">
                  <c:v>1040.7738640078137</c:v>
                </c:pt>
                <c:pt idx="267">
                  <c:v>1048.32422956352</c:v>
                </c:pt>
                <c:pt idx="268">
                  <c:v>1055.7554992102253</c:v>
                </c:pt>
                <c:pt idx="269">
                  <c:v>1063.0683134464462</c:v>
                </c:pt>
                <c:pt idx="270">
                  <c:v>1070.2632984401039</c:v>
                </c:pt>
                <c:pt idx="271">
                  <c:v>1077.3410663151642</c:v>
                </c:pt>
                <c:pt idx="272">
                  <c:v>1084.3022154295347</c:v>
                </c:pt>
                <c:pt idx="273">
                  <c:v>1091.1473306445178</c:v>
                </c:pt>
                <c:pt idx="274">
                  <c:v>1097.8769835861099</c:v>
                </c:pt>
                <c:pt idx="275">
                  <c:v>1104.4917328984268</c:v>
                </c:pt>
                <c:pt idx="276">
                  <c:v>1110.9921244895213</c:v>
                </c:pt>
                <c:pt idx="277">
                  <c:v>1117.3786917698555</c:v>
                </c:pt>
                <c:pt idx="278">
                  <c:v>1123.6519558836778</c:v>
                </c:pt>
                <c:pt idx="279">
                  <c:v>1129.812425933545</c:v>
                </c:pt>
                <c:pt idx="280">
                  <c:v>1135.8605991982267</c:v>
                </c:pt>
                <c:pt idx="281">
                  <c:v>1141.796961344219</c:v>
                </c:pt>
                <c:pt idx="282">
                  <c:v>1147.6219866310857</c:v>
                </c:pt>
                <c:pt idx="283">
                  <c:v>1153.3361381108452</c:v>
                </c:pt>
                <c:pt idx="284">
                  <c:v>1158.9398678216098</c:v>
                </c:pt>
                <c:pt idx="285">
                  <c:v>1164.4336169756816</c:v>
                </c:pt>
                <c:pt idx="286">
                  <c:v>1169.8178161423052</c:v>
                </c:pt>
                <c:pt idx="287">
                  <c:v>1175.0928854252729</c:v>
                </c:pt>
                <c:pt idx="288">
                  <c:v>1180.2592346355736</c:v>
                </c:pt>
                <c:pt idx="289">
                  <c:v>1185.3172634592761</c:v>
                </c:pt>
                <c:pt idx="290">
                  <c:v>1190.2673616208342</c:v>
                </c:pt>
                <c:pt idx="291">
                  <c:v>1195.1099090419989</c:v>
                </c:pt>
                <c:pt idx="292">
                  <c:v>1199.8452759965248</c:v>
                </c:pt>
                <c:pt idx="293">
                  <c:v>1204.4738232608556</c:v>
                </c:pt>
                <c:pt idx="294">
                  <c:v>1208.9959022609755</c:v>
                </c:pt>
                <c:pt idx="295">
                  <c:v>1213.4118552156158</c:v>
                </c:pt>
                <c:pt idx="296">
                  <c:v>1217.7220152760069</c:v>
                </c:pt>
                <c:pt idx="297">
                  <c:v>1221.9267066623734</c:v>
                </c:pt>
                <c:pt idx="298">
                  <c:v>1226.026244797371</c:v>
                </c:pt>
                <c:pt idx="299">
                  <c:v>1230.0209364366733</c:v>
                </c:pt>
                <c:pt idx="300">
                  <c:v>1233.9110797969224</c:v>
                </c:pt>
                <c:pt idx="301">
                  <c:v>1237.6969646812684</c:v>
                </c:pt>
                <c:pt idx="302">
                  <c:v>1241.3788726027317</c:v>
                </c:pt>
                <c:pt idx="303">
                  <c:v>1244.9570769056377</c:v>
                </c:pt>
                <c:pt idx="304">
                  <c:v>1248.4318428853833</c:v>
                </c:pt>
                <c:pt idx="305">
                  <c:v>1251.8034279068183</c:v>
                </c:pt>
                <c:pt idx="306">
                  <c:v>1255.0720815215393</c:v>
                </c:pt>
                <c:pt idx="307">
                  <c:v>1258.238045584415</c:v>
                </c:pt>
                <c:pt idx="308">
                  <c:v>1261.3015543696922</c:v>
                </c:pt>
                <c:pt idx="309">
                  <c:v>1264.2628346870533</c:v>
                </c:pt>
                <c:pt idx="310">
                  <c:v>1267.1221059980305</c:v>
                </c:pt>
                <c:pt idx="311">
                  <c:v>1269.8795805332147</c:v>
                </c:pt>
                <c:pt idx="312">
                  <c:v>1272.5354634107371</c:v>
                </c:pt>
                <c:pt idx="313">
                  <c:v>1275.0899527565373</c:v>
                </c:pt>
                <c:pt idx="314">
                  <c:v>1277.5432398269841</c:v>
                </c:pt>
                <c:pt idx="315">
                  <c:v>1279.895509134454</c:v>
                </c:pt>
                <c:pt idx="316">
                  <c:v>1282.1469385765311</c:v>
                </c:pt>
                <c:pt idx="317">
                  <c:v>1284.297699569539</c:v>
                </c:pt>
                <c:pt idx="318">
                  <c:v>1286.3479571871706</c:v>
                </c:pt>
                <c:pt idx="319">
                  <c:v>1288.297870305038</c:v>
                </c:pt>
                <c:pt idx="320">
                  <c:v>1290.1475917520133</c:v>
                </c:pt>
                <c:pt idx="321">
                  <c:v>1291.897268469281</c:v>
                </c:pt>
                <c:pt idx="322">
                  <c:v>1293.5470416780645</c:v>
                </c:pt>
                <c:pt idx="323">
                  <c:v>1295.0970470570185</c:v>
                </c:pt>
                <c:pt idx="324">
                  <c:v>1296.5474149302986</c:v>
                </c:pt>
                <c:pt idx="325">
                  <c:v>1297.8982704673135</c:v>
                </c:pt>
                <c:pt idx="326">
                  <c:v>1299.1497338951426</c:v>
                </c:pt>
                <c:pt idx="327">
                  <c:v>1300.3019207245441</c:v>
                </c:pt>
                <c:pt idx="328">
                  <c:v>1301.354941990387</c:v>
                </c:pt>
                <c:pt idx="329">
                  <c:v>1302.3089045072113</c:v>
                </c:pt>
                <c:pt idx="330">
                  <c:v>1303.1639111404411</c:v>
                </c:pt>
                <c:pt idx="331">
                  <c:v>1303.9200610935582</c:v>
                </c:pt>
                <c:pt idx="332">
                  <c:v>1304.5774502112672</c:v>
                </c:pt>
                <c:pt idx="333">
                  <c:v>1305.1361712983771</c:v>
                </c:pt>
                <c:pt idx="334">
                  <c:v>1305.5963144537632</c:v>
                </c:pt>
                <c:pt idx="335">
                  <c:v>1305.9579674184022</c:v>
                </c:pt>
                <c:pt idx="336">
                  <c:v>1306.2212159360754</c:v>
                </c:pt>
                <c:pt idx="337">
                  <c:v>1306.3861441249469</c:v>
                </c:pt>
                <c:pt idx="338">
                  <c:v>1306.4528348578617</c:v>
                </c:pt>
                <c:pt idx="339">
                  <c:v>1306.4213701488841</c:v>
                </c:pt>
                <c:pt idx="340">
                  <c:v>1306.2918315433458</c:v>
                </c:pt>
                <c:pt idx="341">
                  <c:v>1306.0643005084967</c:v>
                </c:pt>
                <c:pt idx="342">
                  <c:v>1305.7388588217666</c:v>
                </c:pt>
                <c:pt idx="343">
                  <c:v>1305.3155889536695</c:v>
                </c:pt>
                <c:pt idx="344">
                  <c:v>1304.7945744424901</c:v>
                </c:pt>
                <c:pt idx="345">
                  <c:v>1304.1759002581018</c:v>
                </c:pt>
                <c:pt idx="346">
                  <c:v>1303.459653152541</c:v>
                </c:pt>
                <c:pt idx="347">
                  <c:v>1302.6459219953056</c:v>
                </c:pt>
                <c:pt idx="348">
                  <c:v>1301.73479809172</c:v>
                </c:pt>
                <c:pt idx="349">
                  <c:v>1300.7263754831035</c:v>
                </c:pt>
                <c:pt idx="350">
                  <c:v>1299.6207512278713</c:v>
                </c:pt>
                <c:pt idx="351">
                  <c:v>1298.4180256630709</c:v>
                </c:pt>
                <c:pt idx="352">
                  <c:v>1297.1183026461949</c:v>
                </c:pt>
                <c:pt idx="353">
                  <c:v>1295.7216897774167</c:v>
                </c:pt>
                <c:pt idx="354">
                  <c:v>1294.2282986026435</c:v>
                </c:pt>
                <c:pt idx="355">
                  <c:v>1292.6382447979895</c:v>
                </c:pt>
                <c:pt idx="356">
                  <c:v>1290.951648336433</c:v>
                </c:pt>
                <c:pt idx="357">
                  <c:v>1289.1686336375287</c:v>
                </c:pt>
                <c:pt idx="358">
                  <c:v>1287.2893297011319</c:v>
                </c:pt>
                <c:pt idx="359">
                  <c:v>1285.3138702261249</c:v>
                </c:pt>
                <c:pt idx="360">
                  <c:v>1283.2423937151545</c:v>
                </c:pt>
                <c:pt idx="361">
                  <c:v>1281.0750435663783</c:v>
                </c:pt>
                <c:pt idx="362">
                  <c:v>1278.8119681531939</c:v>
                </c:pt>
                <c:pt idx="363">
                  <c:v>1276.4533208928844</c:v>
                </c:pt>
                <c:pt idx="364">
                  <c:v>1273.999260305065</c:v>
                </c:pt>
                <c:pt idx="365">
                  <c:v>1271.4499500607644</c:v>
                </c:pt>
                <c:pt idx="366">
                  <c:v>1268.8055590229171</c:v>
                </c:pt>
                <c:pt idx="367">
                  <c:v>1266.0662612789836</c:v>
                </c:pt>
                <c:pt idx="368">
                  <c:v>1263.2322361663607</c:v>
                </c:pt>
                <c:pt idx="369">
                  <c:v>1260.3036682911884</c:v>
                </c:pt>
                <c:pt idx="370">
                  <c:v>1257.2807475411059</c:v>
                </c:pt>
                <c:pt idx="371">
                  <c:v>1254.1636690924624</c:v>
                </c:pt>
                <c:pt idx="372">
                  <c:v>1250.9526334124369</c:v>
                </c:pt>
                <c:pt idx="373">
                  <c:v>1247.6478462564858</c:v>
                </c:pt>
                <c:pt idx="374">
                  <c:v>1244.2495186614915</c:v>
                </c:pt>
                <c:pt idx="375">
                  <c:v>1240.7578669349514</c:v>
                </c:pt>
                <c:pt idx="376">
                  <c:v>1237.1731126405155</c:v>
                </c:pt>
                <c:pt idx="377">
                  <c:v>1233.495482580149</c:v>
                </c:pt>
                <c:pt idx="378">
                  <c:v>1229.725208773172</c:v>
                </c:pt>
                <c:pt idx="379">
                  <c:v>1225.8625284324012</c:v>
                </c:pt>
                <c:pt idx="380">
                  <c:v>1221.9076839376016</c:v>
                </c:pt>
                <c:pt idx="381">
                  <c:v>1217.8609228064308</c:v>
                </c:pt>
                <c:pt idx="382">
                  <c:v>1213.7224976630487</c:v>
                </c:pt>
                <c:pt idx="383">
                  <c:v>1209.4926662045416</c:v>
                </c:pt>
                <c:pt idx="384">
                  <c:v>1205.1716911653041</c:v>
                </c:pt>
                <c:pt idx="385">
                  <c:v>1200.7598402795034</c:v>
                </c:pt>
                <c:pt idx="386">
                  <c:v>1196.2573862417432</c:v>
                </c:pt>
                <c:pt idx="387">
                  <c:v>1191.6646066660344</c:v>
                </c:pt>
                <c:pt idx="388">
                  <c:v>1186.981784043167</c:v>
                </c:pt>
                <c:pt idx="389">
                  <c:v>1182.2092056965787</c:v>
                </c:pt>
                <c:pt idx="390">
                  <c:v>1177.3471637367973</c:v>
                </c:pt>
                <c:pt idx="391">
                  <c:v>1172.3959550145375</c:v>
                </c:pt>
                <c:pt idx="392">
                  <c:v>1167.3558810725219</c:v>
                </c:pt>
                <c:pt idx="393">
                  <c:v>1162.2272480960917</c:v>
                </c:pt>
                <c:pt idx="394">
                  <c:v>1157.0103668626709</c:v>
                </c:pt>
                <c:pt idx="395">
                  <c:v>1151.7055526901402</c:v>
                </c:pt>
                <c:pt idx="396">
                  <c:v>1146.3131253841748</c:v>
                </c:pt>
                <c:pt idx="397">
                  <c:v>1140.8334091845993</c:v>
                </c:pt>
                <c:pt idx="398">
                  <c:v>1135.2667327108056</c:v>
                </c:pt>
                <c:pt idx="399">
                  <c:v>1129.6134289062811</c:v>
                </c:pt>
                <c:pt idx="400">
                  <c:v>1123.8738349822902</c:v>
                </c:pt>
                <c:pt idx="401">
                  <c:v>1118.0482923607503</c:v>
                </c:pt>
                <c:pt idx="402">
                  <c:v>1112.137146616343</c:v>
                </c:pt>
                <c:pt idx="403">
                  <c:v>1106.1407474178964</c:v>
                </c:pt>
                <c:pt idx="404">
                  <c:v>1100.0594484690778</c:v>
                </c:pt>
                <c:pt idx="405">
                  <c:v>1093.8936074484288</c:v>
                </c:pt>
                <c:pt idx="406">
                  <c:v>1087.6435859487788</c:v>
                </c:pt>
                <c:pt idx="407">
                  <c:v>1081.3097494160688</c:v>
                </c:pt>
                <c:pt idx="408">
                  <c:v>1074.8924670876172</c:v>
                </c:pt>
                <c:pt idx="409">
                  <c:v>1068.3921119298582</c:v>
                </c:pt>
                <c:pt idx="410">
                  <c:v>1061.8090605755833</c:v>
                </c:pt>
                <c:pt idx="411">
                  <c:v>1055.1436932607146</c:v>
                </c:pt>
                <c:pt idx="412">
                  <c:v>1048.3963937606381</c:v>
                </c:pt>
                <c:pt idx="413">
                  <c:v>1041.5675493261251</c:v>
                </c:pt>
                <c:pt idx="414">
                  <c:v>1034.6575506188683</c:v>
                </c:pt>
                <c:pt idx="415">
                  <c:v>1027.6667916466606</c:v>
                </c:pt>
                <c:pt idx="416">
                  <c:v>1020.5956696982405</c:v>
                </c:pt>
                <c:pt idx="417">
                  <c:v>1013.4445852778306</c:v>
                </c:pt>
                <c:pt idx="418">
                  <c:v>1006.2139420393952</c:v>
                </c:pt>
                <c:pt idx="419">
                  <c:v>998.90414672063991</c:v>
                </c:pt>
                <c:pt idx="420">
                  <c:v>991.51560907677833</c:v>
                </c:pt>
                <c:pt idx="421">
                  <c:v>984.04874181408957</c:v>
                </c:pt>
                <c:pt idx="422">
                  <c:v>976.50396052328983</c:v>
                </c:pt>
                <c:pt idx="423">
                  <c:v>968.88168361274097</c:v>
                </c:pt>
                <c:pt idx="424">
                  <c:v>961.18233224151902</c:v>
                </c:pt>
                <c:pt idx="425">
                  <c:v>953.40633025236446</c:v>
                </c:pt>
                <c:pt idx="426">
                  <c:v>945.5541041045368</c:v>
                </c:pt>
                <c:pt idx="427">
                  <c:v>937.62608280659481</c:v>
                </c:pt>
                <c:pt idx="428">
                  <c:v>929.6226978491236</c:v>
                </c:pt>
                <c:pt idx="429">
                  <c:v>921.5443831374298</c:v>
                </c:pt>
                <c:pt idx="430">
                  <c:v>913.39157492422544</c:v>
                </c:pt>
                <c:pt idx="431">
                  <c:v>905.16471174232117</c:v>
                </c:pt>
                <c:pt idx="432">
                  <c:v>896.86423433734831</c:v>
                </c:pt>
                <c:pt idx="433">
                  <c:v>888.49058560053015</c:v>
                </c:pt>
                <c:pt idx="434">
                  <c:v>880.04421050152177</c:v>
                </c:pt>
                <c:pt idx="435">
                  <c:v>871.52555602133725</c:v>
                </c:pt>
                <c:pt idx="436">
                  <c:v>862.93507108538404</c:v>
                </c:pt>
                <c:pt idx="437">
                  <c:v>854.27320649662181</c:v>
                </c:pt>
                <c:pt idx="438">
                  <c:v>845.54041486886547</c:v>
                </c:pt>
                <c:pt idx="439">
                  <c:v>836.73715056024935</c:v>
                </c:pt>
                <c:pt idx="440">
                  <c:v>827.86386960687082</c:v>
                </c:pt>
                <c:pt idx="441">
                  <c:v>818.92102965663037</c:v>
                </c:pt>
                <c:pt idx="442">
                  <c:v>809.90908990328558</c:v>
                </c:pt>
                <c:pt idx="443">
                  <c:v>800.8285110207355</c:v>
                </c:pt>
                <c:pt idx="444">
                  <c:v>791.67975509755286</c:v>
                </c:pt>
                <c:pt idx="445">
                  <c:v>782.46328557177844</c:v>
                </c:pt>
                <c:pt idx="446">
                  <c:v>773.17956716599576</c:v>
                </c:pt>
                <c:pt idx="447">
                  <c:v>763.82906582270004</c:v>
                </c:pt>
                <c:pt idx="448">
                  <c:v>754.41224863997775</c:v>
                </c:pt>
                <c:pt idx="449">
                  <c:v>744.92958380751077</c:v>
                </c:pt>
                <c:pt idx="450">
                  <c:v>735.38154054292102</c:v>
                </c:pt>
                <c:pt idx="451">
                  <c:v>725.7685890284688</c:v>
                </c:pt>
                <c:pt idx="452">
                  <c:v>716.09120034811974</c:v>
                </c:pt>
                <c:pt idx="453">
                  <c:v>706.34984642499387</c:v>
                </c:pt>
                <c:pt idx="454">
                  <c:v>696.54499995920992</c:v>
                </c:pt>
                <c:pt idx="455">
                  <c:v>686.67713436613838</c:v>
                </c:pt>
                <c:pt idx="456">
                  <c:v>676.74672371507609</c:v>
                </c:pt>
                <c:pt idx="457">
                  <c:v>666.75424266835444</c:v>
                </c:pt>
                <c:pt idx="458">
                  <c:v>656.70016642089422</c:v>
                </c:pt>
                <c:pt idx="459">
                  <c:v>646.58497064021799</c:v>
                </c:pt>
                <c:pt idx="460">
                  <c:v>636.40913140693192</c:v>
                </c:pt>
                <c:pt idx="461">
                  <c:v>626.17312515568904</c:v>
                </c:pt>
                <c:pt idx="462">
                  <c:v>615.8774286166431</c:v>
                </c:pt>
                <c:pt idx="463">
                  <c:v>605.52251875740546</c:v>
                </c:pt>
                <c:pt idx="464">
                  <c:v>595.1088727255144</c:v>
                </c:pt>
                <c:pt idx="465">
                  <c:v>584.63696779142617</c:v>
                </c:pt>
                <c:pt idx="466">
                  <c:v>574.10728129203903</c:v>
                </c:pt>
                <c:pt idx="467">
                  <c:v>563.52029057475818</c:v>
                </c:pt>
                <c:pt idx="468">
                  <c:v>552.87647294211115</c:v>
                </c:pt>
                <c:pt idx="469">
                  <c:v>542.17630559692213</c:v>
                </c:pt>
                <c:pt idx="470">
                  <c:v>531.42026558805378</c:v>
                </c:pt>
                <c:pt idx="471">
                  <c:v>520.60882975672473</c:v>
                </c:pt>
                <c:pt idx="472">
                  <c:v>509.7424746834098</c:v>
                </c:pt>
                <c:pt idx="473">
                  <c:v>498.82167663533124</c:v>
                </c:pt>
                <c:pt idx="474">
                  <c:v>487.8469115145474</c:v>
                </c:pt>
                <c:pt idx="475">
                  <c:v>476.81865480664607</c:v>
                </c:pt>
                <c:pt idx="476">
                  <c:v>465.73738153004859</c:v>
                </c:pt>
                <c:pt idx="477">
                  <c:v>454.60356618593153</c:v>
                </c:pt>
                <c:pt idx="478">
                  <c:v>443.41768270877083</c:v>
                </c:pt>
                <c:pt idx="479">
                  <c:v>432.18020441751509</c:v>
                </c:pt>
                <c:pt idx="480">
                  <c:v>420.89160396739248</c:v>
                </c:pt>
                <c:pt idx="481">
                  <c:v>409.55235330235644</c:v>
                </c:pt>
                <c:pt idx="482">
                  <c:v>398.16292360817516</c:v>
                </c:pt>
                <c:pt idx="483">
                  <c:v>386.72378526616876</c:v>
                </c:pt>
                <c:pt idx="484">
                  <c:v>375.23540780759862</c:v>
                </c:pt>
                <c:pt idx="485">
                  <c:v>363.69825986871234</c:v>
                </c:pt>
                <c:pt idx="486">
                  <c:v>352.11280914644834</c:v>
                </c:pt>
                <c:pt idx="487">
                  <c:v>340.47952235480273</c:v>
                </c:pt>
                <c:pt idx="488">
                  <c:v>328.7988651818618</c:v>
                </c:pt>
                <c:pt idx="489">
                  <c:v>317.07130224750284</c:v>
                </c:pt>
                <c:pt idx="490">
                  <c:v>305.29729706176533</c:v>
                </c:pt>
                <c:pt idx="491">
                  <c:v>293.47731198389516</c:v>
                </c:pt>
                <c:pt idx="492">
                  <c:v>281.61180818206321</c:v>
                </c:pt>
                <c:pt idx="493">
                  <c:v>269.70124559376046</c:v>
                </c:pt>
                <c:pt idx="494">
                  <c:v>257.74608288687034</c:v>
                </c:pt>
                <c:pt idx="495">
                  <c:v>245.74677742142001</c:v>
                </c:pt>
                <c:pt idx="496">
                  <c:v>233.70378521201098</c:v>
                </c:pt>
                <c:pt idx="497">
                  <c:v>221.61756089093001</c:v>
                </c:pt>
                <c:pt idx="498">
                  <c:v>209.48855767194036</c:v>
                </c:pt>
                <c:pt idx="499">
                  <c:v>197.31722731475361</c:v>
                </c:pt>
                <c:pt idx="500">
                  <c:v>185.10402009018196</c:v>
                </c:pt>
                <c:pt idx="501">
                  <c:v>172.84938474597055</c:v>
                </c:pt>
                <c:pt idx="502">
                  <c:v>160.55376847330933</c:v>
                </c:pt>
                <c:pt idx="503">
                  <c:v>148.21761687402361</c:v>
                </c:pt>
                <c:pt idx="504">
                  <c:v>135.84137392844212</c:v>
                </c:pt>
                <c:pt idx="505">
                  <c:v>123.42548196394172</c:v>
                </c:pt>
                <c:pt idx="506">
                  <c:v>110.97038162416681</c:v>
                </c:pt>
                <c:pt idx="507">
                  <c:v>98.476511838922107</c:v>
                </c:pt>
                <c:pt idx="508">
                  <c:v>85.94430979473691</c:v>
                </c:pt>
                <c:pt idx="509">
                  <c:v>73.374210906098511</c:v>
                </c:pt>
                <c:pt idx="510">
                  <c:v>60.766648787352828</c:v>
                </c:pt>
                <c:pt idx="511">
                  <c:v>48.122055225269612</c:v>
                </c:pt>
                <c:pt idx="512">
                  <c:v>35.440860152269636</c:v>
                </c:pt>
                <c:pt idx="513">
                  <c:v>22.723491620311044</c:v>
                </c:pt>
                <c:pt idx="514">
                  <c:v>9.9703757754319042</c:v>
                </c:pt>
                <c:pt idx="515">
                  <c:v>-2.818063167054266</c:v>
                </c:pt>
                <c:pt idx="516">
                  <c:v>-2.8308691790796972</c:v>
                </c:pt>
                <c:pt idx="517">
                  <c:v>-2.8436752257951179</c:v>
                </c:pt>
                <c:pt idx="518">
                  <c:v>-2.8564813072001098</c:v>
                </c:pt>
                <c:pt idx="519">
                  <c:v>-2.8692874232942551</c:v>
                </c:pt>
                <c:pt idx="520">
                  <c:v>-2.882093574077135</c:v>
                </c:pt>
                <c:pt idx="521">
                  <c:v>-2.8948997595483315</c:v>
                </c:pt>
                <c:pt idx="522">
                  <c:v>-2.9077059797074267</c:v>
                </c:pt>
                <c:pt idx="523">
                  <c:v>-2.920512234554002</c:v>
                </c:pt>
                <c:pt idx="524">
                  <c:v>-2.9333185240876394</c:v>
                </c:pt>
                <c:pt idx="525">
                  <c:v>-2.9461248483079205</c:v>
                </c:pt>
                <c:pt idx="526">
                  <c:v>-2.9589312072144276</c:v>
                </c:pt>
                <c:pt idx="527">
                  <c:v>-2.9717376008067418</c:v>
                </c:pt>
                <c:pt idx="528">
                  <c:v>-2.9845440290844452</c:v>
                </c:pt>
                <c:pt idx="529">
                  <c:v>-2.9973504920471199</c:v>
                </c:pt>
                <c:pt idx="530">
                  <c:v>-3.0101569896943472</c:v>
                </c:pt>
                <c:pt idx="531">
                  <c:v>-3.0229635220257092</c:v>
                </c:pt>
                <c:pt idx="532">
                  <c:v>-3.0357700890407879</c:v>
                </c:pt>
                <c:pt idx="533">
                  <c:v>-3.0485766907391647</c:v>
                </c:pt>
                <c:pt idx="534">
                  <c:v>-3.0613833271204216</c:v>
                </c:pt>
                <c:pt idx="535">
                  <c:v>-3.0741899981841403</c:v>
                </c:pt>
                <c:pt idx="536">
                  <c:v>-3.0869967039299029</c:v>
                </c:pt>
                <c:pt idx="537">
                  <c:v>-3.099803444357291</c:v>
                </c:pt>
                <c:pt idx="538">
                  <c:v>-3.1126102194658865</c:v>
                </c:pt>
                <c:pt idx="539">
                  <c:v>-3.1254170292552712</c:v>
                </c:pt>
                <c:pt idx="540">
                  <c:v>-3.138223873725027</c:v>
                </c:pt>
                <c:pt idx="541">
                  <c:v>-3.1510307528747354</c:v>
                </c:pt>
                <c:pt idx="542">
                  <c:v>-3.1638376667039783</c:v>
                </c:pt>
                <c:pt idx="543">
                  <c:v>-3.176644615212338</c:v>
                </c:pt>
                <c:pt idx="544">
                  <c:v>-3.1894515983993958</c:v>
                </c:pt>
                <c:pt idx="545">
                  <c:v>-3.202258616264734</c:v>
                </c:pt>
                <c:pt idx="546">
                  <c:v>-3.215065668807934</c:v>
                </c:pt>
                <c:pt idx="547">
                  <c:v>-3.2278727560285776</c:v>
                </c:pt>
                <c:pt idx="548">
                  <c:v>-3.2406798779262469</c:v>
                </c:pt>
                <c:pt idx="549">
                  <c:v>-3.253487034500524</c:v>
                </c:pt>
                <c:pt idx="550">
                  <c:v>-3.2662942257509902</c:v>
                </c:pt>
                <c:pt idx="551">
                  <c:v>-3.2791014516772274</c:v>
                </c:pt>
                <c:pt idx="552">
                  <c:v>-3.291908712278818</c:v>
                </c:pt>
                <c:pt idx="553">
                  <c:v>-3.3047160075553434</c:v>
                </c:pt>
                <c:pt idx="554">
                  <c:v>-3.3175233375063855</c:v>
                </c:pt>
                <c:pt idx="555">
                  <c:v>-3.3303307021315263</c:v>
                </c:pt>
                <c:pt idx="556">
                  <c:v>-3.3431381014303474</c:v>
                </c:pt>
                <c:pt idx="557">
                  <c:v>-3.355945535402431</c:v>
                </c:pt>
                <c:pt idx="558">
                  <c:v>-3.3687530040473588</c:v>
                </c:pt>
                <c:pt idx="559">
                  <c:v>-3.3815605073647124</c:v>
                </c:pt>
                <c:pt idx="560">
                  <c:v>-3.3943680453540739</c:v>
                </c:pt>
                <c:pt idx="561">
                  <c:v>-3.407175618015025</c:v>
                </c:pt>
                <c:pt idx="562">
                  <c:v>-3.4199832253471478</c:v>
                </c:pt>
                <c:pt idx="563">
                  <c:v>-3.432790867350024</c:v>
                </c:pt>
                <c:pt idx="564">
                  <c:v>-3.4455985440232357</c:v>
                </c:pt>
                <c:pt idx="565">
                  <c:v>-3.4584062553663646</c:v>
                </c:pt>
                <c:pt idx="566">
                  <c:v>-3.4712140013789927</c:v>
                </c:pt>
                <c:pt idx="567">
                  <c:v>-3.4840217820607018</c:v>
                </c:pt>
                <c:pt idx="568">
                  <c:v>-3.4968295974110739</c:v>
                </c:pt>
                <c:pt idx="569">
                  <c:v>-3.5096374474296907</c:v>
                </c:pt>
                <c:pt idx="570">
                  <c:v>-3.522445332116134</c:v>
                </c:pt>
                <c:pt idx="571">
                  <c:v>-3.5352532514699857</c:v>
                </c:pt>
                <c:pt idx="572">
                  <c:v>-3.548061205490828</c:v>
                </c:pt>
                <c:pt idx="573">
                  <c:v>-3.5608691941782427</c:v>
                </c:pt>
                <c:pt idx="574">
                  <c:v>-3.5736772175318112</c:v>
                </c:pt>
                <c:pt idx="575">
                  <c:v>-3.5864852755511158</c:v>
                </c:pt>
                <c:pt idx="576">
                  <c:v>-3.5992933682357386</c:v>
                </c:pt>
                <c:pt idx="577">
                  <c:v>-3.6121014955852613</c:v>
                </c:pt>
                <c:pt idx="578">
                  <c:v>-3.6249096575992654</c:v>
                </c:pt>
                <c:pt idx="579">
                  <c:v>-3.6377178542773336</c:v>
                </c:pt>
                <c:pt idx="580">
                  <c:v>-3.6505260856190471</c:v>
                </c:pt>
                <c:pt idx="581">
                  <c:v>-3.663334351623988</c:v>
                </c:pt>
                <c:pt idx="582">
                  <c:v>-3.6761426522917384</c:v>
                </c:pt>
                <c:pt idx="583">
                  <c:v>-3.68895098762188</c:v>
                </c:pt>
                <c:pt idx="584">
                  <c:v>-3.7017593576139949</c:v>
                </c:pt>
                <c:pt idx="585">
                  <c:v>-3.7145677622676652</c:v>
                </c:pt>
                <c:pt idx="586">
                  <c:v>-3.7273762015824721</c:v>
                </c:pt>
                <c:pt idx="587">
                  <c:v>-3.7401846755579982</c:v>
                </c:pt>
                <c:pt idx="588">
                  <c:v>-3.7529931841938251</c:v>
                </c:pt>
                <c:pt idx="589">
                  <c:v>-3.765801727489535</c:v>
                </c:pt>
                <c:pt idx="590">
                  <c:v>-3.7786103054447095</c:v>
                </c:pt>
                <c:pt idx="591">
                  <c:v>-3.7914189180589304</c:v>
                </c:pt>
                <c:pt idx="592">
                  <c:v>-3.8042275653317801</c:v>
                </c:pt>
                <c:pt idx="593">
                  <c:v>-3.8170362472628403</c:v>
                </c:pt>
                <c:pt idx="594">
                  <c:v>-3.8298449638516927</c:v>
                </c:pt>
                <c:pt idx="595">
                  <c:v>-3.8426537150979194</c:v>
                </c:pt>
                <c:pt idx="596">
                  <c:v>-3.8554625010011025</c:v>
                </c:pt>
                <c:pt idx="597">
                  <c:v>-3.8682713215608238</c:v>
                </c:pt>
                <c:pt idx="598">
                  <c:v>-3.8810801767766652</c:v>
                </c:pt>
                <c:pt idx="599">
                  <c:v>-3.8938890666482089</c:v>
                </c:pt>
                <c:pt idx="600">
                  <c:v>-3.9066979911750366</c:v>
                </c:pt>
                <c:pt idx="601">
                  <c:v>-3.9195069503567304</c:v>
                </c:pt>
                <c:pt idx="602">
                  <c:v>-3.9323159441928719</c:v>
                </c:pt>
                <c:pt idx="603">
                  <c:v>-3.9451249726830433</c:v>
                </c:pt>
                <c:pt idx="604">
                  <c:v>-3.9579340358268267</c:v>
                </c:pt>
                <c:pt idx="605">
                  <c:v>-3.9707431336238037</c:v>
                </c:pt>
                <c:pt idx="606">
                  <c:v>-3.9835522660735565</c:v>
                </c:pt>
                <c:pt idx="607">
                  <c:v>-3.9963614331756672</c:v>
                </c:pt>
                <c:pt idx="608">
                  <c:v>-4.0091706349297178</c:v>
                </c:pt>
                <c:pt idx="609">
                  <c:v>-4.0219798713352901</c:v>
                </c:pt>
                <c:pt idx="610">
                  <c:v>-4.0347891423919657</c:v>
                </c:pt>
                <c:pt idx="611">
                  <c:v>-4.0475984480993263</c:v>
                </c:pt>
                <c:pt idx="612">
                  <c:v>-4.0604077884569545</c:v>
                </c:pt>
                <c:pt idx="613">
                  <c:v>-4.0732171634644327</c:v>
                </c:pt>
                <c:pt idx="614">
                  <c:v>-4.0860265731213419</c:v>
                </c:pt>
                <c:pt idx="615">
                  <c:v>-4.0988360174272644</c:v>
                </c:pt>
                <c:pt idx="616">
                  <c:v>-4.111645496381783</c:v>
                </c:pt>
                <c:pt idx="617">
                  <c:v>-4.1244550099844783</c:v>
                </c:pt>
                <c:pt idx="618">
                  <c:v>-4.137264558234933</c:v>
                </c:pt>
                <c:pt idx="619">
                  <c:v>-4.1500741411327295</c:v>
                </c:pt>
                <c:pt idx="620">
                  <c:v>-4.1628837586774488</c:v>
                </c:pt>
                <c:pt idx="621">
                  <c:v>-4.1756934108686741</c:v>
                </c:pt>
                <c:pt idx="622">
                  <c:v>-4.1885030977059863</c:v>
                </c:pt>
                <c:pt idx="623">
                  <c:v>-4.2013128191889679</c:v>
                </c:pt>
                <c:pt idx="624">
                  <c:v>-4.2141225753172007</c:v>
                </c:pt>
                <c:pt idx="625">
                  <c:v>-4.2269323660902671</c:v>
                </c:pt>
                <c:pt idx="626">
                  <c:v>-4.239742191507748</c:v>
                </c:pt>
                <c:pt idx="627">
                  <c:v>-4.2525520515692268</c:v>
                </c:pt>
                <c:pt idx="628">
                  <c:v>-4.2653619462742842</c:v>
                </c:pt>
                <c:pt idx="629">
                  <c:v>-4.2781718756225029</c:v>
                </c:pt>
                <c:pt idx="630">
                  <c:v>-4.2909818396134654</c:v>
                </c:pt>
                <c:pt idx="631">
                  <c:v>-4.3037918382467533</c:v>
                </c:pt>
                <c:pt idx="632">
                  <c:v>-4.3166018715219483</c:v>
                </c:pt>
                <c:pt idx="633">
                  <c:v>-4.3294119394386321</c:v>
                </c:pt>
                <c:pt idx="634">
                  <c:v>-4.3422220419963873</c:v>
                </c:pt>
                <c:pt idx="635">
                  <c:v>-4.3550321791947955</c:v>
                </c:pt>
                <c:pt idx="636">
                  <c:v>-4.3678423510334392</c:v>
                </c:pt>
                <c:pt idx="637">
                  <c:v>-4.3806525575119002</c:v>
                </c:pt>
                <c:pt idx="638">
                  <c:v>-4.393462798629761</c:v>
                </c:pt>
                <c:pt idx="639">
                  <c:v>-4.4062730743866032</c:v>
                </c:pt>
                <c:pt idx="640">
                  <c:v>-4.4190833847820086</c:v>
                </c:pt>
                <c:pt idx="641">
                  <c:v>-4.4318937298155596</c:v>
                </c:pt>
                <c:pt idx="642">
                  <c:v>-4.444704109486838</c:v>
                </c:pt>
                <c:pt idx="643">
                  <c:v>-4.4575145237954255</c:v>
                </c:pt>
                <c:pt idx="644">
                  <c:v>-4.4703249727409045</c:v>
                </c:pt>
                <c:pt idx="645">
                  <c:v>-4.4831354563228567</c:v>
                </c:pt>
                <c:pt idx="646">
                  <c:v>-4.4959459745408648</c:v>
                </c:pt>
                <c:pt idx="647">
                  <c:v>-4.5087565273945103</c:v>
                </c:pt>
                <c:pt idx="648">
                  <c:v>-4.5215671148833758</c:v>
                </c:pt>
                <c:pt idx="649">
                  <c:v>-4.5343777370070431</c:v>
                </c:pt>
                <c:pt idx="650">
                  <c:v>-4.5471883937650937</c:v>
                </c:pt>
                <c:pt idx="651">
                  <c:v>-4.5599990851571102</c:v>
                </c:pt>
                <c:pt idx="652">
                  <c:v>-4.5728098111826743</c:v>
                </c:pt>
                <c:pt idx="653">
                  <c:v>-4.5856205718413685</c:v>
                </c:pt>
                <c:pt idx="654">
                  <c:v>-4.5984313671327746</c:v>
                </c:pt>
                <c:pt idx="655">
                  <c:v>-4.6112421970564741</c:v>
                </c:pt>
                <c:pt idx="656">
                  <c:v>-4.6240530616120497</c:v>
                </c:pt>
                <c:pt idx="657">
                  <c:v>-4.6368639607990838</c:v>
                </c:pt>
                <c:pt idx="658">
                  <c:v>-4.6496748946171582</c:v>
                </c:pt>
                <c:pt idx="659">
                  <c:v>-4.6624858630658546</c:v>
                </c:pt>
                <c:pt idx="660">
                  <c:v>-4.6752968661447554</c:v>
                </c:pt>
                <c:pt idx="661">
                  <c:v>-4.6881079038534423</c:v>
                </c:pt>
                <c:pt idx="662">
                  <c:v>-4.7009189761914971</c:v>
                </c:pt>
                <c:pt idx="663">
                  <c:v>-4.7137300831585023</c:v>
                </c:pt>
                <c:pt idx="664">
                  <c:v>-4.7265412247540404</c:v>
                </c:pt>
                <c:pt idx="665">
                  <c:v>-4.7393524009776931</c:v>
                </c:pt>
                <c:pt idx="666">
                  <c:v>-4.752163611829042</c:v>
                </c:pt>
                <c:pt idx="667">
                  <c:v>-4.7649748573076698</c:v>
                </c:pt>
                <c:pt idx="668">
                  <c:v>-4.7777861374131581</c:v>
                </c:pt>
                <c:pt idx="669">
                  <c:v>-4.7905974521450894</c:v>
                </c:pt>
                <c:pt idx="670">
                  <c:v>-4.8034088015030463</c:v>
                </c:pt>
                <c:pt idx="671">
                  <c:v>-4.8162201854866096</c:v>
                </c:pt>
                <c:pt idx="672">
                  <c:v>-4.8290316040953618</c:v>
                </c:pt>
                <c:pt idx="673">
                  <c:v>-4.8418430573288855</c:v>
                </c:pt>
                <c:pt idx="674">
                  <c:v>-4.8546545451867624</c:v>
                </c:pt>
                <c:pt idx="675">
                  <c:v>-4.867466067668575</c:v>
                </c:pt>
                <c:pt idx="676">
                  <c:v>-4.880277624773905</c:v>
                </c:pt>
                <c:pt idx="677">
                  <c:v>-4.893089216502335</c:v>
                </c:pt>
                <c:pt idx="678">
                  <c:v>-4.9059008428534465</c:v>
                </c:pt>
                <c:pt idx="679">
                  <c:v>-4.9187125038268213</c:v>
                </c:pt>
                <c:pt idx="680">
                  <c:v>-4.931524199422042</c:v>
                </c:pt>
                <c:pt idx="681">
                  <c:v>-4.9443359296386911</c:v>
                </c:pt>
                <c:pt idx="682">
                  <c:v>-4.9571476944763502</c:v>
                </c:pt>
                <c:pt idx="683">
                  <c:v>-4.969959493934601</c:v>
                </c:pt>
                <c:pt idx="684">
                  <c:v>-4.9827713280130261</c:v>
                </c:pt>
                <c:pt idx="685">
                  <c:v>-4.9955831967112081</c:v>
                </c:pt>
                <c:pt idx="686">
                  <c:v>-5.0083951000287286</c:v>
                </c:pt>
                <c:pt idx="687">
                  <c:v>-5.0212070379651692</c:v>
                </c:pt>
                <c:pt idx="688">
                  <c:v>-5.0340190105201126</c:v>
                </c:pt>
                <c:pt idx="689">
                  <c:v>-5.0468310176931412</c:v>
                </c:pt>
                <c:pt idx="690">
                  <c:v>-5.0596430594838369</c:v>
                </c:pt>
                <c:pt idx="691">
                  <c:v>-5.072455135891782</c:v>
                </c:pt>
                <c:pt idx="692">
                  <c:v>-5.0852672469165583</c:v>
                </c:pt>
                <c:pt idx="693">
                  <c:v>-5.0980793925577474</c:v>
                </c:pt>
                <c:pt idx="694">
                  <c:v>-5.110891572814932</c:v>
                </c:pt>
                <c:pt idx="695">
                  <c:v>-5.1237037876876945</c:v>
                </c:pt>
                <c:pt idx="696">
                  <c:v>-5.1365160371756167</c:v>
                </c:pt>
                <c:pt idx="697">
                  <c:v>-5.149328321278281</c:v>
                </c:pt>
                <c:pt idx="698">
                  <c:v>-5.1621406399952692</c:v>
                </c:pt>
                <c:pt idx="699">
                  <c:v>-5.1749529933261638</c:v>
                </c:pt>
                <c:pt idx="700">
                  <c:v>-5.1877653812705464</c:v>
                </c:pt>
                <c:pt idx="701">
                  <c:v>-5.2005778038279997</c:v>
                </c:pt>
                <c:pt idx="702">
                  <c:v>-5.2133902609981053</c:v>
                </c:pt>
                <c:pt idx="703">
                  <c:v>-5.2262027527804458</c:v>
                </c:pt>
                <c:pt idx="704">
                  <c:v>-5.2390152791746027</c:v>
                </c:pt>
                <c:pt idx="705">
                  <c:v>-5.2518278401801588</c:v>
                </c:pt>
                <c:pt idx="706">
                  <c:v>-5.2646404357966965</c:v>
                </c:pt>
                <c:pt idx="707">
                  <c:v>-5.2774530660237975</c:v>
                </c:pt>
                <c:pt idx="708">
                  <c:v>-5.2902657308610443</c:v>
                </c:pt>
                <c:pt idx="709">
                  <c:v>-5.3030784303080187</c:v>
                </c:pt>
                <c:pt idx="710">
                  <c:v>-5.3158911643643023</c:v>
                </c:pt>
                <c:pt idx="711">
                  <c:v>-5.3287039330294785</c:v>
                </c:pt>
                <c:pt idx="712">
                  <c:v>-5.3415167363031282</c:v>
                </c:pt>
                <c:pt idx="713">
                  <c:v>-5.3543295741848347</c:v>
                </c:pt>
                <c:pt idx="714">
                  <c:v>-5.3671424466741797</c:v>
                </c:pt>
                <c:pt idx="715">
                  <c:v>-5.379955353770745</c:v>
                </c:pt>
                <c:pt idx="716">
                  <c:v>-5.392768295474113</c:v>
                </c:pt>
                <c:pt idx="717">
                  <c:v>-5.4055812717838663</c:v>
                </c:pt>
                <c:pt idx="718">
                  <c:v>-5.4183942826995866</c:v>
                </c:pt>
                <c:pt idx="719">
                  <c:v>-5.4312073282208564</c:v>
                </c:pt>
                <c:pt idx="720">
                  <c:v>-5.4440204083472574</c:v>
                </c:pt>
                <c:pt idx="721">
                  <c:v>-5.4568335230783722</c:v>
                </c:pt>
                <c:pt idx="722">
                  <c:v>-5.4696466724137833</c:v>
                </c:pt>
                <c:pt idx="723">
                  <c:v>-5.4824598563530724</c:v>
                </c:pt>
                <c:pt idx="724">
                  <c:v>-5.4952730748958221</c:v>
                </c:pt>
                <c:pt idx="725">
                  <c:v>-5.5080863280416139</c:v>
                </c:pt>
                <c:pt idx="726">
                  <c:v>-5.5208996157900305</c:v>
                </c:pt>
                <c:pt idx="727">
                  <c:v>-5.5337129381406536</c:v>
                </c:pt>
                <c:pt idx="728">
                  <c:v>-5.5465262950930656</c:v>
                </c:pt>
                <c:pt idx="729">
                  <c:v>-5.5593396866468492</c:v>
                </c:pt>
                <c:pt idx="730">
                  <c:v>-5.572153112801586</c:v>
                </c:pt>
                <c:pt idx="731">
                  <c:v>-5.5849665735568585</c:v>
                </c:pt>
                <c:pt idx="732">
                  <c:v>-5.5977800689122494</c:v>
                </c:pt>
                <c:pt idx="733">
                  <c:v>-5.6105935988673403</c:v>
                </c:pt>
                <c:pt idx="734">
                  <c:v>-5.6234071634217138</c:v>
                </c:pt>
                <c:pt idx="735">
                  <c:v>-5.6362207625749514</c:v>
                </c:pt>
                <c:pt idx="736">
                  <c:v>-5.6490343963266358</c:v>
                </c:pt>
                <c:pt idx="737">
                  <c:v>-5.6618480646763487</c:v>
                </c:pt>
                <c:pt idx="738">
                  <c:v>-5.6746617676236726</c:v>
                </c:pt>
                <c:pt idx="739">
                  <c:v>-5.68747550516819</c:v>
                </c:pt>
                <c:pt idx="740">
                  <c:v>-5.7002892773094835</c:v>
                </c:pt>
                <c:pt idx="741">
                  <c:v>-5.7131030840471348</c:v>
                </c:pt>
                <c:pt idx="742">
                  <c:v>-5.7259169253807256</c:v>
                </c:pt>
                <c:pt idx="743">
                  <c:v>-5.7387308013098384</c:v>
                </c:pt>
                <c:pt idx="744">
                  <c:v>-5.7515447118340557</c:v>
                </c:pt>
                <c:pt idx="745">
                  <c:v>-5.7643586569529601</c:v>
                </c:pt>
                <c:pt idx="746">
                  <c:v>-5.7771726366661333</c:v>
                </c:pt>
                <c:pt idx="747">
                  <c:v>-5.7899866509731579</c:v>
                </c:pt>
                <c:pt idx="748">
                  <c:v>-5.8028006998736155</c:v>
                </c:pt>
                <c:pt idx="749">
                  <c:v>-5.8156147833670886</c:v>
                </c:pt>
                <c:pt idx="750">
                  <c:v>-5.8284289014531598</c:v>
                </c:pt>
                <c:pt idx="751">
                  <c:v>-5.8412430541314109</c:v>
                </c:pt>
                <c:pt idx="752">
                  <c:v>-5.8540572414014242</c:v>
                </c:pt>
                <c:pt idx="753">
                  <c:v>-5.8668714632627825</c:v>
                </c:pt>
                <c:pt idx="754">
                  <c:v>-5.8796857197150674</c:v>
                </c:pt>
                <c:pt idx="755">
                  <c:v>-5.8925000107578613</c:v>
                </c:pt>
                <c:pt idx="756">
                  <c:v>-5.905314336390747</c:v>
                </c:pt>
                <c:pt idx="757">
                  <c:v>-5.918128696613306</c:v>
                </c:pt>
                <c:pt idx="758">
                  <c:v>-5.9309430914251209</c:v>
                </c:pt>
                <c:pt idx="759">
                  <c:v>-5.9437575208257742</c:v>
                </c:pt>
                <c:pt idx="760">
                  <c:v>-5.9565719848148477</c:v>
                </c:pt>
                <c:pt idx="761">
                  <c:v>-5.9693864833919239</c:v>
                </c:pt>
                <c:pt idx="762">
                  <c:v>-5.9822010165565853</c:v>
                </c:pt>
                <c:pt idx="763">
                  <c:v>-5.9950155843084136</c:v>
                </c:pt>
                <c:pt idx="764">
                  <c:v>-6.0078301866469914</c:v>
                </c:pt>
                <c:pt idx="765">
                  <c:v>-6.0206448235719012</c:v>
                </c:pt>
                <c:pt idx="766">
                  <c:v>-6.0334594950827247</c:v>
                </c:pt>
                <c:pt idx="767">
                  <c:v>-6.0462742011790445</c:v>
                </c:pt>
                <c:pt idx="768">
                  <c:v>-6.059088941860443</c:v>
                </c:pt>
                <c:pt idx="769">
                  <c:v>-6.071903717126502</c:v>
                </c:pt>
                <c:pt idx="770">
                  <c:v>-6.084718526976804</c:v>
                </c:pt>
                <c:pt idx="771">
                  <c:v>-6.0975333714109317</c:v>
                </c:pt>
                <c:pt idx="772">
                  <c:v>-6.1103482504284665</c:v>
                </c:pt>
                <c:pt idx="773">
                  <c:v>-6.1231631640289912</c:v>
                </c:pt>
                <c:pt idx="774">
                  <c:v>-6.1359781122120882</c:v>
                </c:pt>
                <c:pt idx="775">
                  <c:v>-6.1487930949773402</c:v>
                </c:pt>
                <c:pt idx="776">
                  <c:v>-6.1616081123243287</c:v>
                </c:pt>
                <c:pt idx="777">
                  <c:v>-6.1744231642526364</c:v>
                </c:pt>
                <c:pt idx="778">
                  <c:v>-6.1872382507618457</c:v>
                </c:pt>
                <c:pt idx="779">
                  <c:v>-6.2000533718515385</c:v>
                </c:pt>
                <c:pt idx="780">
                  <c:v>-6.2128685275212971</c:v>
                </c:pt>
                <c:pt idx="781">
                  <c:v>-6.2256837177707043</c:v>
                </c:pt>
                <c:pt idx="782">
                  <c:v>-6.2384989425993416</c:v>
                </c:pt>
                <c:pt idx="783">
                  <c:v>-6.2513142020067924</c:v>
                </c:pt>
                <c:pt idx="784">
                  <c:v>-6.2641294959926386</c:v>
                </c:pt>
                <c:pt idx="785">
                  <c:v>-6.2769448245564616</c:v>
                </c:pt>
                <c:pt idx="786">
                  <c:v>-6.2897601876978451</c:v>
                </c:pt>
                <c:pt idx="787">
                  <c:v>-6.3025755854163705</c:v>
                </c:pt>
                <c:pt idx="788">
                  <c:v>-6.3153910177116206</c:v>
                </c:pt>
                <c:pt idx="789">
                  <c:v>-6.3282064845831769</c:v>
                </c:pt>
                <c:pt idx="790">
                  <c:v>-6.3410219860306221</c:v>
                </c:pt>
                <c:pt idx="791">
                  <c:v>-6.3538375220535386</c:v>
                </c:pt>
                <c:pt idx="792">
                  <c:v>-6.366653092651509</c:v>
                </c:pt>
                <c:pt idx="793">
                  <c:v>-6.379468697824116</c:v>
                </c:pt>
                <c:pt idx="794">
                  <c:v>-6.3922843375709411</c:v>
                </c:pt>
                <c:pt idx="795">
                  <c:v>-6.4051000118915669</c:v>
                </c:pt>
                <c:pt idx="796">
                  <c:v>-6.4179157207855759</c:v>
                </c:pt>
                <c:pt idx="797">
                  <c:v>-6.4307314642525499</c:v>
                </c:pt>
                <c:pt idx="798">
                  <c:v>-6.4435472422920723</c:v>
                </c:pt>
                <c:pt idx="799">
                  <c:v>-6.4563630549037248</c:v>
                </c:pt>
                <c:pt idx="800">
                  <c:v>-6.4691789020870889</c:v>
                </c:pt>
                <c:pt idx="801">
                  <c:v>-6.4819947838417482</c:v>
                </c:pt>
                <c:pt idx="802">
                  <c:v>-6.4948107001672843</c:v>
                </c:pt>
                <c:pt idx="803">
                  <c:v>-6.5076266510632799</c:v>
                </c:pt>
                <c:pt idx="804">
                  <c:v>-6.5204426365293173</c:v>
                </c:pt>
                <c:pt idx="805">
                  <c:v>-6.5332586565649793</c:v>
                </c:pt>
                <c:pt idx="806">
                  <c:v>-6.5460747111698474</c:v>
                </c:pt>
                <c:pt idx="807">
                  <c:v>-6.5588908003435042</c:v>
                </c:pt>
                <c:pt idx="808">
                  <c:v>-6.5717069240855324</c:v>
                </c:pt>
                <c:pt idx="809">
                  <c:v>-6.5845230823955143</c:v>
                </c:pt>
                <c:pt idx="810">
                  <c:v>-6.5973392752730318</c:v>
                </c:pt>
                <c:pt idx="811">
                  <c:v>-6.6101555027176673</c:v>
                </c:pt>
                <c:pt idx="812">
                  <c:v>-6.6229717647290034</c:v>
                </c:pt>
                <c:pt idx="813">
                  <c:v>-6.6357880613066227</c:v>
                </c:pt>
                <c:pt idx="814">
                  <c:v>-6.6486043924501077</c:v>
                </c:pt>
                <c:pt idx="815">
                  <c:v>-6.6614207581590401</c:v>
                </c:pt>
                <c:pt idx="816">
                  <c:v>-6.6742371584330025</c:v>
                </c:pt>
                <c:pt idx="817">
                  <c:v>-6.6870535932715773</c:v>
                </c:pt>
                <c:pt idx="818">
                  <c:v>-6.6998700626743473</c:v>
                </c:pt>
                <c:pt idx="819">
                  <c:v>-6.7126865666408939</c:v>
                </c:pt>
                <c:pt idx="820">
                  <c:v>-6.7255031051708007</c:v>
                </c:pt>
                <c:pt idx="821">
                  <c:v>-6.7383196782636494</c:v>
                </c:pt>
                <c:pt idx="822">
                  <c:v>-6.7511362859190225</c:v>
                </c:pt>
                <c:pt idx="823">
                  <c:v>-6.7639529281365016</c:v>
                </c:pt>
                <c:pt idx="824">
                  <c:v>-6.7767696049156703</c:v>
                </c:pt>
                <c:pt idx="825">
                  <c:v>-6.7895863162561101</c:v>
                </c:pt>
                <c:pt idx="826">
                  <c:v>-6.8024030621574045</c:v>
                </c:pt>
                <c:pt idx="827">
                  <c:v>-6.8152198426191353</c:v>
                </c:pt>
                <c:pt idx="828">
                  <c:v>-6.828036657640884</c:v>
                </c:pt>
                <c:pt idx="829">
                  <c:v>-6.8408535072222341</c:v>
                </c:pt>
                <c:pt idx="830">
                  <c:v>-6.8536703913627672</c:v>
                </c:pt>
                <c:pt idx="831">
                  <c:v>-6.8664873100620669</c:v>
                </c:pt>
                <c:pt idx="832">
                  <c:v>-6.8793042633197148</c:v>
                </c:pt>
                <c:pt idx="833">
                  <c:v>-6.8921212511352934</c:v>
                </c:pt>
                <c:pt idx="834">
                  <c:v>-6.9049382735083853</c:v>
                </c:pt>
                <c:pt idx="835">
                  <c:v>-6.9177553304385722</c:v>
                </c:pt>
                <c:pt idx="836">
                  <c:v>-6.9305724219254374</c:v>
                </c:pt>
                <c:pt idx="837">
                  <c:v>-6.9433895479685628</c:v>
                </c:pt>
                <c:pt idx="838">
                  <c:v>-6.9562067085675308</c:v>
                </c:pt>
                <c:pt idx="839">
                  <c:v>-6.9690239037219239</c:v>
                </c:pt>
                <c:pt idx="840">
                  <c:v>-6.9818411334313248</c:v>
                </c:pt>
                <c:pt idx="841">
                  <c:v>-6.9946583976953152</c:v>
                </c:pt>
                <c:pt idx="842">
                  <c:v>-7.0074756965134783</c:v>
                </c:pt>
                <c:pt idx="843">
                  <c:v>-7.0202930298853961</c:v>
                </c:pt>
                <c:pt idx="844">
                  <c:v>-7.0331103978106517</c:v>
                </c:pt>
                <c:pt idx="845">
                  <c:v>-7.045927800288827</c:v>
                </c:pt>
                <c:pt idx="846">
                  <c:v>-7.0587452373195045</c:v>
                </c:pt>
                <c:pt idx="847">
                  <c:v>-7.0715627089022659</c:v>
                </c:pt>
                <c:pt idx="848">
                  <c:v>-7.0843802150366946</c:v>
                </c:pt>
                <c:pt idx="849">
                  <c:v>-7.0971977557223731</c:v>
                </c:pt>
                <c:pt idx="850">
                  <c:v>-7.1100153309588832</c:v>
                </c:pt>
                <c:pt idx="851">
                  <c:v>-7.1228329407458073</c:v>
                </c:pt>
                <c:pt idx="852">
                  <c:v>-7.1356505850827281</c:v>
                </c:pt>
                <c:pt idx="853">
                  <c:v>-7.1484682639692281</c:v>
                </c:pt>
                <c:pt idx="854">
                  <c:v>-7.1612859774048898</c:v>
                </c:pt>
                <c:pt idx="855">
                  <c:v>-7.1741037253892959</c:v>
                </c:pt>
                <c:pt idx="856">
                  <c:v>-7.1869215079220288</c:v>
                </c:pt>
                <c:pt idx="857">
                  <c:v>-7.1997393250026702</c:v>
                </c:pt>
                <c:pt idx="858">
                  <c:v>-7.2125571766308028</c:v>
                </c:pt>
                <c:pt idx="859">
                  <c:v>-7.2253750628060098</c:v>
                </c:pt>
                <c:pt idx="860">
                  <c:v>-7.2381929835278731</c:v>
                </c:pt>
                <c:pt idx="861">
                  <c:v>-7.2510109387959751</c:v>
                </c:pt>
                <c:pt idx="862">
                  <c:v>-7.2638289286098985</c:v>
                </c:pt>
                <c:pt idx="863">
                  <c:v>-7.2766469529692257</c:v>
                </c:pt>
                <c:pt idx="864">
                  <c:v>-7.2894650118735393</c:v>
                </c:pt>
                <c:pt idx="865">
                  <c:v>-7.3022831053224211</c:v>
                </c:pt>
                <c:pt idx="866">
                  <c:v>-7.3151012333154544</c:v>
                </c:pt>
                <c:pt idx="867">
                  <c:v>-7.3279193958522209</c:v>
                </c:pt>
                <c:pt idx="868">
                  <c:v>-7.340737592932304</c:v>
                </c:pt>
                <c:pt idx="869">
                  <c:v>-7.3535558245552854</c:v>
                </c:pt>
                <c:pt idx="870">
                  <c:v>-7.3663740907207478</c:v>
                </c:pt>
                <c:pt idx="871">
                  <c:v>-7.3791923914282735</c:v>
                </c:pt>
                <c:pt idx="872">
                  <c:v>-7.3920107266774453</c:v>
                </c:pt>
                <c:pt idx="873">
                  <c:v>-7.4048290964678456</c:v>
                </c:pt>
                <c:pt idx="874">
                  <c:v>-7.417647500799057</c:v>
                </c:pt>
                <c:pt idx="875">
                  <c:v>-7.430465939670662</c:v>
                </c:pt>
                <c:pt idx="876">
                  <c:v>-7.4432844130822433</c:v>
                </c:pt>
                <c:pt idx="877">
                  <c:v>-7.4561029210333825</c:v>
                </c:pt>
                <c:pt idx="878">
                  <c:v>-7.4689214635236629</c:v>
                </c:pt>
                <c:pt idx="879">
                  <c:v>-7.4817400405526664</c:v>
                </c:pt>
                <c:pt idx="880">
                  <c:v>-7.4945586521199763</c:v>
                </c:pt>
                <c:pt idx="881">
                  <c:v>-7.5073772982251743</c:v>
                </c:pt>
                <c:pt idx="882">
                  <c:v>-7.520195978867843</c:v>
                </c:pt>
                <c:pt idx="883">
                  <c:v>-7.5330146940475657</c:v>
                </c:pt>
                <c:pt idx="884">
                  <c:v>-7.5458334437639243</c:v>
                </c:pt>
                <c:pt idx="885">
                  <c:v>-7.5586522280165012</c:v>
                </c:pt>
                <c:pt idx="886">
                  <c:v>-7.5714710468048789</c:v>
                </c:pt>
                <c:pt idx="887">
                  <c:v>-7.5842899001286401</c:v>
                </c:pt>
                <c:pt idx="888">
                  <c:v>-7.5971087879873673</c:v>
                </c:pt>
                <c:pt idx="889">
                  <c:v>-7.6099277103806431</c:v>
                </c:pt>
                <c:pt idx="890">
                  <c:v>-7.62274666730805</c:v>
                </c:pt>
                <c:pt idx="891">
                  <c:v>-7.6355656587691705</c:v>
                </c:pt>
                <c:pt idx="892">
                  <c:v>-7.6483846847635872</c:v>
                </c:pt>
                <c:pt idx="893">
                  <c:v>-7.6612037452908819</c:v>
                </c:pt>
                <c:pt idx="894">
                  <c:v>-7.6740228403506379</c:v>
                </c:pt>
                <c:pt idx="895">
                  <c:v>-7.6868419699424377</c:v>
                </c:pt>
                <c:pt idx="896">
                  <c:v>-7.6996611340658641</c:v>
                </c:pt>
                <c:pt idx="897">
                  <c:v>-7.7124803327204985</c:v>
                </c:pt>
                <c:pt idx="898">
                  <c:v>-7.7252995659059245</c:v>
                </c:pt>
                <c:pt idx="899">
                  <c:v>-7.7381188336217237</c:v>
                </c:pt>
                <c:pt idx="900">
                  <c:v>-7.7509381358674796</c:v>
                </c:pt>
                <c:pt idx="901">
                  <c:v>-7.7637574726427747</c:v>
                </c:pt>
                <c:pt idx="902">
                  <c:v>-7.7765768439471907</c:v>
                </c:pt>
                <c:pt idx="903">
                  <c:v>-7.7893962497803111</c:v>
                </c:pt>
                <c:pt idx="904">
                  <c:v>-7.8022156901417175</c:v>
                </c:pt>
                <c:pt idx="905">
                  <c:v>-7.8150351650309933</c:v>
                </c:pt>
                <c:pt idx="906">
                  <c:v>-7.8278546744477202</c:v>
                </c:pt>
                <c:pt idx="907">
                  <c:v>-7.8406742183914817</c:v>
                </c:pt>
                <c:pt idx="908">
                  <c:v>-7.8534937968618594</c:v>
                </c:pt>
                <c:pt idx="909">
                  <c:v>-7.8663134098584369</c:v>
                </c:pt>
                <c:pt idx="910">
                  <c:v>-7.8791330573807956</c:v>
                </c:pt>
                <c:pt idx="911">
                  <c:v>-7.8919527394285192</c:v>
                </c:pt>
                <c:pt idx="912">
                  <c:v>-7.9047724560011892</c:v>
                </c:pt>
                <c:pt idx="913">
                  <c:v>-7.9175922070983891</c:v>
                </c:pt>
                <c:pt idx="914">
                  <c:v>-7.9304119927197005</c:v>
                </c:pt>
                <c:pt idx="915">
                  <c:v>-7.943231812864707</c:v>
                </c:pt>
                <c:pt idx="916">
                  <c:v>-7.9560516675329911</c:v>
                </c:pt>
                <c:pt idx="917">
                  <c:v>-7.9688715567241344</c:v>
                </c:pt>
                <c:pt idx="918">
                  <c:v>-7.9816914804377204</c:v>
                </c:pt>
                <c:pt idx="919">
                  <c:v>-7.9945114386733307</c:v>
                </c:pt>
                <c:pt idx="920">
                  <c:v>-8.0073314314305488</c:v>
                </c:pt>
                <c:pt idx="921">
                  <c:v>-8.0201514587089573</c:v>
                </c:pt>
                <c:pt idx="922">
                  <c:v>-8.0329715205081378</c:v>
                </c:pt>
                <c:pt idx="923">
                  <c:v>-8.0457916168276746</c:v>
                </c:pt>
                <c:pt idx="924">
                  <c:v>-8.0586117476671486</c:v>
                </c:pt>
                <c:pt idx="925">
                  <c:v>-8.0714319130261423</c:v>
                </c:pt>
                <c:pt idx="926">
                  <c:v>-8.08425211290424</c:v>
                </c:pt>
                <c:pt idx="927">
                  <c:v>-8.0970723473010224</c:v>
                </c:pt>
                <c:pt idx="928">
                  <c:v>-8.109892616216074</c:v>
                </c:pt>
                <c:pt idx="929">
                  <c:v>-8.1227129196489756</c:v>
                </c:pt>
                <c:pt idx="930">
                  <c:v>-8.1355332575993113</c:v>
                </c:pt>
                <c:pt idx="931">
                  <c:v>-8.1483536300666621</c:v>
                </c:pt>
                <c:pt idx="932">
                  <c:v>-8.1611740370506123</c:v>
                </c:pt>
                <c:pt idx="933">
                  <c:v>-8.1739944785507426</c:v>
                </c:pt>
                <c:pt idx="934">
                  <c:v>-8.1868149545666373</c:v>
                </c:pt>
                <c:pt idx="935">
                  <c:v>-8.1996354650978773</c:v>
                </c:pt>
                <c:pt idx="936">
                  <c:v>-8.2124560101440469</c:v>
                </c:pt>
                <c:pt idx="937">
                  <c:v>-8.2252765897047286</c:v>
                </c:pt>
                <c:pt idx="938">
                  <c:v>-8.2380972037795051</c:v>
                </c:pt>
                <c:pt idx="939">
                  <c:v>-8.2509178523679569</c:v>
                </c:pt>
                <c:pt idx="940">
                  <c:v>-8.2637385354696686</c:v>
                </c:pt>
                <c:pt idx="941">
                  <c:v>-8.2765592530842227</c:v>
                </c:pt>
                <c:pt idx="942">
                  <c:v>-8.2893800052112017</c:v>
                </c:pt>
                <c:pt idx="943">
                  <c:v>-8.3022007918501881</c:v>
                </c:pt>
                <c:pt idx="944">
                  <c:v>-8.3150216130007646</c:v>
                </c:pt>
                <c:pt idx="945">
                  <c:v>-8.3278424686625137</c:v>
                </c:pt>
                <c:pt idx="946">
                  <c:v>-8.3406633588350179</c:v>
                </c:pt>
                <c:pt idx="947">
                  <c:v>-8.3534842835178598</c:v>
                </c:pt>
                <c:pt idx="948">
                  <c:v>-8.3663052427106219</c:v>
                </c:pt>
                <c:pt idx="949">
                  <c:v>-8.3791262364128869</c:v>
                </c:pt>
                <c:pt idx="950">
                  <c:v>-8.3919472646242372</c:v>
                </c:pt>
                <c:pt idx="951">
                  <c:v>-8.4047683273442555</c:v>
                </c:pt>
                <c:pt idx="952">
                  <c:v>-8.417589424572526</c:v>
                </c:pt>
                <c:pt idx="953">
                  <c:v>-8.4304105563086296</c:v>
                </c:pt>
                <c:pt idx="954">
                  <c:v>-8.4432317225521487</c:v>
                </c:pt>
                <c:pt idx="955">
                  <c:v>-8.4560529233026678</c:v>
                </c:pt>
                <c:pt idx="956">
                  <c:v>-8.4688741585597676</c:v>
                </c:pt>
                <c:pt idx="957">
                  <c:v>-8.4816954283230324</c:v>
                </c:pt>
                <c:pt idx="958">
                  <c:v>-8.4945167325920448</c:v>
                </c:pt>
                <c:pt idx="959">
                  <c:v>-8.5073380713663855</c:v>
                </c:pt>
                <c:pt idx="960">
                  <c:v>-8.520159444645639</c:v>
                </c:pt>
                <c:pt idx="961">
                  <c:v>-8.5329808524293878</c:v>
                </c:pt>
                <c:pt idx="962">
                  <c:v>-8.5458022947172125</c:v>
                </c:pt>
                <c:pt idx="963">
                  <c:v>-8.5586237715086977</c:v>
                </c:pt>
                <c:pt idx="964">
                  <c:v>-8.5714452828034258</c:v>
                </c:pt>
                <c:pt idx="965">
                  <c:v>-8.5842668286009793</c:v>
                </c:pt>
                <c:pt idx="966">
                  <c:v>-8.5970884089009409</c:v>
                </c:pt>
                <c:pt idx="967">
                  <c:v>-8.6099100237028949</c:v>
                </c:pt>
                <c:pt idx="968">
                  <c:v>-8.6227316730064221</c:v>
                </c:pt>
                <c:pt idx="969">
                  <c:v>-8.6355533568111049</c:v>
                </c:pt>
                <c:pt idx="970">
                  <c:v>-8.648375075116526</c:v>
                </c:pt>
                <c:pt idx="971">
                  <c:v>-8.6611968279222697</c:v>
                </c:pt>
                <c:pt idx="972">
                  <c:v>-8.6740186152279168</c:v>
                </c:pt>
                <c:pt idx="973">
                  <c:v>-8.6868404370330516</c:v>
                </c:pt>
                <c:pt idx="974">
                  <c:v>-8.6996622933372549</c:v>
                </c:pt>
                <c:pt idx="975">
                  <c:v>-8.7124841841401111</c:v>
                </c:pt>
                <c:pt idx="976">
                  <c:v>-8.7253061094412026</c:v>
                </c:pt>
                <c:pt idx="977">
                  <c:v>-8.738128069240112</c:v>
                </c:pt>
                <c:pt idx="978">
                  <c:v>-8.7509500635364219</c:v>
                </c:pt>
                <c:pt idx="979">
                  <c:v>-8.7637720923297149</c:v>
                </c:pt>
                <c:pt idx="980">
                  <c:v>-8.7765941556195735</c:v>
                </c:pt>
                <c:pt idx="981">
                  <c:v>-8.7894162534055802</c:v>
                </c:pt>
                <c:pt idx="982">
                  <c:v>-8.8022383856873176</c:v>
                </c:pt>
                <c:pt idx="983">
                  <c:v>-8.8150605524643684</c:v>
                </c:pt>
                <c:pt idx="984">
                  <c:v>-8.8278827537363167</c:v>
                </c:pt>
                <c:pt idx="985">
                  <c:v>-8.8407049895027434</c:v>
                </c:pt>
                <c:pt idx="986">
                  <c:v>-8.8535272597632328</c:v>
                </c:pt>
                <c:pt idx="987">
                  <c:v>-8.8663495645173676</c:v>
                </c:pt>
                <c:pt idx="988">
                  <c:v>-8.8791719037647283</c:v>
                </c:pt>
                <c:pt idx="989">
                  <c:v>-8.8919942775048995</c:v>
                </c:pt>
                <c:pt idx="990">
                  <c:v>-8.9048166857374635</c:v>
                </c:pt>
                <c:pt idx="991">
                  <c:v>-8.9176391284620031</c:v>
                </c:pt>
                <c:pt idx="992">
                  <c:v>-8.9304616056781008</c:v>
                </c:pt>
                <c:pt idx="993">
                  <c:v>-8.943284117385339</c:v>
                </c:pt>
                <c:pt idx="994">
                  <c:v>-8.9561066635833022</c:v>
                </c:pt>
                <c:pt idx="995">
                  <c:v>-8.9689292442715711</c:v>
                </c:pt>
                <c:pt idx="996">
                  <c:v>-8.9817518594497301</c:v>
                </c:pt>
                <c:pt idx="997">
                  <c:v>-8.9945745091173599</c:v>
                </c:pt>
                <c:pt idx="998">
                  <c:v>-9.0073971932740449</c:v>
                </c:pt>
                <c:pt idx="999">
                  <c:v>-9.0202199119193676</c:v>
                </c:pt>
                <c:pt idx="1000">
                  <c:v>-9.0330426650529105</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Calculs!$K$4:$K$1004</c:f>
              <c:numCache>
                <c:formatCode>0.00</c:formatCode>
                <c:ptCount val="1001"/>
                <c:pt idx="0">
                  <c:v>0</c:v>
                </c:pt>
                <c:pt idx="1">
                  <c:v>7.7231528503492717E-4</c:v>
                </c:pt>
                <c:pt idx="2">
                  <c:v>6.5635425327751672E-3</c:v>
                </c:pt>
                <c:pt idx="3">
                  <c:v>2.2964857600132199E-2</c:v>
                </c:pt>
                <c:pt idx="4">
                  <c:v>5.18716278155128E-2</c:v>
                </c:pt>
                <c:pt idx="5">
                  <c:v>9.2840310336515922E-2</c:v>
                </c:pt>
                <c:pt idx="6">
                  <c:v>0.14556172237655604</c:v>
                </c:pt>
                <c:pt idx="7">
                  <c:v>0.20999672150805052</c:v>
                </c:pt>
                <c:pt idx="8">
                  <c:v>0.28624139603233378</c:v>
                </c:pt>
                <c:pt idx="9">
                  <c:v>0.37439191176169956</c:v>
                </c:pt>
                <c:pt idx="10">
                  <c:v>0.4745445110449078</c:v>
                </c:pt>
                <c:pt idx="11">
                  <c:v>0.58678147006674186</c:v>
                </c:pt>
                <c:pt idx="12">
                  <c:v>0.71115702028125338</c:v>
                </c:pt>
                <c:pt idx="13">
                  <c:v>0.84771133592164183</c:v>
                </c:pt>
                <c:pt idx="14">
                  <c:v>0.99648455742196318</c:v>
                </c:pt>
                <c:pt idx="15">
                  <c:v>1.1575167905208263</c:v>
                </c:pt>
                <c:pt idx="16">
                  <c:v>1.3308481053611108</c:v>
                </c:pt>
                <c:pt idx="17">
                  <c:v>1.516518535585742</c:v>
                </c:pt>
                <c:pt idx="18">
                  <c:v>1.7145680774295664</c:v>
                </c:pt>
                <c:pt idx="19">
                  <c:v>1.9250366888073627</c:v>
                </c:pt>
                <c:pt idx="20">
                  <c:v>2.1479642883980317</c:v>
                </c:pt>
                <c:pt idx="21">
                  <c:v>2.3833851211093209</c:v>
                </c:pt>
                <c:pt idx="22">
                  <c:v>2.631322109291518</c:v>
                </c:pt>
                <c:pt idx="23">
                  <c:v>2.8917924646534718</c:v>
                </c:pt>
                <c:pt idx="24">
                  <c:v>3.1648133146024811</c:v>
                </c:pt>
                <c:pt idx="25">
                  <c:v>3.4504017016730604</c:v>
                </c:pt>
                <c:pt idx="26">
                  <c:v>3.7485745829573287</c:v>
                </c:pt>
                <c:pt idx="27">
                  <c:v>4.059348829537063</c:v>
                </c:pt>
                <c:pt idx="28">
                  <c:v>4.382726425484945</c:v>
                </c:pt>
                <c:pt idx="29">
                  <c:v>4.7187086674582535</c:v>
                </c:pt>
                <c:pt idx="30">
                  <c:v>5.0673109718813727</c:v>
                </c:pt>
                <c:pt idx="31">
                  <c:v>5.4285486907757763</c:v>
                </c:pt>
                <c:pt idx="32">
                  <c:v>5.802437119389908</c:v>
                </c:pt>
                <c:pt idx="33">
                  <c:v>6.188991493645764</c:v>
                </c:pt>
                <c:pt idx="34">
                  <c:v>6.5882269877726278</c:v>
                </c:pt>
                <c:pt idx="35">
                  <c:v>7.0001587121056801</c:v>
                </c:pt>
                <c:pt idx="36">
                  <c:v>7.4248017110304732</c:v>
                </c:pt>
                <c:pt idx="37">
                  <c:v>7.8621709610570063</c:v>
                </c:pt>
                <c:pt idx="38">
                  <c:v>8.3122813690093746</c:v>
                </c:pt>
                <c:pt idx="39">
                  <c:v>8.7751477703188794</c:v>
                </c:pt>
                <c:pt idx="40">
                  <c:v>9.2507849274100771</c:v>
                </c:pt>
                <c:pt idx="41">
                  <c:v>9.7392031481952905</c:v>
                </c:pt>
                <c:pt idx="42">
                  <c:v>10.240403894917138</c:v>
                </c:pt>
                <c:pt idx="43">
                  <c:v>10.75438414889309</c:v>
                </c:pt>
                <c:pt idx="44">
                  <c:v>11.281140785213543</c:v>
                </c:pt>
                <c:pt idx="45">
                  <c:v>11.820670571807165</c:v>
                </c:pt>
                <c:pt idx="46">
                  <c:v>12.372970168567857</c:v>
                </c:pt>
                <c:pt idx="47">
                  <c:v>12.938036126538325</c:v>
                </c:pt>
                <c:pt idx="48">
                  <c:v>13.515864887145794</c:v>
                </c:pt>
                <c:pt idx="49">
                  <c:v>14.106452781485885</c:v>
                </c:pt>
                <c:pt idx="50">
                  <c:v>14.709796029651077</c:v>
                </c:pt>
                <c:pt idx="51">
                  <c:v>15.325890740100586</c:v>
                </c:pt>
                <c:pt idx="52">
                  <c:v>15.954732909068767</c:v>
                </c:pt>
                <c:pt idx="53">
                  <c:v>16.596318420009471</c:v>
                </c:pt>
                <c:pt idx="54">
                  <c:v>17.250643043074017</c:v>
                </c:pt>
                <c:pt idx="55">
                  <c:v>17.917702434620676</c:v>
                </c:pt>
                <c:pt idx="56">
                  <c:v>18.597492136753743</c:v>
                </c:pt>
                <c:pt idx="57">
                  <c:v>19.290007576890474</c:v>
                </c:pt>
                <c:pt idx="58">
                  <c:v>19.995244067354303</c:v>
                </c:pt>
                <c:pt idx="59">
                  <c:v>20.713196804992883</c:v>
                </c:pt>
                <c:pt idx="60">
                  <c:v>21.44386087081967</c:v>
                </c:pt>
                <c:pt idx="61">
                  <c:v>22.18723122967782</c:v>
                </c:pt>
                <c:pt idx="62">
                  <c:v>22.9433027299253</c:v>
                </c:pt>
                <c:pt idx="63">
                  <c:v>23.712070103140221</c:v>
                </c:pt>
                <c:pt idx="64">
                  <c:v>24.49352796384543</c:v>
                </c:pt>
                <c:pt idx="65">
                  <c:v>25.287670809251559</c:v>
                </c:pt>
                <c:pt idx="66">
                  <c:v>26.094493019017662</c:v>
                </c:pt>
                <c:pt idx="67">
                  <c:v>26.913988855028819</c:v>
                </c:pt>
                <c:pt idx="68">
                  <c:v>27.746152461189926</c:v>
                </c:pt>
                <c:pt idx="69">
                  <c:v>28.590977863235139</c:v>
                </c:pt>
                <c:pt idx="70">
                  <c:v>29.44845896855233</c:v>
                </c:pt>
                <c:pt idx="71">
                  <c:v>30.318589566022055</c:v>
                </c:pt>
                <c:pt idx="72">
                  <c:v>31.201363325870538</c:v>
                </c:pt>
                <c:pt idx="73">
                  <c:v>32.09677379953618</c:v>
                </c:pt>
                <c:pt idx="74">
                  <c:v>33.004814419549191</c:v>
                </c:pt>
                <c:pt idx="75">
                  <c:v>33.925478499423946</c:v>
                </c:pt>
                <c:pt idx="76">
                  <c:v>34.858759233563653</c:v>
                </c:pt>
                <c:pt idx="77">
                  <c:v>35.80464969717702</c:v>
                </c:pt>
                <c:pt idx="78">
                  <c:v>36.763142846206577</c:v>
                </c:pt>
                <c:pt idx="79">
                  <c:v>37.734231517268363</c:v>
                </c:pt>
                <c:pt idx="80">
                  <c:v>38.71790842760263</c:v>
                </c:pt>
                <c:pt idx="81">
                  <c:v>39.71416173226774</c:v>
                </c:pt>
                <c:pt idx="82">
                  <c:v>40.722970572826505</c:v>
                </c:pt>
                <c:pt idx="83">
                  <c:v>41.744309509101278</c:v>
                </c:pt>
                <c:pt idx="84">
                  <c:v>42.778152959719272</c:v>
                </c:pt>
                <c:pt idx="85">
                  <c:v>43.824475202640116</c:v>
                </c:pt>
                <c:pt idx="86">
                  <c:v>44.883250375695134</c:v>
                </c:pt>
                <c:pt idx="87">
                  <c:v>45.954452477138076</c:v>
                </c:pt>
                <c:pt idx="88">
                  <c:v>47.038055366206954</c:v>
                </c:pt>
                <c:pt idx="89">
                  <c:v>48.13403276369673</c:v>
                </c:pt>
                <c:pt idx="90">
                  <c:v>49.242358252542608</c:v>
                </c:pt>
                <c:pt idx="91">
                  <c:v>50.363003315631488</c:v>
                </c:pt>
                <c:pt idx="92">
                  <c:v>51.495935370114687</c:v>
                </c:pt>
                <c:pt idx="93">
                  <c:v>52.641119726443009</c:v>
                </c:pt>
                <c:pt idx="94">
                  <c:v>53.79852155105241</c:v>
                </c:pt>
                <c:pt idx="95">
                  <c:v>54.968105867260839</c:v>
                </c:pt>
                <c:pt idx="96">
                  <c:v>56.149837556174553</c:v>
                </c:pt>
                <c:pt idx="97">
                  <c:v>57.343681357603714</c:v>
                </c:pt>
                <c:pt idx="98">
                  <c:v>58.549601870986926</c:v>
                </c:pt>
                <c:pt idx="99">
                  <c:v>59.767563556324546</c:v>
                </c:pt>
                <c:pt idx="100">
                  <c:v>60.997530735120513</c:v>
                </c:pt>
                <c:pt idx="101">
                  <c:v>62.239467277406781</c:v>
                </c:pt>
                <c:pt idx="102">
                  <c:v>63.493336288259712</c:v>
                </c:pt>
                <c:pt idx="103">
                  <c:v>64.759100422078987</c:v>
                </c:pt>
                <c:pt idx="104">
                  <c:v>66.036722197412303</c:v>
                </c:pt>
                <c:pt idx="105">
                  <c:v>67.326163997980444</c:v>
                </c:pt>
                <c:pt idx="106">
                  <c:v>68.627388073709682</c:v>
                </c:pt>
                <c:pt idx="107">
                  <c:v>69.940356541771109</c:v>
                </c:pt>
                <c:pt idx="108">
                  <c:v>71.265031387626863</c:v>
                </c:pt>
                <c:pt idx="109">
                  <c:v>72.60137446608293</c:v>
                </c:pt>
                <c:pt idx="110">
                  <c:v>73.949347502348417</c:v>
                </c:pt>
                <c:pt idx="111">
                  <c:v>75.308915707326037</c:v>
                </c:pt>
                <c:pt idx="112">
                  <c:v>76.68005139833646</c:v>
                </c:pt>
                <c:pt idx="113">
                  <c:v>78.062730392081448</c:v>
                </c:pt>
                <c:pt idx="114">
                  <c:v>79.456928391946818</c:v>
                </c:pt>
                <c:pt idx="115">
                  <c:v>80.862620988615348</c:v>
                </c:pt>
                <c:pt idx="116">
                  <c:v>82.279783660685354</c:v>
                </c:pt>
                <c:pt idx="117">
                  <c:v>83.708391775294857</c:v>
                </c:pt>
                <c:pt idx="118">
                  <c:v>85.148420588751222</c:v>
                </c:pt>
                <c:pt idx="119">
                  <c:v>86.599845247166186</c:v>
                </c:pt>
                <c:pt idx="120">
                  <c:v>88.062640787096129</c:v>
                </c:pt>
                <c:pt idx="121">
                  <c:v>89.536776141840335</c:v>
                </c:pt>
                <c:pt idx="122">
                  <c:v>91.022208139456254</c:v>
                </c:pt>
                <c:pt idx="123">
                  <c:v>92.518887489012556</c:v>
                </c:pt>
                <c:pt idx="124">
                  <c:v>94.026764775546482</c:v>
                </c:pt>
                <c:pt idx="125">
                  <c:v>95.545790461550951</c:v>
                </c:pt>
                <c:pt idx="126">
                  <c:v>97.075914888464879</c:v>
                </c:pt>
                <c:pt idx="127">
                  <c:v>98.617088278166463</c:v>
                </c:pt>
                <c:pt idx="128">
                  <c:v>100.16926073446926</c:v>
                </c:pt>
                <c:pt idx="129">
                  <c:v>101.73238224462092</c:v>
                </c:pt>
                <c:pt idx="130">
                  <c:v>103.30640268080427</c:v>
                </c:pt>
                <c:pt idx="131">
                  <c:v>104.8912702323681</c:v>
                </c:pt>
                <c:pt idx="132">
                  <c:v>106.48692983616</c:v>
                </c:pt>
                <c:pt idx="133">
                  <c:v>108.09332474550592</c:v>
                </c:pt>
                <c:pt idx="134">
                  <c:v>109.71039810121137</c:v>
                </c:pt>
                <c:pt idx="135">
                  <c:v>111.33809293331092</c:v>
                </c:pt>
                <c:pt idx="136">
                  <c:v>112.9763521628181</c:v>
                </c:pt>
                <c:pt idx="137">
                  <c:v>114.62511860347534</c:v>
                </c:pt>
                <c:pt idx="138">
                  <c:v>116.28433496350385</c:v>
                </c:pt>
                <c:pt idx="139">
                  <c:v>117.95394384735313</c:v>
                </c:pt>
                <c:pt idx="140">
                  <c:v>119.63388775745005</c:v>
                </c:pt>
                <c:pt idx="141">
                  <c:v>121.32409033341233</c:v>
                </c:pt>
                <c:pt idx="142">
                  <c:v>123.02443757219922</c:v>
                </c:pt>
                <c:pt idx="143">
                  <c:v>124.73479657754358</c:v>
                </c:pt>
                <c:pt idx="144">
                  <c:v>126.45503433029644</c:v>
                </c:pt>
                <c:pt idx="145">
                  <c:v>128.18501769386171</c:v>
                </c:pt>
                <c:pt idx="146">
                  <c:v>129.92461341960313</c:v>
                </c:pt>
                <c:pt idx="147">
                  <c:v>131.6736881522227</c:v>
                </c:pt>
                <c:pt idx="148">
                  <c:v>133.43210843510974</c:v>
                </c:pt>
                <c:pt idx="149">
                  <c:v>135.1997407156602</c:v>
                </c:pt>
                <c:pt idx="150">
                  <c:v>136.9764513505649</c:v>
                </c:pt>
                <c:pt idx="151">
                  <c:v>138.7621066110666</c:v>
                </c:pt>
                <c:pt idx="152">
                  <c:v>140.55657268818476</c:v>
                </c:pt>
                <c:pt idx="153">
                  <c:v>142.35971569790752</c:v>
                </c:pt>
                <c:pt idx="154">
                  <c:v>144.17140168635032</c:v>
                </c:pt>
                <c:pt idx="155">
                  <c:v>145.99149663488021</c:v>
                </c:pt>
                <c:pt idx="156">
                  <c:v>147.81977761797586</c:v>
                </c:pt>
                <c:pt idx="157">
                  <c:v>149.65584392223136</c:v>
                </c:pt>
                <c:pt idx="158">
                  <c:v>151.49920591862343</c:v>
                </c:pt>
                <c:pt idx="159">
                  <c:v>153.34937399288572</c:v>
                </c:pt>
                <c:pt idx="160">
                  <c:v>155.20585858884755</c:v>
                </c:pt>
                <c:pt idx="161">
                  <c:v>157.0680573022097</c:v>
                </c:pt>
                <c:pt idx="162">
                  <c:v>158.93514200254182</c:v>
                </c:pt>
                <c:pt idx="163">
                  <c:v>160.80618275372285</c:v>
                </c:pt>
                <c:pt idx="164">
                  <c:v>162.68027174718415</c:v>
                </c:pt>
                <c:pt idx="165">
                  <c:v>164.55662053882722</c:v>
                </c:pt>
                <c:pt idx="166">
                  <c:v>166.43465717950653</c:v>
                </c:pt>
                <c:pt idx="167">
                  <c:v>168.31383615702779</c:v>
                </c:pt>
                <c:pt idx="168">
                  <c:v>170.19350783446467</c:v>
                </c:pt>
                <c:pt idx="169">
                  <c:v>172.07283125876683</c:v>
                </c:pt>
                <c:pt idx="170">
                  <c:v>173.95074649796655</c:v>
                </c:pt>
                <c:pt idx="171">
                  <c:v>175.8265112916462</c:v>
                </c:pt>
                <c:pt idx="172">
                  <c:v>177.69994014635563</c:v>
                </c:pt>
                <c:pt idx="173">
                  <c:v>179.57103665965241</c:v>
                </c:pt>
                <c:pt idx="174">
                  <c:v>181.43980441817209</c:v>
                </c:pt>
                <c:pt idx="175">
                  <c:v>183.30624699767168</c:v>
                </c:pt>
                <c:pt idx="176">
                  <c:v>185.17036796307281</c:v>
                </c:pt>
                <c:pt idx="177">
                  <c:v>187.03217086850466</c:v>
                </c:pt>
                <c:pt idx="178">
                  <c:v>188.8916592573467</c:v>
                </c:pt>
                <c:pt idx="179">
                  <c:v>190.74883666227126</c:v>
                </c:pt>
                <c:pt idx="180">
                  <c:v>192.60370660528574</c:v>
                </c:pt>
                <c:pt idx="181">
                  <c:v>194.45627259777484</c:v>
                </c:pt>
                <c:pt idx="182">
                  <c:v>196.3065381405423</c:v>
                </c:pt>
                <c:pt idx="183">
                  <c:v>198.15450672385271</c:v>
                </c:pt>
                <c:pt idx="184">
                  <c:v>200.00018182747286</c:v>
                </c:pt>
                <c:pt idx="185">
                  <c:v>201.84356692071307</c:v>
                </c:pt>
                <c:pt idx="186">
                  <c:v>203.68466546246827</c:v>
                </c:pt>
                <c:pt idx="187">
                  <c:v>205.52348090125878</c:v>
                </c:pt>
                <c:pt idx="188">
                  <c:v>207.36001667527097</c:v>
                </c:pt>
                <c:pt idx="189">
                  <c:v>209.19427621239774</c:v>
                </c:pt>
                <c:pt idx="190">
                  <c:v>211.02626293027873</c:v>
                </c:pt>
                <c:pt idx="191">
                  <c:v>212.85598023634043</c:v>
                </c:pt>
                <c:pt idx="192">
                  <c:v>214.68343152783586</c:v>
                </c:pt>
                <c:pt idx="193">
                  <c:v>216.50862019188446</c:v>
                </c:pt>
                <c:pt idx="194">
                  <c:v>218.3315496055113</c:v>
                </c:pt>
                <c:pt idx="195">
                  <c:v>220.15222313568648</c:v>
                </c:pt>
                <c:pt idx="196">
                  <c:v>221.9706441393642</c:v>
                </c:pt>
                <c:pt idx="197">
                  <c:v>223.78681596352155</c:v>
                </c:pt>
                <c:pt idx="198">
                  <c:v>225.6007419451972</c:v>
                </c:pt>
                <c:pt idx="199">
                  <c:v>227.41242541152994</c:v>
                </c:pt>
                <c:pt idx="200">
                  <c:v>229.22186967979692</c:v>
                </c:pt>
                <c:pt idx="201">
                  <c:v>247.19341268620988</c:v>
                </c:pt>
                <c:pt idx="202">
                  <c:v>264.94316648443748</c:v>
                </c:pt>
                <c:pt idx="203">
                  <c:v>282.47435281860714</c:v>
                </c:pt>
                <c:pt idx="204">
                  <c:v>299.79009981926492</c:v>
                </c:pt>
                <c:pt idx="205">
                  <c:v>316.8934455175941</c:v>
                </c:pt>
                <c:pt idx="206">
                  <c:v>333.7873411930708</c:v>
                </c:pt>
                <c:pt idx="207">
                  <c:v>350.47465456397424</c:v>
                </c:pt>
                <c:pt idx="208">
                  <c:v>366.95817282955016</c:v>
                </c:pt>
                <c:pt idx="209">
                  <c:v>383.24060557205394</c:v>
                </c:pt>
                <c:pt idx="210">
                  <c:v>399.32458752636984</c:v>
                </c:pt>
                <c:pt idx="211">
                  <c:v>415.21268122441074</c:v>
                </c:pt>
                <c:pt idx="212">
                  <c:v>430.90737952104837</c:v>
                </c:pt>
                <c:pt idx="213">
                  <c:v>446.41110800789966</c:v>
                </c:pt>
                <c:pt idx="214">
                  <c:v>461.72622732090343</c:v>
                </c:pt>
                <c:pt idx="215">
                  <c:v>476.85503534725495</c:v>
                </c:pt>
                <c:pt idx="216">
                  <c:v>491.79976933692797</c:v>
                </c:pt>
                <c:pt idx="217">
                  <c:v>506.56260792369676</c:v>
                </c:pt>
                <c:pt idx="218">
                  <c:v>521.14567306027629</c:v>
                </c:pt>
                <c:pt idx="219">
                  <c:v>535.55103187192526</c:v>
                </c:pt>
                <c:pt idx="220">
                  <c:v>549.78069843259948</c:v>
                </c:pt>
                <c:pt idx="221">
                  <c:v>563.83663546750677</c:v>
                </c:pt>
                <c:pt idx="222">
                  <c:v>577.72075598568847</c:v>
                </c:pt>
                <c:pt idx="223">
                  <c:v>591.43492484604781</c:v>
                </c:pt>
                <c:pt idx="224">
                  <c:v>604.98096026004851</c:v>
                </c:pt>
                <c:pt idx="225">
                  <c:v>618.36063523412565</c:v>
                </c:pt>
                <c:pt idx="226">
                  <c:v>631.57567895468139</c:v>
                </c:pt>
                <c:pt idx="227">
                  <c:v>644.62777811837714</c:v>
                </c:pt>
                <c:pt idx="228">
                  <c:v>657.51857821028523</c:v>
                </c:pt>
                <c:pt idx="229">
                  <c:v>670.24968473232366</c:v>
                </c:pt>
                <c:pt idx="230">
                  <c:v>682.82266438426484</c:v>
                </c:pt>
                <c:pt idx="231">
                  <c:v>695.23904619948655</c:v>
                </c:pt>
                <c:pt idx="232">
                  <c:v>707.50032263751825</c:v>
                </c:pt>
                <c:pt idx="233">
                  <c:v>719.60795063532612</c:v>
                </c:pt>
                <c:pt idx="234">
                  <c:v>731.56335261917923</c:v>
                </c:pt>
                <c:pt idx="235">
                  <c:v>743.3679174788416</c:v>
                </c:pt>
                <c:pt idx="236">
                  <c:v>755.02300150574661</c:v>
                </c:pt>
                <c:pt idx="237">
                  <c:v>766.52992929672303</c:v>
                </c:pt>
                <c:pt idx="238">
                  <c:v>777.88999462476386</c:v>
                </c:pt>
                <c:pt idx="239">
                  <c:v>789.1044612782523</c:v>
                </c:pt>
                <c:pt idx="240">
                  <c:v>800.17456386998879</c:v>
                </c:pt>
                <c:pt idx="241">
                  <c:v>811.10150861729596</c:v>
                </c:pt>
                <c:pt idx="242">
                  <c:v>821.88647409441467</c:v>
                </c:pt>
                <c:pt idx="243">
                  <c:v>832.53061195834596</c:v>
                </c:pt>
                <c:pt idx="244">
                  <c:v>843.03504764923548</c:v>
                </c:pt>
                <c:pt idx="245">
                  <c:v>853.40088106634562</c:v>
                </c:pt>
                <c:pt idx="246">
                  <c:v>863.62918722060897</c:v>
                </c:pt>
                <c:pt idx="247">
                  <c:v>873.72101686471024</c:v>
                </c:pt>
                <c:pt idx="248">
                  <c:v>883.67739710159799</c:v>
                </c:pt>
                <c:pt idx="249">
                  <c:v>893.49933197228654</c:v>
                </c:pt>
                <c:pt idx="250">
                  <c:v>903.18780302376547</c:v>
                </c:pt>
                <c:pt idx="251">
                  <c:v>912.74376985779986</c:v>
                </c:pt>
                <c:pt idx="252">
                  <c:v>922.16817066136434</c:v>
                </c:pt>
                <c:pt idx="253">
                  <c:v>931.46192271942391</c:v>
                </c:pt>
                <c:pt idx="254">
                  <c:v>940.62592291073861</c:v>
                </c:pt>
                <c:pt idx="255">
                  <c:v>949.66104818734095</c:v>
                </c:pt>
                <c:pt idx="256">
                  <c:v>958.56815603830478</c:v>
                </c:pt>
                <c:pt idx="257">
                  <c:v>967.34808493839705</c:v>
                </c:pt>
                <c:pt idx="258">
                  <c:v>976.00165478217821</c:v>
                </c:pt>
                <c:pt idx="259">
                  <c:v>984.52966730409105</c:v>
                </c:pt>
                <c:pt idx="260">
                  <c:v>992.93290648505581</c:v>
                </c:pt>
                <c:pt idx="261">
                  <c:v>1001.2121389460655</c:v>
                </c:pt>
                <c:pt idx="262">
                  <c:v>1009.3681143292556</c:v>
                </c:pt>
                <c:pt idx="263">
                  <c:v>1017.4015656669017</c:v>
                </c:pt>
                <c:pt idx="264">
                  <c:v>1025.3132097387779</c:v>
                </c:pt>
                <c:pt idx="265">
                  <c:v>1033.1037474182949</c:v>
                </c:pt>
                <c:pt idx="266">
                  <c:v>1040.7738640078137</c:v>
                </c:pt>
                <c:pt idx="267">
                  <c:v>1048.32422956352</c:v>
                </c:pt>
                <c:pt idx="268">
                  <c:v>1055.7554992102253</c:v>
                </c:pt>
                <c:pt idx="269">
                  <c:v>1063.0683134464462</c:v>
                </c:pt>
                <c:pt idx="270">
                  <c:v>1070.2632984401039</c:v>
                </c:pt>
                <c:pt idx="271">
                  <c:v>1077.3410663151642</c:v>
                </c:pt>
                <c:pt idx="272">
                  <c:v>1084.3022154295347</c:v>
                </c:pt>
                <c:pt idx="273">
                  <c:v>1091.1473306445178</c:v>
                </c:pt>
                <c:pt idx="274">
                  <c:v>1097.8769835861099</c:v>
                </c:pt>
                <c:pt idx="275">
                  <c:v>1104.4917328984268</c:v>
                </c:pt>
                <c:pt idx="276">
                  <c:v>1110.9921244895213</c:v>
                </c:pt>
                <c:pt idx="277">
                  <c:v>1117.3786917698555</c:v>
                </c:pt>
                <c:pt idx="278">
                  <c:v>1123.6519558836778</c:v>
                </c:pt>
                <c:pt idx="279">
                  <c:v>1129.812425933545</c:v>
                </c:pt>
                <c:pt idx="280">
                  <c:v>1135.8605991982267</c:v>
                </c:pt>
                <c:pt idx="281">
                  <c:v>1141.796961344219</c:v>
                </c:pt>
                <c:pt idx="282">
                  <c:v>1147.6219866310857</c:v>
                </c:pt>
                <c:pt idx="283">
                  <c:v>1153.3361381108452</c:v>
                </c:pt>
                <c:pt idx="284">
                  <c:v>1158.9398678216098</c:v>
                </c:pt>
                <c:pt idx="285">
                  <c:v>1164.4336169756816</c:v>
                </c:pt>
                <c:pt idx="286">
                  <c:v>1169.8178161423052</c:v>
                </c:pt>
                <c:pt idx="287">
                  <c:v>1175.0928854252729</c:v>
                </c:pt>
                <c:pt idx="288">
                  <c:v>1180.2592346355736</c:v>
                </c:pt>
                <c:pt idx="289">
                  <c:v>1185.3172634592761</c:v>
                </c:pt>
                <c:pt idx="290">
                  <c:v>1190.2673616208342</c:v>
                </c:pt>
                <c:pt idx="291">
                  <c:v>1195.1099090419989</c:v>
                </c:pt>
                <c:pt idx="292">
                  <c:v>1199.8452759965248</c:v>
                </c:pt>
                <c:pt idx="293">
                  <c:v>1204.4738232608556</c:v>
                </c:pt>
                <c:pt idx="294">
                  <c:v>1208.9959022609755</c:v>
                </c:pt>
                <c:pt idx="295">
                  <c:v>1213.4118552156158</c:v>
                </c:pt>
                <c:pt idx="296">
                  <c:v>1217.7220152760069</c:v>
                </c:pt>
                <c:pt idx="297">
                  <c:v>1221.9267066623734</c:v>
                </c:pt>
                <c:pt idx="298">
                  <c:v>1226.026244797371</c:v>
                </c:pt>
                <c:pt idx="299">
                  <c:v>1230.0209364366733</c:v>
                </c:pt>
                <c:pt idx="300">
                  <c:v>1233.9110797969224</c:v>
                </c:pt>
                <c:pt idx="301">
                  <c:v>1237.6969646812684</c:v>
                </c:pt>
                <c:pt idx="302">
                  <c:v>1241.3788726027317</c:v>
                </c:pt>
                <c:pt idx="303">
                  <c:v>1244.9570769056377</c:v>
                </c:pt>
                <c:pt idx="304">
                  <c:v>1248.4318428853833</c:v>
                </c:pt>
                <c:pt idx="305">
                  <c:v>1251.8034279068183</c:v>
                </c:pt>
                <c:pt idx="306">
                  <c:v>1255.0720815215393</c:v>
                </c:pt>
                <c:pt idx="307">
                  <c:v>1258.238045584415</c:v>
                </c:pt>
                <c:pt idx="308">
                  <c:v>1261.3015543696922</c:v>
                </c:pt>
                <c:pt idx="309">
                  <c:v>1264.2628346870533</c:v>
                </c:pt>
                <c:pt idx="310">
                  <c:v>1267.1221059980305</c:v>
                </c:pt>
                <c:pt idx="311">
                  <c:v>1269.8795805332147</c:v>
                </c:pt>
                <c:pt idx="312">
                  <c:v>1272.5354634107371</c:v>
                </c:pt>
                <c:pt idx="313">
                  <c:v>1275.0899527565373</c:v>
                </c:pt>
                <c:pt idx="314">
                  <c:v>1277.5432398269841</c:v>
                </c:pt>
                <c:pt idx="315">
                  <c:v>1279.895509134454</c:v>
                </c:pt>
                <c:pt idx="316">
                  <c:v>1282.1469385765311</c:v>
                </c:pt>
                <c:pt idx="317">
                  <c:v>1284.297699569539</c:v>
                </c:pt>
                <c:pt idx="318">
                  <c:v>1286.3479571871706</c:v>
                </c:pt>
                <c:pt idx="319">
                  <c:v>1288.297870305038</c:v>
                </c:pt>
                <c:pt idx="320">
                  <c:v>1290.1475917520133</c:v>
                </c:pt>
                <c:pt idx="321">
                  <c:v>1291.897268469281</c:v>
                </c:pt>
                <c:pt idx="322">
                  <c:v>1293.5470416780645</c:v>
                </c:pt>
                <c:pt idx="323">
                  <c:v>1295.0970470570185</c:v>
                </c:pt>
                <c:pt idx="324">
                  <c:v>1296.5474149302986</c:v>
                </c:pt>
                <c:pt idx="325">
                  <c:v>1297.8982704673135</c:v>
                </c:pt>
                <c:pt idx="326">
                  <c:v>1299.1497338951426</c:v>
                </c:pt>
                <c:pt idx="327">
                  <c:v>1300.3019207245441</c:v>
                </c:pt>
                <c:pt idx="328">
                  <c:v>1301.354941990387</c:v>
                </c:pt>
                <c:pt idx="329">
                  <c:v>1302.3089045072113</c:v>
                </c:pt>
                <c:pt idx="330">
                  <c:v>1303.1639111404411</c:v>
                </c:pt>
                <c:pt idx="331">
                  <c:v>1303.9200610935582</c:v>
                </c:pt>
                <c:pt idx="332">
                  <c:v>1304.5774502112672</c:v>
                </c:pt>
                <c:pt idx="333">
                  <c:v>1305.1361712983771</c:v>
                </c:pt>
                <c:pt idx="334">
                  <c:v>1305.5963144537632</c:v>
                </c:pt>
                <c:pt idx="335">
                  <c:v>1305.9579674184022</c:v>
                </c:pt>
                <c:pt idx="336">
                  <c:v>1306.2212159360754</c:v>
                </c:pt>
                <c:pt idx="337">
                  <c:v>1306.3861441249469</c:v>
                </c:pt>
                <c:pt idx="338">
                  <c:v>1306.4528348578617</c:v>
                </c:pt>
                <c:pt idx="339">
                  <c:v>1306.4213701488841</c:v>
                </c:pt>
                <c:pt idx="340">
                  <c:v>1306.2918315433458</c:v>
                </c:pt>
                <c:pt idx="341">
                  <c:v>1306.0643005084967</c:v>
                </c:pt>
                <c:pt idx="342">
                  <c:v>1305.7388588217666</c:v>
                </c:pt>
                <c:pt idx="343">
                  <c:v>1305.3155889536695</c:v>
                </c:pt>
                <c:pt idx="344">
                  <c:v>1304.7945744424901</c:v>
                </c:pt>
                <c:pt idx="345">
                  <c:v>1304.1759002581018</c:v>
                </c:pt>
                <c:pt idx="346">
                  <c:v>1303.459653152541</c:v>
                </c:pt>
                <c:pt idx="347">
                  <c:v>1302.6459219953056</c:v>
                </c:pt>
                <c:pt idx="348">
                  <c:v>1301.73479809172</c:v>
                </c:pt>
                <c:pt idx="349">
                  <c:v>1300.7263754831035</c:v>
                </c:pt>
                <c:pt idx="350">
                  <c:v>1299.6207512278713</c:v>
                </c:pt>
                <c:pt idx="351">
                  <c:v>1298.4180256630709</c:v>
                </c:pt>
                <c:pt idx="352">
                  <c:v>1297.1183026461949</c:v>
                </c:pt>
                <c:pt idx="353">
                  <c:v>1295.7216897774167</c:v>
                </c:pt>
                <c:pt idx="354">
                  <c:v>1294.2282986026435</c:v>
                </c:pt>
                <c:pt idx="355">
                  <c:v>1292.6382447979895</c:v>
                </c:pt>
                <c:pt idx="356">
                  <c:v>1290.951648336433</c:v>
                </c:pt>
                <c:pt idx="357">
                  <c:v>1289.1686336375287</c:v>
                </c:pt>
                <c:pt idx="358">
                  <c:v>1287.2893297011319</c:v>
                </c:pt>
                <c:pt idx="359">
                  <c:v>1285.3138702261249</c:v>
                </c:pt>
                <c:pt idx="360">
                  <c:v>1283.2423937151545</c:v>
                </c:pt>
                <c:pt idx="361">
                  <c:v>1281.0750435663783</c:v>
                </c:pt>
                <c:pt idx="362">
                  <c:v>1278.8119681531939</c:v>
                </c:pt>
                <c:pt idx="363">
                  <c:v>1276.4533208928844</c:v>
                </c:pt>
                <c:pt idx="364">
                  <c:v>1273.999260305065</c:v>
                </c:pt>
                <c:pt idx="365">
                  <c:v>1271.4499500607644</c:v>
                </c:pt>
                <c:pt idx="366">
                  <c:v>1268.8055590229171</c:v>
                </c:pt>
                <c:pt idx="367">
                  <c:v>1266.0662612789836</c:v>
                </c:pt>
                <c:pt idx="368">
                  <c:v>1263.2322361663607</c:v>
                </c:pt>
                <c:pt idx="369">
                  <c:v>1260.3036682911884</c:v>
                </c:pt>
                <c:pt idx="370">
                  <c:v>1257.2807475411059</c:v>
                </c:pt>
                <c:pt idx="371">
                  <c:v>1254.1636690924624</c:v>
                </c:pt>
                <c:pt idx="372">
                  <c:v>1250.9526334124369</c:v>
                </c:pt>
                <c:pt idx="373">
                  <c:v>1247.6478462564858</c:v>
                </c:pt>
                <c:pt idx="374">
                  <c:v>1244.2495186614915</c:v>
                </c:pt>
                <c:pt idx="375">
                  <c:v>1240.7578669349514</c:v>
                </c:pt>
                <c:pt idx="376">
                  <c:v>1237.1731126405155</c:v>
                </c:pt>
                <c:pt idx="377">
                  <c:v>1233.495482580149</c:v>
                </c:pt>
                <c:pt idx="378">
                  <c:v>1229.725208773172</c:v>
                </c:pt>
                <c:pt idx="379">
                  <c:v>1225.8625284324012</c:v>
                </c:pt>
                <c:pt idx="380">
                  <c:v>1221.9076839376016</c:v>
                </c:pt>
                <c:pt idx="381">
                  <c:v>1217.8609228064308</c:v>
                </c:pt>
                <c:pt idx="382">
                  <c:v>1213.7224976630487</c:v>
                </c:pt>
                <c:pt idx="383">
                  <c:v>1209.4926662045416</c:v>
                </c:pt>
                <c:pt idx="384">
                  <c:v>1205.1716911653041</c:v>
                </c:pt>
                <c:pt idx="385">
                  <c:v>1200.7598402795034</c:v>
                </c:pt>
                <c:pt idx="386">
                  <c:v>1196.2573862417432</c:v>
                </c:pt>
                <c:pt idx="387">
                  <c:v>1191.6646066660344</c:v>
                </c:pt>
                <c:pt idx="388">
                  <c:v>1186.981784043167</c:v>
                </c:pt>
                <c:pt idx="389">
                  <c:v>1182.2092056965787</c:v>
                </c:pt>
                <c:pt idx="390">
                  <c:v>1177.3471637367973</c:v>
                </c:pt>
                <c:pt idx="391">
                  <c:v>1172.3959550145375</c:v>
                </c:pt>
                <c:pt idx="392">
                  <c:v>1167.3558810725219</c:v>
                </c:pt>
                <c:pt idx="393">
                  <c:v>1162.2272480960917</c:v>
                </c:pt>
                <c:pt idx="394">
                  <c:v>1157.0103668626709</c:v>
                </c:pt>
                <c:pt idx="395">
                  <c:v>1151.7055526901402</c:v>
                </c:pt>
                <c:pt idx="396">
                  <c:v>1146.3131253841748</c:v>
                </c:pt>
                <c:pt idx="397">
                  <c:v>1140.8334091845993</c:v>
                </c:pt>
                <c:pt idx="398">
                  <c:v>1135.2667327108056</c:v>
                </c:pt>
                <c:pt idx="399">
                  <c:v>1129.6134289062811</c:v>
                </c:pt>
                <c:pt idx="400">
                  <c:v>1123.8738349822902</c:v>
                </c:pt>
                <c:pt idx="401">
                  <c:v>1118.0482923607503</c:v>
                </c:pt>
                <c:pt idx="402">
                  <c:v>1112.137146616343</c:v>
                </c:pt>
                <c:pt idx="403">
                  <c:v>1106.1407474178964</c:v>
                </c:pt>
                <c:pt idx="404">
                  <c:v>1100.0594484690778</c:v>
                </c:pt>
                <c:pt idx="405">
                  <c:v>1093.8936074484288</c:v>
                </c:pt>
                <c:pt idx="406">
                  <c:v>1087.6435859487788</c:v>
                </c:pt>
                <c:pt idx="407">
                  <c:v>1081.3097494160688</c:v>
                </c:pt>
                <c:pt idx="408">
                  <c:v>1074.8924670876172</c:v>
                </c:pt>
                <c:pt idx="409">
                  <c:v>1068.3921119298582</c:v>
                </c:pt>
                <c:pt idx="410">
                  <c:v>1061.8090605755833</c:v>
                </c:pt>
                <c:pt idx="411">
                  <c:v>1055.1436932607146</c:v>
                </c:pt>
                <c:pt idx="412">
                  <c:v>1048.3963937606381</c:v>
                </c:pt>
                <c:pt idx="413">
                  <c:v>1041.5675493261251</c:v>
                </c:pt>
                <c:pt idx="414">
                  <c:v>1034.6575506188683</c:v>
                </c:pt>
                <c:pt idx="415">
                  <c:v>1027.6667916466606</c:v>
                </c:pt>
                <c:pt idx="416">
                  <c:v>1020.5956696982405</c:v>
                </c:pt>
                <c:pt idx="417">
                  <c:v>1013.4445852778306</c:v>
                </c:pt>
                <c:pt idx="418">
                  <c:v>1006.2139420393952</c:v>
                </c:pt>
                <c:pt idx="419">
                  <c:v>998.90414672063991</c:v>
                </c:pt>
                <c:pt idx="420">
                  <c:v>991.51560907677833</c:v>
                </c:pt>
                <c:pt idx="421">
                  <c:v>984.04874181408957</c:v>
                </c:pt>
                <c:pt idx="422">
                  <c:v>976.50396052328983</c:v>
                </c:pt>
                <c:pt idx="423">
                  <c:v>968.88168361274097</c:v>
                </c:pt>
                <c:pt idx="424">
                  <c:v>961.18233224151902</c:v>
                </c:pt>
                <c:pt idx="425">
                  <c:v>953.40633025236446</c:v>
                </c:pt>
                <c:pt idx="426">
                  <c:v>945.5541041045368</c:v>
                </c:pt>
                <c:pt idx="427">
                  <c:v>937.62608280659481</c:v>
                </c:pt>
                <c:pt idx="428">
                  <c:v>929.6226978491236</c:v>
                </c:pt>
                <c:pt idx="429">
                  <c:v>921.5443831374298</c:v>
                </c:pt>
                <c:pt idx="430">
                  <c:v>913.39157492422544</c:v>
                </c:pt>
                <c:pt idx="431">
                  <c:v>905.16471174232117</c:v>
                </c:pt>
                <c:pt idx="432">
                  <c:v>896.86423433734831</c:v>
                </c:pt>
                <c:pt idx="433">
                  <c:v>888.49058560053015</c:v>
                </c:pt>
                <c:pt idx="434">
                  <c:v>880.04421050152177</c:v>
                </c:pt>
                <c:pt idx="435">
                  <c:v>871.52555602133725</c:v>
                </c:pt>
                <c:pt idx="436">
                  <c:v>862.93507108538404</c:v>
                </c:pt>
                <c:pt idx="437">
                  <c:v>854.27320649662181</c:v>
                </c:pt>
                <c:pt idx="438">
                  <c:v>845.54041486886547</c:v>
                </c:pt>
                <c:pt idx="439">
                  <c:v>836.73715056024935</c:v>
                </c:pt>
                <c:pt idx="440">
                  <c:v>827.86386960687082</c:v>
                </c:pt>
                <c:pt idx="441">
                  <c:v>818.92102965663037</c:v>
                </c:pt>
                <c:pt idx="442">
                  <c:v>809.90908990328558</c:v>
                </c:pt>
                <c:pt idx="443">
                  <c:v>800.8285110207355</c:v>
                </c:pt>
                <c:pt idx="444">
                  <c:v>791.67975509755286</c:v>
                </c:pt>
                <c:pt idx="445">
                  <c:v>782.46328557177844</c:v>
                </c:pt>
                <c:pt idx="446">
                  <c:v>773.17956716599576</c:v>
                </c:pt>
                <c:pt idx="447">
                  <c:v>763.82906582270004</c:v>
                </c:pt>
                <c:pt idx="448">
                  <c:v>754.41224863997775</c:v>
                </c:pt>
                <c:pt idx="449">
                  <c:v>744.92958380751077</c:v>
                </c:pt>
                <c:pt idx="450">
                  <c:v>735.38154054292102</c:v>
                </c:pt>
                <c:pt idx="451">
                  <c:v>725.7685890284688</c:v>
                </c:pt>
                <c:pt idx="452">
                  <c:v>716.09120034811974</c:v>
                </c:pt>
                <c:pt idx="453">
                  <c:v>706.34984642499387</c:v>
                </c:pt>
                <c:pt idx="454">
                  <c:v>696.54499995920992</c:v>
                </c:pt>
                <c:pt idx="455">
                  <c:v>686.67713436613838</c:v>
                </c:pt>
                <c:pt idx="456">
                  <c:v>676.74672371507609</c:v>
                </c:pt>
                <c:pt idx="457">
                  <c:v>666.75424266835444</c:v>
                </c:pt>
                <c:pt idx="458">
                  <c:v>656.70016642089422</c:v>
                </c:pt>
                <c:pt idx="459">
                  <c:v>646.58497064021799</c:v>
                </c:pt>
                <c:pt idx="460">
                  <c:v>636.40913140693192</c:v>
                </c:pt>
                <c:pt idx="461">
                  <c:v>626.17312515568904</c:v>
                </c:pt>
                <c:pt idx="462">
                  <c:v>615.8774286166431</c:v>
                </c:pt>
                <c:pt idx="463">
                  <c:v>605.52251875740546</c:v>
                </c:pt>
                <c:pt idx="464">
                  <c:v>595.1088727255144</c:v>
                </c:pt>
                <c:pt idx="465">
                  <c:v>584.63696779142617</c:v>
                </c:pt>
                <c:pt idx="466">
                  <c:v>574.10728129203903</c:v>
                </c:pt>
                <c:pt idx="467">
                  <c:v>563.52029057475818</c:v>
                </c:pt>
                <c:pt idx="468">
                  <c:v>552.87647294211115</c:v>
                </c:pt>
                <c:pt idx="469">
                  <c:v>542.17630559692213</c:v>
                </c:pt>
                <c:pt idx="470">
                  <c:v>531.42026558805378</c:v>
                </c:pt>
                <c:pt idx="471">
                  <c:v>520.60882975672473</c:v>
                </c:pt>
                <c:pt idx="472">
                  <c:v>509.7424746834098</c:v>
                </c:pt>
                <c:pt idx="473">
                  <c:v>498.82167663533124</c:v>
                </c:pt>
                <c:pt idx="474">
                  <c:v>487.8469115145474</c:v>
                </c:pt>
                <c:pt idx="475">
                  <c:v>476.81865480664607</c:v>
                </c:pt>
                <c:pt idx="476">
                  <c:v>465.73738153004859</c:v>
                </c:pt>
                <c:pt idx="477">
                  <c:v>454.60356618593153</c:v>
                </c:pt>
                <c:pt idx="478">
                  <c:v>443.41768270877083</c:v>
                </c:pt>
                <c:pt idx="479">
                  <c:v>432.18020441751509</c:v>
                </c:pt>
                <c:pt idx="480">
                  <c:v>420.89160396739248</c:v>
                </c:pt>
                <c:pt idx="481">
                  <c:v>409.55235330235644</c:v>
                </c:pt>
                <c:pt idx="482">
                  <c:v>398.16292360817516</c:v>
                </c:pt>
                <c:pt idx="483">
                  <c:v>386.72378526616876</c:v>
                </c:pt>
                <c:pt idx="484">
                  <c:v>375.23540780759862</c:v>
                </c:pt>
                <c:pt idx="485">
                  <c:v>363.69825986871234</c:v>
                </c:pt>
                <c:pt idx="486">
                  <c:v>352.11280914644834</c:v>
                </c:pt>
                <c:pt idx="487">
                  <c:v>340.47952235480273</c:v>
                </c:pt>
                <c:pt idx="488">
                  <c:v>328.7988651818618</c:v>
                </c:pt>
                <c:pt idx="489">
                  <c:v>317.07130224750284</c:v>
                </c:pt>
                <c:pt idx="490">
                  <c:v>305.29729706176533</c:v>
                </c:pt>
                <c:pt idx="491">
                  <c:v>293.47731198389516</c:v>
                </c:pt>
                <c:pt idx="492">
                  <c:v>281.61180818206321</c:v>
                </c:pt>
                <c:pt idx="493">
                  <c:v>269.70124559376046</c:v>
                </c:pt>
                <c:pt idx="494">
                  <c:v>257.74608288687034</c:v>
                </c:pt>
                <c:pt idx="495">
                  <c:v>245.74677742142001</c:v>
                </c:pt>
                <c:pt idx="496">
                  <c:v>233.70378521201098</c:v>
                </c:pt>
                <c:pt idx="497">
                  <c:v>221.61756089093001</c:v>
                </c:pt>
                <c:pt idx="498">
                  <c:v>209.48855767194036</c:v>
                </c:pt>
                <c:pt idx="499">
                  <c:v>197.31722731475361</c:v>
                </c:pt>
                <c:pt idx="500">
                  <c:v>185.10402009018196</c:v>
                </c:pt>
                <c:pt idx="501">
                  <c:v>172.84938474597055</c:v>
                </c:pt>
                <c:pt idx="502">
                  <c:v>160.55376847330933</c:v>
                </c:pt>
                <c:pt idx="503">
                  <c:v>148.21761687402361</c:v>
                </c:pt>
                <c:pt idx="504">
                  <c:v>135.84137392844212</c:v>
                </c:pt>
                <c:pt idx="505">
                  <c:v>123.42548196394172</c:v>
                </c:pt>
                <c:pt idx="506">
                  <c:v>110.97038162416681</c:v>
                </c:pt>
                <c:pt idx="507">
                  <c:v>98.476511838922107</c:v>
                </c:pt>
                <c:pt idx="508">
                  <c:v>85.94430979473691</c:v>
                </c:pt>
                <c:pt idx="509">
                  <c:v>73.374210906098511</c:v>
                </c:pt>
                <c:pt idx="510">
                  <c:v>60.766648787352828</c:v>
                </c:pt>
                <c:pt idx="511">
                  <c:v>48.122055225269612</c:v>
                </c:pt>
                <c:pt idx="512">
                  <c:v>35.440860152269636</c:v>
                </c:pt>
                <c:pt idx="513">
                  <c:v>22.723491620311044</c:v>
                </c:pt>
                <c:pt idx="514">
                  <c:v>9.9703757754319042</c:v>
                </c:pt>
                <c:pt idx="515">
                  <c:v>-2.818063167054266</c:v>
                </c:pt>
                <c:pt idx="516">
                  <c:v>-2.8308691790796972</c:v>
                </c:pt>
                <c:pt idx="517">
                  <c:v>-2.8436752257951179</c:v>
                </c:pt>
                <c:pt idx="518">
                  <c:v>-2.8564813072001098</c:v>
                </c:pt>
                <c:pt idx="519">
                  <c:v>-2.8692874232942551</c:v>
                </c:pt>
                <c:pt idx="520">
                  <c:v>-2.882093574077135</c:v>
                </c:pt>
                <c:pt idx="521">
                  <c:v>-2.8948997595483315</c:v>
                </c:pt>
                <c:pt idx="522">
                  <c:v>-2.9077059797074267</c:v>
                </c:pt>
                <c:pt idx="523">
                  <c:v>-2.920512234554002</c:v>
                </c:pt>
                <c:pt idx="524">
                  <c:v>-2.9333185240876394</c:v>
                </c:pt>
                <c:pt idx="525">
                  <c:v>-2.9461248483079205</c:v>
                </c:pt>
                <c:pt idx="526">
                  <c:v>-2.9589312072144276</c:v>
                </c:pt>
                <c:pt idx="527">
                  <c:v>-2.9717376008067418</c:v>
                </c:pt>
                <c:pt idx="528">
                  <c:v>-2.9845440290844452</c:v>
                </c:pt>
                <c:pt idx="529">
                  <c:v>-2.9973504920471199</c:v>
                </c:pt>
                <c:pt idx="530">
                  <c:v>-3.0101569896943472</c:v>
                </c:pt>
                <c:pt idx="531">
                  <c:v>-3.0229635220257092</c:v>
                </c:pt>
                <c:pt idx="532">
                  <c:v>-3.0357700890407879</c:v>
                </c:pt>
                <c:pt idx="533">
                  <c:v>-3.0485766907391647</c:v>
                </c:pt>
                <c:pt idx="534">
                  <c:v>-3.0613833271204216</c:v>
                </c:pt>
                <c:pt idx="535">
                  <c:v>-3.0741899981841403</c:v>
                </c:pt>
                <c:pt idx="536">
                  <c:v>-3.0869967039299029</c:v>
                </c:pt>
                <c:pt idx="537">
                  <c:v>-3.099803444357291</c:v>
                </c:pt>
                <c:pt idx="538">
                  <c:v>-3.1126102194658865</c:v>
                </c:pt>
                <c:pt idx="539">
                  <c:v>-3.1254170292552712</c:v>
                </c:pt>
                <c:pt idx="540">
                  <c:v>-3.138223873725027</c:v>
                </c:pt>
                <c:pt idx="541">
                  <c:v>-3.1510307528747354</c:v>
                </c:pt>
                <c:pt idx="542">
                  <c:v>-3.1638376667039783</c:v>
                </c:pt>
                <c:pt idx="543">
                  <c:v>-3.176644615212338</c:v>
                </c:pt>
                <c:pt idx="544">
                  <c:v>-3.1894515983993958</c:v>
                </c:pt>
                <c:pt idx="545">
                  <c:v>-3.202258616264734</c:v>
                </c:pt>
                <c:pt idx="546">
                  <c:v>-3.215065668807934</c:v>
                </c:pt>
                <c:pt idx="547">
                  <c:v>-3.2278727560285776</c:v>
                </c:pt>
                <c:pt idx="548">
                  <c:v>-3.2406798779262469</c:v>
                </c:pt>
                <c:pt idx="549">
                  <c:v>-3.253487034500524</c:v>
                </c:pt>
                <c:pt idx="550">
                  <c:v>-3.2662942257509902</c:v>
                </c:pt>
                <c:pt idx="551">
                  <c:v>-3.2791014516772274</c:v>
                </c:pt>
                <c:pt idx="552">
                  <c:v>-3.291908712278818</c:v>
                </c:pt>
                <c:pt idx="553">
                  <c:v>-3.3047160075553434</c:v>
                </c:pt>
                <c:pt idx="554">
                  <c:v>-3.3175233375063855</c:v>
                </c:pt>
                <c:pt idx="555">
                  <c:v>-3.3303307021315263</c:v>
                </c:pt>
                <c:pt idx="556">
                  <c:v>-3.3431381014303474</c:v>
                </c:pt>
                <c:pt idx="557">
                  <c:v>-3.355945535402431</c:v>
                </c:pt>
                <c:pt idx="558">
                  <c:v>-3.3687530040473588</c:v>
                </c:pt>
                <c:pt idx="559">
                  <c:v>-3.3815605073647124</c:v>
                </c:pt>
                <c:pt idx="560">
                  <c:v>-3.3943680453540739</c:v>
                </c:pt>
                <c:pt idx="561">
                  <c:v>-3.407175618015025</c:v>
                </c:pt>
                <c:pt idx="562">
                  <c:v>-3.4199832253471478</c:v>
                </c:pt>
                <c:pt idx="563">
                  <c:v>-3.432790867350024</c:v>
                </c:pt>
                <c:pt idx="564">
                  <c:v>-3.4455985440232357</c:v>
                </c:pt>
                <c:pt idx="565">
                  <c:v>-3.4584062553663646</c:v>
                </c:pt>
                <c:pt idx="566">
                  <c:v>-3.4712140013789927</c:v>
                </c:pt>
                <c:pt idx="567">
                  <c:v>-3.4840217820607018</c:v>
                </c:pt>
                <c:pt idx="568">
                  <c:v>-3.4968295974110739</c:v>
                </c:pt>
                <c:pt idx="569">
                  <c:v>-3.5096374474296907</c:v>
                </c:pt>
                <c:pt idx="570">
                  <c:v>-3.522445332116134</c:v>
                </c:pt>
                <c:pt idx="571">
                  <c:v>-3.5352532514699857</c:v>
                </c:pt>
                <c:pt idx="572">
                  <c:v>-3.548061205490828</c:v>
                </c:pt>
                <c:pt idx="573">
                  <c:v>-3.5608691941782427</c:v>
                </c:pt>
                <c:pt idx="574">
                  <c:v>-3.5736772175318112</c:v>
                </c:pt>
                <c:pt idx="575">
                  <c:v>-3.5864852755511158</c:v>
                </c:pt>
                <c:pt idx="576">
                  <c:v>-3.5992933682357386</c:v>
                </c:pt>
                <c:pt idx="577">
                  <c:v>-3.6121014955852613</c:v>
                </c:pt>
                <c:pt idx="578">
                  <c:v>-3.6249096575992654</c:v>
                </c:pt>
                <c:pt idx="579">
                  <c:v>-3.6377178542773336</c:v>
                </c:pt>
                <c:pt idx="580">
                  <c:v>-3.6505260856190471</c:v>
                </c:pt>
                <c:pt idx="581">
                  <c:v>-3.663334351623988</c:v>
                </c:pt>
                <c:pt idx="582">
                  <c:v>-3.6761426522917384</c:v>
                </c:pt>
                <c:pt idx="583">
                  <c:v>-3.68895098762188</c:v>
                </c:pt>
                <c:pt idx="584">
                  <c:v>-3.7017593576139949</c:v>
                </c:pt>
                <c:pt idx="585">
                  <c:v>-3.7145677622676652</c:v>
                </c:pt>
                <c:pt idx="586">
                  <c:v>-3.7273762015824721</c:v>
                </c:pt>
                <c:pt idx="587">
                  <c:v>-3.7401846755579982</c:v>
                </c:pt>
                <c:pt idx="588">
                  <c:v>-3.7529931841938251</c:v>
                </c:pt>
                <c:pt idx="589">
                  <c:v>-3.765801727489535</c:v>
                </c:pt>
                <c:pt idx="590">
                  <c:v>-3.7786103054447095</c:v>
                </c:pt>
                <c:pt idx="591">
                  <c:v>-3.7914189180589304</c:v>
                </c:pt>
                <c:pt idx="592">
                  <c:v>-3.8042275653317801</c:v>
                </c:pt>
                <c:pt idx="593">
                  <c:v>-3.8170362472628403</c:v>
                </c:pt>
                <c:pt idx="594">
                  <c:v>-3.8298449638516927</c:v>
                </c:pt>
                <c:pt idx="595">
                  <c:v>-3.8426537150979194</c:v>
                </c:pt>
                <c:pt idx="596">
                  <c:v>-3.8554625010011025</c:v>
                </c:pt>
                <c:pt idx="597">
                  <c:v>-3.8682713215608238</c:v>
                </c:pt>
                <c:pt idx="598">
                  <c:v>-3.8810801767766652</c:v>
                </c:pt>
                <c:pt idx="599">
                  <c:v>-3.8938890666482089</c:v>
                </c:pt>
                <c:pt idx="600">
                  <c:v>-3.9066979911750366</c:v>
                </c:pt>
                <c:pt idx="601">
                  <c:v>-3.9195069503567304</c:v>
                </c:pt>
                <c:pt idx="602">
                  <c:v>-3.9323159441928719</c:v>
                </c:pt>
                <c:pt idx="603">
                  <c:v>-3.9451249726830433</c:v>
                </c:pt>
                <c:pt idx="604">
                  <c:v>-3.9579340358268267</c:v>
                </c:pt>
                <c:pt idx="605">
                  <c:v>-3.9707431336238037</c:v>
                </c:pt>
                <c:pt idx="606">
                  <c:v>-3.9835522660735565</c:v>
                </c:pt>
                <c:pt idx="607">
                  <c:v>-3.9963614331756672</c:v>
                </c:pt>
                <c:pt idx="608">
                  <c:v>-4.0091706349297178</c:v>
                </c:pt>
                <c:pt idx="609">
                  <c:v>-4.0219798713352901</c:v>
                </c:pt>
                <c:pt idx="610">
                  <c:v>-4.0347891423919657</c:v>
                </c:pt>
                <c:pt idx="611">
                  <c:v>-4.0475984480993263</c:v>
                </c:pt>
                <c:pt idx="612">
                  <c:v>-4.0604077884569545</c:v>
                </c:pt>
                <c:pt idx="613">
                  <c:v>-4.0732171634644327</c:v>
                </c:pt>
                <c:pt idx="614">
                  <c:v>-4.0860265731213419</c:v>
                </c:pt>
                <c:pt idx="615">
                  <c:v>-4.0988360174272644</c:v>
                </c:pt>
                <c:pt idx="616">
                  <c:v>-4.111645496381783</c:v>
                </c:pt>
                <c:pt idx="617">
                  <c:v>-4.1244550099844783</c:v>
                </c:pt>
                <c:pt idx="618">
                  <c:v>-4.137264558234933</c:v>
                </c:pt>
                <c:pt idx="619">
                  <c:v>-4.1500741411327295</c:v>
                </c:pt>
                <c:pt idx="620">
                  <c:v>-4.1628837586774488</c:v>
                </c:pt>
                <c:pt idx="621">
                  <c:v>-4.1756934108686741</c:v>
                </c:pt>
                <c:pt idx="622">
                  <c:v>-4.1885030977059863</c:v>
                </c:pt>
                <c:pt idx="623">
                  <c:v>-4.2013128191889679</c:v>
                </c:pt>
                <c:pt idx="624">
                  <c:v>-4.2141225753172007</c:v>
                </c:pt>
                <c:pt idx="625">
                  <c:v>-4.2269323660902671</c:v>
                </c:pt>
                <c:pt idx="626">
                  <c:v>-4.239742191507748</c:v>
                </c:pt>
                <c:pt idx="627">
                  <c:v>-4.2525520515692268</c:v>
                </c:pt>
                <c:pt idx="628">
                  <c:v>-4.2653619462742842</c:v>
                </c:pt>
                <c:pt idx="629">
                  <c:v>-4.2781718756225029</c:v>
                </c:pt>
                <c:pt idx="630">
                  <c:v>-4.2909818396134654</c:v>
                </c:pt>
                <c:pt idx="631">
                  <c:v>-4.3037918382467533</c:v>
                </c:pt>
                <c:pt idx="632">
                  <c:v>-4.3166018715219483</c:v>
                </c:pt>
                <c:pt idx="633">
                  <c:v>-4.3294119394386321</c:v>
                </c:pt>
                <c:pt idx="634">
                  <c:v>-4.3422220419963873</c:v>
                </c:pt>
                <c:pt idx="635">
                  <c:v>-4.3550321791947955</c:v>
                </c:pt>
                <c:pt idx="636">
                  <c:v>-4.3678423510334392</c:v>
                </c:pt>
                <c:pt idx="637">
                  <c:v>-4.3806525575119002</c:v>
                </c:pt>
                <c:pt idx="638">
                  <c:v>-4.393462798629761</c:v>
                </c:pt>
                <c:pt idx="639">
                  <c:v>-4.4062730743866032</c:v>
                </c:pt>
                <c:pt idx="640">
                  <c:v>-4.4190833847820086</c:v>
                </c:pt>
                <c:pt idx="641">
                  <c:v>-4.4318937298155596</c:v>
                </c:pt>
                <c:pt idx="642">
                  <c:v>-4.444704109486838</c:v>
                </c:pt>
                <c:pt idx="643">
                  <c:v>-4.4575145237954255</c:v>
                </c:pt>
                <c:pt idx="644">
                  <c:v>-4.4703249727409045</c:v>
                </c:pt>
                <c:pt idx="645">
                  <c:v>-4.4831354563228567</c:v>
                </c:pt>
                <c:pt idx="646">
                  <c:v>-4.4959459745408648</c:v>
                </c:pt>
                <c:pt idx="647">
                  <c:v>-4.5087565273945103</c:v>
                </c:pt>
                <c:pt idx="648">
                  <c:v>-4.5215671148833758</c:v>
                </c:pt>
                <c:pt idx="649">
                  <c:v>-4.5343777370070431</c:v>
                </c:pt>
                <c:pt idx="650">
                  <c:v>-4.5471883937650937</c:v>
                </c:pt>
                <c:pt idx="651">
                  <c:v>-4.5599990851571102</c:v>
                </c:pt>
                <c:pt idx="652">
                  <c:v>-4.5728098111826743</c:v>
                </c:pt>
                <c:pt idx="653">
                  <c:v>-4.5856205718413685</c:v>
                </c:pt>
                <c:pt idx="654">
                  <c:v>-4.5984313671327746</c:v>
                </c:pt>
                <c:pt idx="655">
                  <c:v>-4.6112421970564741</c:v>
                </c:pt>
                <c:pt idx="656">
                  <c:v>-4.6240530616120497</c:v>
                </c:pt>
                <c:pt idx="657">
                  <c:v>-4.6368639607990838</c:v>
                </c:pt>
                <c:pt idx="658">
                  <c:v>-4.6496748946171582</c:v>
                </c:pt>
                <c:pt idx="659">
                  <c:v>-4.6624858630658546</c:v>
                </c:pt>
                <c:pt idx="660">
                  <c:v>-4.6752968661447554</c:v>
                </c:pt>
                <c:pt idx="661">
                  <c:v>-4.6881079038534423</c:v>
                </c:pt>
                <c:pt idx="662">
                  <c:v>-4.7009189761914971</c:v>
                </c:pt>
                <c:pt idx="663">
                  <c:v>-4.7137300831585023</c:v>
                </c:pt>
                <c:pt idx="664">
                  <c:v>-4.7265412247540404</c:v>
                </c:pt>
                <c:pt idx="665">
                  <c:v>-4.7393524009776931</c:v>
                </c:pt>
                <c:pt idx="666">
                  <c:v>-4.752163611829042</c:v>
                </c:pt>
                <c:pt idx="667">
                  <c:v>-4.7649748573076698</c:v>
                </c:pt>
                <c:pt idx="668">
                  <c:v>-4.7777861374131581</c:v>
                </c:pt>
                <c:pt idx="669">
                  <c:v>-4.7905974521450894</c:v>
                </c:pt>
                <c:pt idx="670">
                  <c:v>-4.8034088015030463</c:v>
                </c:pt>
                <c:pt idx="671">
                  <c:v>-4.8162201854866096</c:v>
                </c:pt>
                <c:pt idx="672">
                  <c:v>-4.8290316040953618</c:v>
                </c:pt>
                <c:pt idx="673">
                  <c:v>-4.8418430573288855</c:v>
                </c:pt>
                <c:pt idx="674">
                  <c:v>-4.8546545451867624</c:v>
                </c:pt>
                <c:pt idx="675">
                  <c:v>-4.867466067668575</c:v>
                </c:pt>
                <c:pt idx="676">
                  <c:v>-4.880277624773905</c:v>
                </c:pt>
                <c:pt idx="677">
                  <c:v>-4.893089216502335</c:v>
                </c:pt>
                <c:pt idx="678">
                  <c:v>-4.9059008428534465</c:v>
                </c:pt>
                <c:pt idx="679">
                  <c:v>-4.9187125038268213</c:v>
                </c:pt>
                <c:pt idx="680">
                  <c:v>-4.931524199422042</c:v>
                </c:pt>
                <c:pt idx="681">
                  <c:v>-4.9443359296386911</c:v>
                </c:pt>
                <c:pt idx="682">
                  <c:v>-4.9571476944763502</c:v>
                </c:pt>
                <c:pt idx="683">
                  <c:v>-4.969959493934601</c:v>
                </c:pt>
                <c:pt idx="684">
                  <c:v>-4.9827713280130261</c:v>
                </c:pt>
                <c:pt idx="685">
                  <c:v>-4.9955831967112081</c:v>
                </c:pt>
                <c:pt idx="686">
                  <c:v>-5.0083951000287286</c:v>
                </c:pt>
                <c:pt idx="687">
                  <c:v>-5.0212070379651692</c:v>
                </c:pt>
                <c:pt idx="688">
                  <c:v>-5.0340190105201126</c:v>
                </c:pt>
                <c:pt idx="689">
                  <c:v>-5.0468310176931412</c:v>
                </c:pt>
                <c:pt idx="690">
                  <c:v>-5.0596430594838369</c:v>
                </c:pt>
                <c:pt idx="691">
                  <c:v>-5.072455135891782</c:v>
                </c:pt>
                <c:pt idx="692">
                  <c:v>-5.0852672469165583</c:v>
                </c:pt>
                <c:pt idx="693">
                  <c:v>-5.0980793925577474</c:v>
                </c:pt>
                <c:pt idx="694">
                  <c:v>-5.110891572814932</c:v>
                </c:pt>
                <c:pt idx="695">
                  <c:v>-5.1237037876876945</c:v>
                </c:pt>
                <c:pt idx="696">
                  <c:v>-5.1365160371756167</c:v>
                </c:pt>
                <c:pt idx="697">
                  <c:v>-5.149328321278281</c:v>
                </c:pt>
                <c:pt idx="698">
                  <c:v>-5.1621406399952692</c:v>
                </c:pt>
                <c:pt idx="699">
                  <c:v>-5.1749529933261638</c:v>
                </c:pt>
                <c:pt idx="700">
                  <c:v>-5.1877653812705464</c:v>
                </c:pt>
                <c:pt idx="701">
                  <c:v>-5.2005778038279997</c:v>
                </c:pt>
                <c:pt idx="702">
                  <c:v>-5.2133902609981053</c:v>
                </c:pt>
                <c:pt idx="703">
                  <c:v>-5.2262027527804458</c:v>
                </c:pt>
                <c:pt idx="704">
                  <c:v>-5.2390152791746027</c:v>
                </c:pt>
                <c:pt idx="705">
                  <c:v>-5.2518278401801588</c:v>
                </c:pt>
                <c:pt idx="706">
                  <c:v>-5.2646404357966965</c:v>
                </c:pt>
                <c:pt idx="707">
                  <c:v>-5.2774530660237975</c:v>
                </c:pt>
                <c:pt idx="708">
                  <c:v>-5.2902657308610443</c:v>
                </c:pt>
                <c:pt idx="709">
                  <c:v>-5.3030784303080187</c:v>
                </c:pt>
                <c:pt idx="710">
                  <c:v>-5.3158911643643023</c:v>
                </c:pt>
                <c:pt idx="711">
                  <c:v>-5.3287039330294785</c:v>
                </c:pt>
                <c:pt idx="712">
                  <c:v>-5.3415167363031282</c:v>
                </c:pt>
                <c:pt idx="713">
                  <c:v>-5.3543295741848347</c:v>
                </c:pt>
                <c:pt idx="714">
                  <c:v>-5.3671424466741797</c:v>
                </c:pt>
                <c:pt idx="715">
                  <c:v>-5.379955353770745</c:v>
                </c:pt>
                <c:pt idx="716">
                  <c:v>-5.392768295474113</c:v>
                </c:pt>
                <c:pt idx="717">
                  <c:v>-5.4055812717838663</c:v>
                </c:pt>
                <c:pt idx="718">
                  <c:v>-5.4183942826995866</c:v>
                </c:pt>
                <c:pt idx="719">
                  <c:v>-5.4312073282208564</c:v>
                </c:pt>
                <c:pt idx="720">
                  <c:v>-5.4440204083472574</c:v>
                </c:pt>
                <c:pt idx="721">
                  <c:v>-5.4568335230783722</c:v>
                </c:pt>
                <c:pt idx="722">
                  <c:v>-5.4696466724137833</c:v>
                </c:pt>
                <c:pt idx="723">
                  <c:v>-5.4824598563530724</c:v>
                </c:pt>
                <c:pt idx="724">
                  <c:v>-5.4952730748958221</c:v>
                </c:pt>
                <c:pt idx="725">
                  <c:v>-5.5080863280416139</c:v>
                </c:pt>
                <c:pt idx="726">
                  <c:v>-5.5208996157900305</c:v>
                </c:pt>
                <c:pt idx="727">
                  <c:v>-5.5337129381406536</c:v>
                </c:pt>
                <c:pt idx="728">
                  <c:v>-5.5465262950930656</c:v>
                </c:pt>
                <c:pt idx="729">
                  <c:v>-5.5593396866468492</c:v>
                </c:pt>
                <c:pt idx="730">
                  <c:v>-5.572153112801586</c:v>
                </c:pt>
                <c:pt idx="731">
                  <c:v>-5.5849665735568585</c:v>
                </c:pt>
                <c:pt idx="732">
                  <c:v>-5.5977800689122494</c:v>
                </c:pt>
                <c:pt idx="733">
                  <c:v>-5.6105935988673403</c:v>
                </c:pt>
                <c:pt idx="734">
                  <c:v>-5.6234071634217138</c:v>
                </c:pt>
                <c:pt idx="735">
                  <c:v>-5.6362207625749514</c:v>
                </c:pt>
                <c:pt idx="736">
                  <c:v>-5.6490343963266358</c:v>
                </c:pt>
                <c:pt idx="737">
                  <c:v>-5.6618480646763487</c:v>
                </c:pt>
                <c:pt idx="738">
                  <c:v>-5.6746617676236726</c:v>
                </c:pt>
                <c:pt idx="739">
                  <c:v>-5.68747550516819</c:v>
                </c:pt>
                <c:pt idx="740">
                  <c:v>-5.7002892773094835</c:v>
                </c:pt>
                <c:pt idx="741">
                  <c:v>-5.7131030840471348</c:v>
                </c:pt>
                <c:pt idx="742">
                  <c:v>-5.7259169253807256</c:v>
                </c:pt>
                <c:pt idx="743">
                  <c:v>-5.7387308013098384</c:v>
                </c:pt>
                <c:pt idx="744">
                  <c:v>-5.7515447118340557</c:v>
                </c:pt>
                <c:pt idx="745">
                  <c:v>-5.7643586569529601</c:v>
                </c:pt>
                <c:pt idx="746">
                  <c:v>-5.7771726366661333</c:v>
                </c:pt>
                <c:pt idx="747">
                  <c:v>-5.7899866509731579</c:v>
                </c:pt>
                <c:pt idx="748">
                  <c:v>-5.8028006998736155</c:v>
                </c:pt>
                <c:pt idx="749">
                  <c:v>-5.8156147833670886</c:v>
                </c:pt>
                <c:pt idx="750">
                  <c:v>-5.8284289014531598</c:v>
                </c:pt>
                <c:pt idx="751">
                  <c:v>-5.8412430541314109</c:v>
                </c:pt>
                <c:pt idx="752">
                  <c:v>-5.8540572414014242</c:v>
                </c:pt>
                <c:pt idx="753">
                  <c:v>-5.8668714632627825</c:v>
                </c:pt>
                <c:pt idx="754">
                  <c:v>-5.8796857197150674</c:v>
                </c:pt>
                <c:pt idx="755">
                  <c:v>-5.8925000107578613</c:v>
                </c:pt>
                <c:pt idx="756">
                  <c:v>-5.905314336390747</c:v>
                </c:pt>
                <c:pt idx="757">
                  <c:v>-5.918128696613306</c:v>
                </c:pt>
                <c:pt idx="758">
                  <c:v>-5.9309430914251209</c:v>
                </c:pt>
                <c:pt idx="759">
                  <c:v>-5.9437575208257742</c:v>
                </c:pt>
                <c:pt idx="760">
                  <c:v>-5.9565719848148477</c:v>
                </c:pt>
                <c:pt idx="761">
                  <c:v>-5.9693864833919239</c:v>
                </c:pt>
                <c:pt idx="762">
                  <c:v>-5.9822010165565853</c:v>
                </c:pt>
                <c:pt idx="763">
                  <c:v>-5.9950155843084136</c:v>
                </c:pt>
                <c:pt idx="764">
                  <c:v>-6.0078301866469914</c:v>
                </c:pt>
                <c:pt idx="765">
                  <c:v>-6.0206448235719012</c:v>
                </c:pt>
                <c:pt idx="766">
                  <c:v>-6.0334594950827247</c:v>
                </c:pt>
                <c:pt idx="767">
                  <c:v>-6.0462742011790445</c:v>
                </c:pt>
                <c:pt idx="768">
                  <c:v>-6.059088941860443</c:v>
                </c:pt>
                <c:pt idx="769">
                  <c:v>-6.071903717126502</c:v>
                </c:pt>
                <c:pt idx="770">
                  <c:v>-6.084718526976804</c:v>
                </c:pt>
                <c:pt idx="771">
                  <c:v>-6.0975333714109317</c:v>
                </c:pt>
                <c:pt idx="772">
                  <c:v>-6.1103482504284665</c:v>
                </c:pt>
                <c:pt idx="773">
                  <c:v>-6.1231631640289912</c:v>
                </c:pt>
                <c:pt idx="774">
                  <c:v>-6.1359781122120882</c:v>
                </c:pt>
                <c:pt idx="775">
                  <c:v>-6.1487930949773402</c:v>
                </c:pt>
                <c:pt idx="776">
                  <c:v>-6.1616081123243287</c:v>
                </c:pt>
                <c:pt idx="777">
                  <c:v>-6.1744231642526364</c:v>
                </c:pt>
                <c:pt idx="778">
                  <c:v>-6.1872382507618457</c:v>
                </c:pt>
                <c:pt idx="779">
                  <c:v>-6.2000533718515385</c:v>
                </c:pt>
                <c:pt idx="780">
                  <c:v>-6.2128685275212971</c:v>
                </c:pt>
                <c:pt idx="781">
                  <c:v>-6.2256837177707043</c:v>
                </c:pt>
                <c:pt idx="782">
                  <c:v>-6.2384989425993416</c:v>
                </c:pt>
                <c:pt idx="783">
                  <c:v>-6.2513142020067924</c:v>
                </c:pt>
                <c:pt idx="784">
                  <c:v>-6.2641294959926386</c:v>
                </c:pt>
                <c:pt idx="785">
                  <c:v>-6.2769448245564616</c:v>
                </c:pt>
                <c:pt idx="786">
                  <c:v>-6.2897601876978451</c:v>
                </c:pt>
                <c:pt idx="787">
                  <c:v>-6.3025755854163705</c:v>
                </c:pt>
                <c:pt idx="788">
                  <c:v>-6.3153910177116206</c:v>
                </c:pt>
                <c:pt idx="789">
                  <c:v>-6.3282064845831769</c:v>
                </c:pt>
                <c:pt idx="790">
                  <c:v>-6.3410219860306221</c:v>
                </c:pt>
                <c:pt idx="791">
                  <c:v>-6.3538375220535386</c:v>
                </c:pt>
                <c:pt idx="792">
                  <c:v>-6.366653092651509</c:v>
                </c:pt>
                <c:pt idx="793">
                  <c:v>-6.379468697824116</c:v>
                </c:pt>
                <c:pt idx="794">
                  <c:v>-6.3922843375709411</c:v>
                </c:pt>
                <c:pt idx="795">
                  <c:v>-6.4051000118915669</c:v>
                </c:pt>
                <c:pt idx="796">
                  <c:v>-6.4179157207855759</c:v>
                </c:pt>
                <c:pt idx="797">
                  <c:v>-6.4307314642525499</c:v>
                </c:pt>
                <c:pt idx="798">
                  <c:v>-6.4435472422920723</c:v>
                </c:pt>
                <c:pt idx="799">
                  <c:v>-6.4563630549037248</c:v>
                </c:pt>
                <c:pt idx="800">
                  <c:v>-6.4691789020870889</c:v>
                </c:pt>
                <c:pt idx="801">
                  <c:v>-6.4819947838417482</c:v>
                </c:pt>
                <c:pt idx="802">
                  <c:v>-6.4948107001672843</c:v>
                </c:pt>
                <c:pt idx="803">
                  <c:v>-6.5076266510632799</c:v>
                </c:pt>
                <c:pt idx="804">
                  <c:v>-6.5204426365293173</c:v>
                </c:pt>
                <c:pt idx="805">
                  <c:v>-6.5332586565649793</c:v>
                </c:pt>
                <c:pt idx="806">
                  <c:v>-6.5460747111698474</c:v>
                </c:pt>
                <c:pt idx="807">
                  <c:v>-6.5588908003435042</c:v>
                </c:pt>
                <c:pt idx="808">
                  <c:v>-6.5717069240855324</c:v>
                </c:pt>
                <c:pt idx="809">
                  <c:v>-6.5845230823955143</c:v>
                </c:pt>
                <c:pt idx="810">
                  <c:v>-6.5973392752730318</c:v>
                </c:pt>
                <c:pt idx="811">
                  <c:v>-6.6101555027176673</c:v>
                </c:pt>
                <c:pt idx="812">
                  <c:v>-6.6229717647290034</c:v>
                </c:pt>
                <c:pt idx="813">
                  <c:v>-6.6357880613066227</c:v>
                </c:pt>
                <c:pt idx="814">
                  <c:v>-6.6486043924501077</c:v>
                </c:pt>
                <c:pt idx="815">
                  <c:v>-6.6614207581590401</c:v>
                </c:pt>
                <c:pt idx="816">
                  <c:v>-6.6742371584330025</c:v>
                </c:pt>
                <c:pt idx="817">
                  <c:v>-6.6870535932715773</c:v>
                </c:pt>
                <c:pt idx="818">
                  <c:v>-6.6998700626743473</c:v>
                </c:pt>
                <c:pt idx="819">
                  <c:v>-6.7126865666408939</c:v>
                </c:pt>
                <c:pt idx="820">
                  <c:v>-6.7255031051708007</c:v>
                </c:pt>
                <c:pt idx="821">
                  <c:v>-6.7383196782636494</c:v>
                </c:pt>
                <c:pt idx="822">
                  <c:v>-6.7511362859190225</c:v>
                </c:pt>
                <c:pt idx="823">
                  <c:v>-6.7639529281365016</c:v>
                </c:pt>
                <c:pt idx="824">
                  <c:v>-6.7767696049156703</c:v>
                </c:pt>
                <c:pt idx="825">
                  <c:v>-6.7895863162561101</c:v>
                </c:pt>
                <c:pt idx="826">
                  <c:v>-6.8024030621574045</c:v>
                </c:pt>
                <c:pt idx="827">
                  <c:v>-6.8152198426191353</c:v>
                </c:pt>
                <c:pt idx="828">
                  <c:v>-6.828036657640884</c:v>
                </c:pt>
                <c:pt idx="829">
                  <c:v>-6.8408535072222341</c:v>
                </c:pt>
                <c:pt idx="830">
                  <c:v>-6.8536703913627672</c:v>
                </c:pt>
                <c:pt idx="831">
                  <c:v>-6.8664873100620669</c:v>
                </c:pt>
                <c:pt idx="832">
                  <c:v>-6.8793042633197148</c:v>
                </c:pt>
                <c:pt idx="833">
                  <c:v>-6.8921212511352934</c:v>
                </c:pt>
                <c:pt idx="834">
                  <c:v>-6.9049382735083853</c:v>
                </c:pt>
                <c:pt idx="835">
                  <c:v>-6.9177553304385722</c:v>
                </c:pt>
                <c:pt idx="836">
                  <c:v>-6.9305724219254374</c:v>
                </c:pt>
                <c:pt idx="837">
                  <c:v>-6.9433895479685628</c:v>
                </c:pt>
                <c:pt idx="838">
                  <c:v>-6.9562067085675308</c:v>
                </c:pt>
                <c:pt idx="839">
                  <c:v>-6.9690239037219239</c:v>
                </c:pt>
                <c:pt idx="840">
                  <c:v>-6.9818411334313248</c:v>
                </c:pt>
                <c:pt idx="841">
                  <c:v>-6.9946583976953152</c:v>
                </c:pt>
                <c:pt idx="842">
                  <c:v>-7.0074756965134783</c:v>
                </c:pt>
                <c:pt idx="843">
                  <c:v>-7.0202930298853961</c:v>
                </c:pt>
                <c:pt idx="844">
                  <c:v>-7.0331103978106517</c:v>
                </c:pt>
                <c:pt idx="845">
                  <c:v>-7.045927800288827</c:v>
                </c:pt>
                <c:pt idx="846">
                  <c:v>-7.0587452373195045</c:v>
                </c:pt>
                <c:pt idx="847">
                  <c:v>-7.0715627089022659</c:v>
                </c:pt>
                <c:pt idx="848">
                  <c:v>-7.0843802150366946</c:v>
                </c:pt>
                <c:pt idx="849">
                  <c:v>-7.0971977557223731</c:v>
                </c:pt>
                <c:pt idx="850">
                  <c:v>-7.1100153309588832</c:v>
                </c:pt>
                <c:pt idx="851">
                  <c:v>-7.1228329407458073</c:v>
                </c:pt>
                <c:pt idx="852">
                  <c:v>-7.1356505850827281</c:v>
                </c:pt>
                <c:pt idx="853">
                  <c:v>-7.1484682639692281</c:v>
                </c:pt>
                <c:pt idx="854">
                  <c:v>-7.1612859774048898</c:v>
                </c:pt>
                <c:pt idx="855">
                  <c:v>-7.1741037253892959</c:v>
                </c:pt>
                <c:pt idx="856">
                  <c:v>-7.1869215079220288</c:v>
                </c:pt>
                <c:pt idx="857">
                  <c:v>-7.1997393250026702</c:v>
                </c:pt>
                <c:pt idx="858">
                  <c:v>-7.2125571766308028</c:v>
                </c:pt>
                <c:pt idx="859">
                  <c:v>-7.2253750628060098</c:v>
                </c:pt>
                <c:pt idx="860">
                  <c:v>-7.2381929835278731</c:v>
                </c:pt>
                <c:pt idx="861">
                  <c:v>-7.2510109387959751</c:v>
                </c:pt>
                <c:pt idx="862">
                  <c:v>-7.2638289286098985</c:v>
                </c:pt>
                <c:pt idx="863">
                  <c:v>-7.2766469529692257</c:v>
                </c:pt>
                <c:pt idx="864">
                  <c:v>-7.2894650118735393</c:v>
                </c:pt>
                <c:pt idx="865">
                  <c:v>-7.3022831053224211</c:v>
                </c:pt>
                <c:pt idx="866">
                  <c:v>-7.3151012333154544</c:v>
                </c:pt>
                <c:pt idx="867">
                  <c:v>-7.3279193958522209</c:v>
                </c:pt>
                <c:pt idx="868">
                  <c:v>-7.340737592932304</c:v>
                </c:pt>
                <c:pt idx="869">
                  <c:v>-7.3535558245552854</c:v>
                </c:pt>
                <c:pt idx="870">
                  <c:v>-7.3663740907207478</c:v>
                </c:pt>
                <c:pt idx="871">
                  <c:v>-7.3791923914282735</c:v>
                </c:pt>
                <c:pt idx="872">
                  <c:v>-7.3920107266774453</c:v>
                </c:pt>
                <c:pt idx="873">
                  <c:v>-7.4048290964678456</c:v>
                </c:pt>
                <c:pt idx="874">
                  <c:v>-7.417647500799057</c:v>
                </c:pt>
                <c:pt idx="875">
                  <c:v>-7.430465939670662</c:v>
                </c:pt>
                <c:pt idx="876">
                  <c:v>-7.4432844130822433</c:v>
                </c:pt>
                <c:pt idx="877">
                  <c:v>-7.4561029210333825</c:v>
                </c:pt>
                <c:pt idx="878">
                  <c:v>-7.4689214635236629</c:v>
                </c:pt>
                <c:pt idx="879">
                  <c:v>-7.4817400405526664</c:v>
                </c:pt>
                <c:pt idx="880">
                  <c:v>-7.4945586521199763</c:v>
                </c:pt>
                <c:pt idx="881">
                  <c:v>-7.5073772982251743</c:v>
                </c:pt>
                <c:pt idx="882">
                  <c:v>-7.520195978867843</c:v>
                </c:pt>
                <c:pt idx="883">
                  <c:v>-7.5330146940475657</c:v>
                </c:pt>
                <c:pt idx="884">
                  <c:v>-7.5458334437639243</c:v>
                </c:pt>
                <c:pt idx="885">
                  <c:v>-7.5586522280165012</c:v>
                </c:pt>
                <c:pt idx="886">
                  <c:v>-7.5714710468048789</c:v>
                </c:pt>
                <c:pt idx="887">
                  <c:v>-7.5842899001286401</c:v>
                </c:pt>
                <c:pt idx="888">
                  <c:v>-7.5971087879873673</c:v>
                </c:pt>
                <c:pt idx="889">
                  <c:v>-7.6099277103806431</c:v>
                </c:pt>
                <c:pt idx="890">
                  <c:v>-7.62274666730805</c:v>
                </c:pt>
                <c:pt idx="891">
                  <c:v>-7.6355656587691705</c:v>
                </c:pt>
                <c:pt idx="892">
                  <c:v>-7.6483846847635872</c:v>
                </c:pt>
                <c:pt idx="893">
                  <c:v>-7.6612037452908819</c:v>
                </c:pt>
                <c:pt idx="894">
                  <c:v>-7.6740228403506379</c:v>
                </c:pt>
                <c:pt idx="895">
                  <c:v>-7.6868419699424377</c:v>
                </c:pt>
                <c:pt idx="896">
                  <c:v>-7.6996611340658641</c:v>
                </c:pt>
                <c:pt idx="897">
                  <c:v>-7.7124803327204985</c:v>
                </c:pt>
                <c:pt idx="898">
                  <c:v>-7.7252995659059245</c:v>
                </c:pt>
                <c:pt idx="899">
                  <c:v>-7.7381188336217237</c:v>
                </c:pt>
                <c:pt idx="900">
                  <c:v>-7.7509381358674796</c:v>
                </c:pt>
                <c:pt idx="901">
                  <c:v>-7.7637574726427747</c:v>
                </c:pt>
                <c:pt idx="902">
                  <c:v>-7.7765768439471907</c:v>
                </c:pt>
                <c:pt idx="903">
                  <c:v>-7.7893962497803111</c:v>
                </c:pt>
                <c:pt idx="904">
                  <c:v>-7.8022156901417175</c:v>
                </c:pt>
                <c:pt idx="905">
                  <c:v>-7.8150351650309933</c:v>
                </c:pt>
                <c:pt idx="906">
                  <c:v>-7.8278546744477202</c:v>
                </c:pt>
                <c:pt idx="907">
                  <c:v>-7.8406742183914817</c:v>
                </c:pt>
                <c:pt idx="908">
                  <c:v>-7.8534937968618594</c:v>
                </c:pt>
                <c:pt idx="909">
                  <c:v>-7.8663134098584369</c:v>
                </c:pt>
                <c:pt idx="910">
                  <c:v>-7.8791330573807956</c:v>
                </c:pt>
                <c:pt idx="911">
                  <c:v>-7.8919527394285192</c:v>
                </c:pt>
                <c:pt idx="912">
                  <c:v>-7.9047724560011892</c:v>
                </c:pt>
                <c:pt idx="913">
                  <c:v>-7.9175922070983891</c:v>
                </c:pt>
                <c:pt idx="914">
                  <c:v>-7.9304119927197005</c:v>
                </c:pt>
                <c:pt idx="915">
                  <c:v>-7.943231812864707</c:v>
                </c:pt>
                <c:pt idx="916">
                  <c:v>-7.9560516675329911</c:v>
                </c:pt>
                <c:pt idx="917">
                  <c:v>-7.9688715567241344</c:v>
                </c:pt>
                <c:pt idx="918">
                  <c:v>-7.9816914804377204</c:v>
                </c:pt>
                <c:pt idx="919">
                  <c:v>-7.9945114386733307</c:v>
                </c:pt>
                <c:pt idx="920">
                  <c:v>-8.0073314314305488</c:v>
                </c:pt>
                <c:pt idx="921">
                  <c:v>-8.0201514587089573</c:v>
                </c:pt>
                <c:pt idx="922">
                  <c:v>-8.0329715205081378</c:v>
                </c:pt>
                <c:pt idx="923">
                  <c:v>-8.0457916168276746</c:v>
                </c:pt>
                <c:pt idx="924">
                  <c:v>-8.0586117476671486</c:v>
                </c:pt>
                <c:pt idx="925">
                  <c:v>-8.0714319130261423</c:v>
                </c:pt>
                <c:pt idx="926">
                  <c:v>-8.08425211290424</c:v>
                </c:pt>
                <c:pt idx="927">
                  <c:v>-8.0970723473010224</c:v>
                </c:pt>
                <c:pt idx="928">
                  <c:v>-8.109892616216074</c:v>
                </c:pt>
                <c:pt idx="929">
                  <c:v>-8.1227129196489756</c:v>
                </c:pt>
                <c:pt idx="930">
                  <c:v>-8.1355332575993113</c:v>
                </c:pt>
                <c:pt idx="931">
                  <c:v>-8.1483536300666621</c:v>
                </c:pt>
                <c:pt idx="932">
                  <c:v>-8.1611740370506123</c:v>
                </c:pt>
                <c:pt idx="933">
                  <c:v>-8.1739944785507426</c:v>
                </c:pt>
                <c:pt idx="934">
                  <c:v>-8.1868149545666373</c:v>
                </c:pt>
                <c:pt idx="935">
                  <c:v>-8.1996354650978773</c:v>
                </c:pt>
                <c:pt idx="936">
                  <c:v>-8.2124560101440469</c:v>
                </c:pt>
                <c:pt idx="937">
                  <c:v>-8.2252765897047286</c:v>
                </c:pt>
                <c:pt idx="938">
                  <c:v>-8.2380972037795051</c:v>
                </c:pt>
                <c:pt idx="939">
                  <c:v>-8.2509178523679569</c:v>
                </c:pt>
                <c:pt idx="940">
                  <c:v>-8.2637385354696686</c:v>
                </c:pt>
                <c:pt idx="941">
                  <c:v>-8.2765592530842227</c:v>
                </c:pt>
                <c:pt idx="942">
                  <c:v>-8.2893800052112017</c:v>
                </c:pt>
                <c:pt idx="943">
                  <c:v>-8.3022007918501881</c:v>
                </c:pt>
                <c:pt idx="944">
                  <c:v>-8.3150216130007646</c:v>
                </c:pt>
                <c:pt idx="945">
                  <c:v>-8.3278424686625137</c:v>
                </c:pt>
                <c:pt idx="946">
                  <c:v>-8.3406633588350179</c:v>
                </c:pt>
                <c:pt idx="947">
                  <c:v>-8.3534842835178598</c:v>
                </c:pt>
                <c:pt idx="948">
                  <c:v>-8.3663052427106219</c:v>
                </c:pt>
                <c:pt idx="949">
                  <c:v>-8.3791262364128869</c:v>
                </c:pt>
                <c:pt idx="950">
                  <c:v>-8.3919472646242372</c:v>
                </c:pt>
                <c:pt idx="951">
                  <c:v>-8.4047683273442555</c:v>
                </c:pt>
                <c:pt idx="952">
                  <c:v>-8.417589424572526</c:v>
                </c:pt>
                <c:pt idx="953">
                  <c:v>-8.4304105563086296</c:v>
                </c:pt>
                <c:pt idx="954">
                  <c:v>-8.4432317225521487</c:v>
                </c:pt>
                <c:pt idx="955">
                  <c:v>-8.4560529233026678</c:v>
                </c:pt>
                <c:pt idx="956">
                  <c:v>-8.4688741585597676</c:v>
                </c:pt>
                <c:pt idx="957">
                  <c:v>-8.4816954283230324</c:v>
                </c:pt>
                <c:pt idx="958">
                  <c:v>-8.4945167325920448</c:v>
                </c:pt>
                <c:pt idx="959">
                  <c:v>-8.5073380713663855</c:v>
                </c:pt>
                <c:pt idx="960">
                  <c:v>-8.520159444645639</c:v>
                </c:pt>
                <c:pt idx="961">
                  <c:v>-8.5329808524293878</c:v>
                </c:pt>
                <c:pt idx="962">
                  <c:v>-8.5458022947172125</c:v>
                </c:pt>
                <c:pt idx="963">
                  <c:v>-8.5586237715086977</c:v>
                </c:pt>
                <c:pt idx="964">
                  <c:v>-8.5714452828034258</c:v>
                </c:pt>
                <c:pt idx="965">
                  <c:v>-8.5842668286009793</c:v>
                </c:pt>
                <c:pt idx="966">
                  <c:v>-8.5970884089009409</c:v>
                </c:pt>
                <c:pt idx="967">
                  <c:v>-8.6099100237028949</c:v>
                </c:pt>
                <c:pt idx="968">
                  <c:v>-8.6227316730064221</c:v>
                </c:pt>
                <c:pt idx="969">
                  <c:v>-8.6355533568111049</c:v>
                </c:pt>
                <c:pt idx="970">
                  <c:v>-8.648375075116526</c:v>
                </c:pt>
                <c:pt idx="971">
                  <c:v>-8.6611968279222697</c:v>
                </c:pt>
                <c:pt idx="972">
                  <c:v>-8.6740186152279168</c:v>
                </c:pt>
                <c:pt idx="973">
                  <c:v>-8.6868404370330516</c:v>
                </c:pt>
                <c:pt idx="974">
                  <c:v>-8.6996622933372549</c:v>
                </c:pt>
                <c:pt idx="975">
                  <c:v>-8.7124841841401111</c:v>
                </c:pt>
                <c:pt idx="976">
                  <c:v>-8.7253061094412026</c:v>
                </c:pt>
                <c:pt idx="977">
                  <c:v>-8.738128069240112</c:v>
                </c:pt>
                <c:pt idx="978">
                  <c:v>-8.7509500635364219</c:v>
                </c:pt>
                <c:pt idx="979">
                  <c:v>-8.7637720923297149</c:v>
                </c:pt>
                <c:pt idx="980">
                  <c:v>-8.7765941556195735</c:v>
                </c:pt>
                <c:pt idx="981">
                  <c:v>-8.7894162534055802</c:v>
                </c:pt>
                <c:pt idx="982">
                  <c:v>-8.8022383856873176</c:v>
                </c:pt>
                <c:pt idx="983">
                  <c:v>-8.8150605524643684</c:v>
                </c:pt>
                <c:pt idx="984">
                  <c:v>-8.8278827537363167</c:v>
                </c:pt>
                <c:pt idx="985">
                  <c:v>-8.8407049895027434</c:v>
                </c:pt>
                <c:pt idx="986">
                  <c:v>-8.8535272597632328</c:v>
                </c:pt>
                <c:pt idx="987">
                  <c:v>-8.8663495645173676</c:v>
                </c:pt>
                <c:pt idx="988">
                  <c:v>-8.8791719037647283</c:v>
                </c:pt>
                <c:pt idx="989">
                  <c:v>-8.8919942775048995</c:v>
                </c:pt>
                <c:pt idx="990">
                  <c:v>-8.9048166857374635</c:v>
                </c:pt>
                <c:pt idx="991">
                  <c:v>-8.9176391284620031</c:v>
                </c:pt>
                <c:pt idx="992">
                  <c:v>-8.9304616056781008</c:v>
                </c:pt>
                <c:pt idx="993">
                  <c:v>-8.943284117385339</c:v>
                </c:pt>
                <c:pt idx="994">
                  <c:v>-8.9561066635833022</c:v>
                </c:pt>
                <c:pt idx="995">
                  <c:v>-8.9689292442715711</c:v>
                </c:pt>
                <c:pt idx="996">
                  <c:v>-8.9817518594497301</c:v>
                </c:pt>
                <c:pt idx="997">
                  <c:v>-8.9945745091173599</c:v>
                </c:pt>
                <c:pt idx="998">
                  <c:v>-9.0073971932740449</c:v>
                </c:pt>
                <c:pt idx="999">
                  <c:v>-9.0202199119193676</c:v>
                </c:pt>
                <c:pt idx="1000">
                  <c:v>-9.0330426650529105</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17</c:v>
                </c:pt>
                <c:pt idx="1">
                  <c:v>57.482016110801986</c:v>
                </c:pt>
                <c:pt idx="2">
                  <c:v>97.964032221603972</c:v>
                </c:pt>
                <c:pt idx="3">
                  <c:v>96.870368031375193</c:v>
                </c:pt>
                <c:pt idx="4">
                  <c:v>97.964032221603972</c:v>
                </c:pt>
                <c:pt idx="5">
                  <c:v>93.52036803137517</c:v>
                </c:pt>
                <c:pt idx="6">
                  <c:v>97.964032221603972</c:v>
                </c:pt>
              </c:numCache>
            </c:numRef>
          </c:xVal>
          <c:yVal>
            <c:numRef>
              <c:f>Trajecto!$C$132:$C$138</c:f>
              <c:numCache>
                <c:formatCode>0</c:formatCode>
                <c:ptCount val="7"/>
                <c:pt idx="0">
                  <c:v>1299.6207512278713</c:v>
                </c:pt>
                <c:pt idx="1">
                  <c:v>649.81037561393566</c:v>
                </c:pt>
                <c:pt idx="2">
                  <c:v>0</c:v>
                </c:pt>
                <c:pt idx="3">
                  <c:v>63.137270348665545</c:v>
                </c:pt>
                <c:pt idx="4">
                  <c:v>0</c:v>
                </c:pt>
                <c:pt idx="5">
                  <c:v>26.214237496040944</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3.2</c:v>
                </c:pt>
                <c:pt idx="1">
                  <c:v>20.224426031284349</c:v>
                </c:pt>
                <c:pt idx="2">
                  <c:v>37.248852062568695</c:v>
                </c:pt>
                <c:pt idx="3">
                  <c:v>35.709430949244123</c:v>
                </c:pt>
                <c:pt idx="4">
                  <c:v>37.248852062568695</c:v>
                </c:pt>
                <c:pt idx="5">
                  <c:v>32.728273175893221</c:v>
                </c:pt>
                <c:pt idx="6">
                  <c:v>37.248852062568695</c:v>
                </c:pt>
              </c:numCache>
            </c:numRef>
          </c:xVal>
          <c:yVal>
            <c:numRef>
              <c:f>Trajecto!$C$149:$C$155</c:f>
              <c:numCache>
                <c:formatCode>0</c:formatCode>
                <c:ptCount val="7"/>
                <c:pt idx="0">
                  <c:v>430.90737952104837</c:v>
                </c:pt>
                <c:pt idx="1">
                  <c:v>215.45368976052418</c:v>
                </c:pt>
                <c:pt idx="2">
                  <c:v>0</c:v>
                </c:pt>
                <c:pt idx="3">
                  <c:v>157.6966199950439</c:v>
                </c:pt>
                <c:pt idx="4">
                  <c:v>0</c:v>
                </c:pt>
                <c:pt idx="5">
                  <c:v>51.423490209192344</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Calculs!$AE$4:$AE$1004</c:f>
              <c:numCache>
                <c:formatCode>0</c:formatCode>
                <c:ptCount val="1001"/>
                <c:pt idx="0">
                  <c:v>0</c:v>
                </c:pt>
                <c:pt idx="1">
                  <c:v>7.7231528503492717E-4</c:v>
                </c:pt>
                <c:pt idx="2">
                  <c:v>6.5635425327751672E-3</c:v>
                </c:pt>
                <c:pt idx="3">
                  <c:v>2.2964857600132199E-2</c:v>
                </c:pt>
                <c:pt idx="4">
                  <c:v>5.18716278155128E-2</c:v>
                </c:pt>
                <c:pt idx="5">
                  <c:v>9.2840310336515922E-2</c:v>
                </c:pt>
                <c:pt idx="6">
                  <c:v>0.14556172237655604</c:v>
                </c:pt>
                <c:pt idx="7">
                  <c:v>0.20999672150805052</c:v>
                </c:pt>
                <c:pt idx="8">
                  <c:v>0.28624139603233378</c:v>
                </c:pt>
                <c:pt idx="9">
                  <c:v>0.37439191176169956</c:v>
                </c:pt>
                <c:pt idx="10">
                  <c:v>0.4745445110449078</c:v>
                </c:pt>
                <c:pt idx="11">
                  <c:v>0.58678147006674186</c:v>
                </c:pt>
                <c:pt idx="12">
                  <c:v>0.71115702028125338</c:v>
                </c:pt>
                <c:pt idx="13">
                  <c:v>0.84771133592164183</c:v>
                </c:pt>
                <c:pt idx="14">
                  <c:v>0.99648455742196318</c:v>
                </c:pt>
                <c:pt idx="15">
                  <c:v>1.1575167905208263</c:v>
                </c:pt>
                <c:pt idx="16">
                  <c:v>1.3308481053611108</c:v>
                </c:pt>
                <c:pt idx="17">
                  <c:v>1.516518535585742</c:v>
                </c:pt>
                <c:pt idx="18">
                  <c:v>1.7145680774295664</c:v>
                </c:pt>
                <c:pt idx="19">
                  <c:v>1.9250366888073627</c:v>
                </c:pt>
                <c:pt idx="20">
                  <c:v>2.1479642883980317</c:v>
                </c:pt>
                <c:pt idx="21">
                  <c:v>2.3833851211093209</c:v>
                </c:pt>
                <c:pt idx="22">
                  <c:v>2.631322109291518</c:v>
                </c:pt>
                <c:pt idx="23">
                  <c:v>2.8917924646534718</c:v>
                </c:pt>
                <c:pt idx="24">
                  <c:v>3.1648133146024811</c:v>
                </c:pt>
                <c:pt idx="25">
                  <c:v>3.4504017016730604</c:v>
                </c:pt>
                <c:pt idx="26">
                  <c:v>3.7485745829573287</c:v>
                </c:pt>
                <c:pt idx="27">
                  <c:v>4.059348829537063</c:v>
                </c:pt>
                <c:pt idx="28">
                  <c:v>4.382726425484945</c:v>
                </c:pt>
                <c:pt idx="29">
                  <c:v>4.7187086674582535</c:v>
                </c:pt>
                <c:pt idx="30">
                  <c:v>5.0673109718813727</c:v>
                </c:pt>
                <c:pt idx="31">
                  <c:v>5.4285486907757763</c:v>
                </c:pt>
                <c:pt idx="32">
                  <c:v>5.802437119389908</c:v>
                </c:pt>
                <c:pt idx="33">
                  <c:v>6.188991493645764</c:v>
                </c:pt>
                <c:pt idx="34">
                  <c:v>6.5882269877726278</c:v>
                </c:pt>
                <c:pt idx="35">
                  <c:v>7.0001587121056801</c:v>
                </c:pt>
                <c:pt idx="36">
                  <c:v>7.4248017110304732</c:v>
                </c:pt>
                <c:pt idx="37">
                  <c:v>7.8621709610570063</c:v>
                </c:pt>
                <c:pt idx="38">
                  <c:v>8.3122813690093746</c:v>
                </c:pt>
                <c:pt idx="39">
                  <c:v>8.7751477703188794</c:v>
                </c:pt>
                <c:pt idx="40">
                  <c:v>9.2507849274100771</c:v>
                </c:pt>
                <c:pt idx="41">
                  <c:v>9.7392031481952905</c:v>
                </c:pt>
                <c:pt idx="42">
                  <c:v>10.240403894917138</c:v>
                </c:pt>
                <c:pt idx="43">
                  <c:v>10.75438414889309</c:v>
                </c:pt>
                <c:pt idx="44">
                  <c:v>11.281140785213543</c:v>
                </c:pt>
                <c:pt idx="45">
                  <c:v>11.820670571807165</c:v>
                </c:pt>
                <c:pt idx="46">
                  <c:v>12.372970168567857</c:v>
                </c:pt>
                <c:pt idx="47">
                  <c:v>12.938036126538325</c:v>
                </c:pt>
                <c:pt idx="48">
                  <c:v>13.515864887145794</c:v>
                </c:pt>
                <c:pt idx="49">
                  <c:v>14.106452781485885</c:v>
                </c:pt>
                <c:pt idx="50">
                  <c:v>14.709796029651077</c:v>
                </c:pt>
                <c:pt idx="51">
                  <c:v>15.325890740100586</c:v>
                </c:pt>
                <c:pt idx="52">
                  <c:v>15.954732909068767</c:v>
                </c:pt>
                <c:pt idx="53">
                  <c:v>16.596318420009471</c:v>
                </c:pt>
                <c:pt idx="54">
                  <c:v>17.250643043074017</c:v>
                </c:pt>
                <c:pt idx="55">
                  <c:v>17.917702434620676</c:v>
                </c:pt>
                <c:pt idx="56">
                  <c:v>18.597492136753743</c:v>
                </c:pt>
                <c:pt idx="57">
                  <c:v>19.290007576890474</c:v>
                </c:pt>
                <c:pt idx="58">
                  <c:v>19.995244067354303</c:v>
                </c:pt>
                <c:pt idx="59">
                  <c:v>20.713196804992883</c:v>
                </c:pt>
                <c:pt idx="60">
                  <c:v>21.44386087081967</c:v>
                </c:pt>
                <c:pt idx="61">
                  <c:v>22.18723122967782</c:v>
                </c:pt>
                <c:pt idx="62">
                  <c:v>22.9433027299253</c:v>
                </c:pt>
                <c:pt idx="63">
                  <c:v>23.712070103140221</c:v>
                </c:pt>
                <c:pt idx="64">
                  <c:v>24.49352796384543</c:v>
                </c:pt>
                <c:pt idx="65">
                  <c:v>25.287670809251559</c:v>
                </c:pt>
                <c:pt idx="66">
                  <c:v>26.094493019017662</c:v>
                </c:pt>
                <c:pt idx="67">
                  <c:v>26.913988855028819</c:v>
                </c:pt>
                <c:pt idx="68">
                  <c:v>27.746152461189926</c:v>
                </c:pt>
                <c:pt idx="69">
                  <c:v>28.590977863235139</c:v>
                </c:pt>
                <c:pt idx="70">
                  <c:v>29.44845896855233</c:v>
                </c:pt>
                <c:pt idx="71">
                  <c:v>30.318589566022055</c:v>
                </c:pt>
                <c:pt idx="72">
                  <c:v>31.201363325870538</c:v>
                </c:pt>
                <c:pt idx="73">
                  <c:v>32.09677379953618</c:v>
                </c:pt>
                <c:pt idx="74">
                  <c:v>33.004814419549191</c:v>
                </c:pt>
                <c:pt idx="75">
                  <c:v>33.925478499423946</c:v>
                </c:pt>
                <c:pt idx="76">
                  <c:v>34.858759233563653</c:v>
                </c:pt>
                <c:pt idx="77">
                  <c:v>35.80464969717702</c:v>
                </c:pt>
                <c:pt idx="78">
                  <c:v>36.763142846206577</c:v>
                </c:pt>
                <c:pt idx="79">
                  <c:v>37.734231517268363</c:v>
                </c:pt>
                <c:pt idx="80">
                  <c:v>38.71790842760263</c:v>
                </c:pt>
                <c:pt idx="81">
                  <c:v>39.71416173226774</c:v>
                </c:pt>
                <c:pt idx="82">
                  <c:v>40.722970572826505</c:v>
                </c:pt>
                <c:pt idx="83">
                  <c:v>41.744309509101278</c:v>
                </c:pt>
                <c:pt idx="84">
                  <c:v>42.778152959719272</c:v>
                </c:pt>
                <c:pt idx="85">
                  <c:v>43.824475202640116</c:v>
                </c:pt>
                <c:pt idx="86">
                  <c:v>44.883250375695134</c:v>
                </c:pt>
                <c:pt idx="87">
                  <c:v>45.954452477138076</c:v>
                </c:pt>
                <c:pt idx="88">
                  <c:v>47.038055366206954</c:v>
                </c:pt>
                <c:pt idx="89">
                  <c:v>48.13403276369673</c:v>
                </c:pt>
                <c:pt idx="90">
                  <c:v>49.242358252542608</c:v>
                </c:pt>
                <c:pt idx="91">
                  <c:v>50.363003315631488</c:v>
                </c:pt>
                <c:pt idx="92">
                  <c:v>51.495935370114687</c:v>
                </c:pt>
                <c:pt idx="93">
                  <c:v>52.641119726443009</c:v>
                </c:pt>
                <c:pt idx="94">
                  <c:v>53.79852155105241</c:v>
                </c:pt>
                <c:pt idx="95">
                  <c:v>54.968105867260839</c:v>
                </c:pt>
                <c:pt idx="96">
                  <c:v>56.149837556174553</c:v>
                </c:pt>
                <c:pt idx="97">
                  <c:v>57.343681357603714</c:v>
                </c:pt>
                <c:pt idx="98">
                  <c:v>58.549601870986926</c:v>
                </c:pt>
                <c:pt idx="99">
                  <c:v>59.767563556324546</c:v>
                </c:pt>
                <c:pt idx="100">
                  <c:v>60.997530735120513</c:v>
                </c:pt>
                <c:pt idx="101">
                  <c:v>62.239467277406781</c:v>
                </c:pt>
                <c:pt idx="102">
                  <c:v>63.493336288259712</c:v>
                </c:pt>
                <c:pt idx="103">
                  <c:v>64.759100422078987</c:v>
                </c:pt>
                <c:pt idx="104">
                  <c:v>66.036722197412303</c:v>
                </c:pt>
                <c:pt idx="105">
                  <c:v>67.326163997980444</c:v>
                </c:pt>
                <c:pt idx="106">
                  <c:v>68.627388073709682</c:v>
                </c:pt>
                <c:pt idx="107">
                  <c:v>69.940356541771109</c:v>
                </c:pt>
                <c:pt idx="108">
                  <c:v>71.265031387626863</c:v>
                </c:pt>
                <c:pt idx="109">
                  <c:v>72.60137446608293</c:v>
                </c:pt>
                <c:pt idx="110">
                  <c:v>73.949347502348417</c:v>
                </c:pt>
                <c:pt idx="111">
                  <c:v>75.308915707326037</c:v>
                </c:pt>
                <c:pt idx="112">
                  <c:v>76.68005139833646</c:v>
                </c:pt>
                <c:pt idx="113">
                  <c:v>78.062730392081448</c:v>
                </c:pt>
                <c:pt idx="114">
                  <c:v>79.456928391946818</c:v>
                </c:pt>
                <c:pt idx="115">
                  <c:v>80.862620988615348</c:v>
                </c:pt>
                <c:pt idx="116">
                  <c:v>82.279783660685354</c:v>
                </c:pt>
                <c:pt idx="117">
                  <c:v>83.708391775294857</c:v>
                </c:pt>
                <c:pt idx="118">
                  <c:v>85.148420588751222</c:v>
                </c:pt>
                <c:pt idx="119">
                  <c:v>86.599845247166186</c:v>
                </c:pt>
                <c:pt idx="120">
                  <c:v>88.062640787096129</c:v>
                </c:pt>
                <c:pt idx="121">
                  <c:v>89.536776141840335</c:v>
                </c:pt>
                <c:pt idx="122">
                  <c:v>91.022208139456254</c:v>
                </c:pt>
                <c:pt idx="123">
                  <c:v>92.518887489012556</c:v>
                </c:pt>
                <c:pt idx="124">
                  <c:v>94.026764775546482</c:v>
                </c:pt>
                <c:pt idx="125">
                  <c:v>95.545790461550951</c:v>
                </c:pt>
                <c:pt idx="126">
                  <c:v>97.075914888464879</c:v>
                </c:pt>
                <c:pt idx="127">
                  <c:v>98.617088278166463</c:v>
                </c:pt>
                <c:pt idx="128">
                  <c:v>100.16926073446926</c:v>
                </c:pt>
                <c:pt idx="129">
                  <c:v>101.73238224462092</c:v>
                </c:pt>
                <c:pt idx="130">
                  <c:v>103.30640268080427</c:v>
                </c:pt>
                <c:pt idx="131">
                  <c:v>104.8912702323681</c:v>
                </c:pt>
                <c:pt idx="132">
                  <c:v>106.48692983616</c:v>
                </c:pt>
                <c:pt idx="133">
                  <c:v>108.09332474550592</c:v>
                </c:pt>
                <c:pt idx="134">
                  <c:v>109.71039810121137</c:v>
                </c:pt>
                <c:pt idx="135">
                  <c:v>111.33809293331092</c:v>
                </c:pt>
                <c:pt idx="136">
                  <c:v>112.9763521628181</c:v>
                </c:pt>
                <c:pt idx="137">
                  <c:v>114.62511860347534</c:v>
                </c:pt>
                <c:pt idx="138">
                  <c:v>116.28433496350385</c:v>
                </c:pt>
                <c:pt idx="139">
                  <c:v>117.95394384735313</c:v>
                </c:pt>
                <c:pt idx="140">
                  <c:v>119.63388775745005</c:v>
                </c:pt>
                <c:pt idx="141">
                  <c:v>121.32409033341233</c:v>
                </c:pt>
                <c:pt idx="142">
                  <c:v>123.02443757219922</c:v>
                </c:pt>
                <c:pt idx="143">
                  <c:v>124.73479657754358</c:v>
                </c:pt>
                <c:pt idx="144">
                  <c:v>126.45503433029644</c:v>
                </c:pt>
                <c:pt idx="145">
                  <c:v>128.18501769386171</c:v>
                </c:pt>
                <c:pt idx="146">
                  <c:v>129.92461341960313</c:v>
                </c:pt>
                <c:pt idx="147">
                  <c:v>131.6736881522227</c:v>
                </c:pt>
                <c:pt idx="148">
                  <c:v>133.43210843510974</c:v>
                </c:pt>
                <c:pt idx="149">
                  <c:v>135.1997407156602</c:v>
                </c:pt>
                <c:pt idx="150">
                  <c:v>136.9764513505649</c:v>
                </c:pt>
                <c:pt idx="151">
                  <c:v>138.7621066110666</c:v>
                </c:pt>
                <c:pt idx="152">
                  <c:v>140.55657268818476</c:v>
                </c:pt>
                <c:pt idx="153">
                  <c:v>142.35971569790752</c:v>
                </c:pt>
                <c:pt idx="154">
                  <c:v>144.17140168635032</c:v>
                </c:pt>
                <c:pt idx="155">
                  <c:v>145.99149663488021</c:v>
                </c:pt>
                <c:pt idx="156">
                  <c:v>147.81977761797586</c:v>
                </c:pt>
                <c:pt idx="157">
                  <c:v>149.65584392223136</c:v>
                </c:pt>
                <c:pt idx="158">
                  <c:v>151.49920591862343</c:v>
                </c:pt>
                <c:pt idx="159">
                  <c:v>153.34937399288572</c:v>
                </c:pt>
                <c:pt idx="160">
                  <c:v>155.20585858884755</c:v>
                </c:pt>
                <c:pt idx="161">
                  <c:v>157.0680573022097</c:v>
                </c:pt>
                <c:pt idx="162">
                  <c:v>158.93514200254182</c:v>
                </c:pt>
                <c:pt idx="163">
                  <c:v>160.80618275372285</c:v>
                </c:pt>
                <c:pt idx="164">
                  <c:v>162.68027174718415</c:v>
                </c:pt>
                <c:pt idx="165">
                  <c:v>164.55662053882722</c:v>
                </c:pt>
                <c:pt idx="166">
                  <c:v>166.43465717950653</c:v>
                </c:pt>
                <c:pt idx="167">
                  <c:v>168.31383615702779</c:v>
                </c:pt>
                <c:pt idx="168">
                  <c:v>170.19350783446467</c:v>
                </c:pt>
                <c:pt idx="169">
                  <c:v>172.07283125876683</c:v>
                </c:pt>
                <c:pt idx="170">
                  <c:v>173.95074649796655</c:v>
                </c:pt>
                <c:pt idx="171">
                  <c:v>175.8265112916462</c:v>
                </c:pt>
                <c:pt idx="172">
                  <c:v>177.69994014635563</c:v>
                </c:pt>
                <c:pt idx="173">
                  <c:v>179.57103665965241</c:v>
                </c:pt>
                <c:pt idx="174">
                  <c:v>181.43980441817209</c:v>
                </c:pt>
                <c:pt idx="175">
                  <c:v>183.30624699767168</c:v>
                </c:pt>
                <c:pt idx="176">
                  <c:v>185.17036796307281</c:v>
                </c:pt>
                <c:pt idx="177">
                  <c:v>187.03217086850466</c:v>
                </c:pt>
                <c:pt idx="178">
                  <c:v>188.8916592573467</c:v>
                </c:pt>
                <c:pt idx="179">
                  <c:v>190.74883666227126</c:v>
                </c:pt>
                <c:pt idx="180">
                  <c:v>192.60370660528574</c:v>
                </c:pt>
                <c:pt idx="181">
                  <c:v>194.45627259777484</c:v>
                </c:pt>
                <c:pt idx="182">
                  <c:v>196.3065381405423</c:v>
                </c:pt>
                <c:pt idx="183">
                  <c:v>198.15450672385271</c:v>
                </c:pt>
                <c:pt idx="184">
                  <c:v>200.00018182747286</c:v>
                </c:pt>
                <c:pt idx="185">
                  <c:v>201.84356692071307</c:v>
                </c:pt>
                <c:pt idx="186">
                  <c:v>203.68466546246827</c:v>
                </c:pt>
                <c:pt idx="187">
                  <c:v>205.52348090125878</c:v>
                </c:pt>
                <c:pt idx="188">
                  <c:v>207.36001667527097</c:v>
                </c:pt>
                <c:pt idx="189">
                  <c:v>209.19427621239774</c:v>
                </c:pt>
                <c:pt idx="190">
                  <c:v>211.02626293027873</c:v>
                </c:pt>
                <c:pt idx="191">
                  <c:v>212.85598023634043</c:v>
                </c:pt>
                <c:pt idx="192">
                  <c:v>214.68343152783586</c:v>
                </c:pt>
                <c:pt idx="193">
                  <c:v>216.50862019188446</c:v>
                </c:pt>
                <c:pt idx="194">
                  <c:v>218.3315496055113</c:v>
                </c:pt>
                <c:pt idx="195">
                  <c:v>220.15222313568648</c:v>
                </c:pt>
                <c:pt idx="196">
                  <c:v>221.9706441393642</c:v>
                </c:pt>
                <c:pt idx="197">
                  <c:v>223.78681596352155</c:v>
                </c:pt>
                <c:pt idx="198">
                  <c:v>225.6007419451972</c:v>
                </c:pt>
                <c:pt idx="199">
                  <c:v>227.41242541152994</c:v>
                </c:pt>
                <c:pt idx="200">
                  <c:v>229.22186967979692</c:v>
                </c:pt>
                <c:pt idx="201">
                  <c:v>247.19341268620988</c:v>
                </c:pt>
                <c:pt idx="202">
                  <c:v>264.94316648443748</c:v>
                </c:pt>
                <c:pt idx="203">
                  <c:v>282.47435281860714</c:v>
                </c:pt>
                <c:pt idx="204">
                  <c:v>299.79009981926492</c:v>
                </c:pt>
                <c:pt idx="205">
                  <c:v>316.8934455175941</c:v>
                </c:pt>
                <c:pt idx="206">
                  <c:v>333.7873411930708</c:v>
                </c:pt>
                <c:pt idx="207">
                  <c:v>350.47465456397424</c:v>
                </c:pt>
                <c:pt idx="208">
                  <c:v>366.95817282955016</c:v>
                </c:pt>
                <c:pt idx="209">
                  <c:v>383.24060557205394</c:v>
                </c:pt>
                <c:pt idx="210">
                  <c:v>399.32458752636984</c:v>
                </c:pt>
                <c:pt idx="211">
                  <c:v>415.21268122441074</c:v>
                </c:pt>
                <c:pt idx="212">
                  <c:v>430.90737952104837</c:v>
                </c:pt>
                <c:pt idx="213">
                  <c:v>446.41110800789966</c:v>
                </c:pt>
                <c:pt idx="214">
                  <c:v>461.72622732090343</c:v>
                </c:pt>
                <c:pt idx="215">
                  <c:v>476.85503534725495</c:v>
                </c:pt>
                <c:pt idx="216">
                  <c:v>491.79976933692797</c:v>
                </c:pt>
                <c:pt idx="217">
                  <c:v>506.56260792369676</c:v>
                </c:pt>
                <c:pt idx="218">
                  <c:v>521.14567306027629</c:v>
                </c:pt>
                <c:pt idx="219">
                  <c:v>535.55103187192526</c:v>
                </c:pt>
                <c:pt idx="220">
                  <c:v>549.78069843259948</c:v>
                </c:pt>
                <c:pt idx="221">
                  <c:v>563.83663546750677</c:v>
                </c:pt>
                <c:pt idx="222">
                  <c:v>577.72075598568847</c:v>
                </c:pt>
                <c:pt idx="223">
                  <c:v>591.43492484604781</c:v>
                </c:pt>
                <c:pt idx="224">
                  <c:v>604.98096026004851</c:v>
                </c:pt>
                <c:pt idx="225">
                  <c:v>618.36063523412565</c:v>
                </c:pt>
                <c:pt idx="226">
                  <c:v>631.57567895468139</c:v>
                </c:pt>
                <c:pt idx="227">
                  <c:v>644.62777811837714</c:v>
                </c:pt>
                <c:pt idx="228">
                  <c:v>657.51857821028523</c:v>
                </c:pt>
                <c:pt idx="229">
                  <c:v>670.24968473232366</c:v>
                </c:pt>
                <c:pt idx="230">
                  <c:v>682.82266438426484</c:v>
                </c:pt>
                <c:pt idx="231">
                  <c:v>695.23904619948655</c:v>
                </c:pt>
                <c:pt idx="232">
                  <c:v>707.50032263751825</c:v>
                </c:pt>
                <c:pt idx="233">
                  <c:v>719.60795063532612</c:v>
                </c:pt>
                <c:pt idx="234">
                  <c:v>731.56335261917923</c:v>
                </c:pt>
                <c:pt idx="235">
                  <c:v>743.3679174788416</c:v>
                </c:pt>
                <c:pt idx="236">
                  <c:v>755.02300150574661</c:v>
                </c:pt>
                <c:pt idx="237">
                  <c:v>766.52992929672303</c:v>
                </c:pt>
                <c:pt idx="238">
                  <c:v>777.88999462476386</c:v>
                </c:pt>
                <c:pt idx="239">
                  <c:v>789.1044612782523</c:v>
                </c:pt>
                <c:pt idx="240">
                  <c:v>800.17456386998879</c:v>
                </c:pt>
                <c:pt idx="241">
                  <c:v>811.10150861729596</c:v>
                </c:pt>
                <c:pt idx="242">
                  <c:v>821.88647409441467</c:v>
                </c:pt>
                <c:pt idx="243">
                  <c:v>832.53061195834596</c:v>
                </c:pt>
                <c:pt idx="244">
                  <c:v>843.03504764923548</c:v>
                </c:pt>
                <c:pt idx="245">
                  <c:v>853.40088106634562</c:v>
                </c:pt>
                <c:pt idx="246">
                  <c:v>863.62918722060897</c:v>
                </c:pt>
                <c:pt idx="247">
                  <c:v>873.72101686471024</c:v>
                </c:pt>
                <c:pt idx="248">
                  <c:v>883.67739710159799</c:v>
                </c:pt>
                <c:pt idx="249">
                  <c:v>893.49933197228654</c:v>
                </c:pt>
                <c:pt idx="250">
                  <c:v>903.18780302376547</c:v>
                </c:pt>
                <c:pt idx="251">
                  <c:v>912.74376985779986</c:v>
                </c:pt>
                <c:pt idx="252">
                  <c:v>922.16817066136434</c:v>
                </c:pt>
                <c:pt idx="253">
                  <c:v>931.46192271942391</c:v>
                </c:pt>
                <c:pt idx="254">
                  <c:v>940.62592291073861</c:v>
                </c:pt>
                <c:pt idx="255">
                  <c:v>949.66104818734095</c:v>
                </c:pt>
                <c:pt idx="256">
                  <c:v>958.56815603830478</c:v>
                </c:pt>
                <c:pt idx="257">
                  <c:v>967.34808493839705</c:v>
                </c:pt>
                <c:pt idx="258">
                  <c:v>976.00165478217821</c:v>
                </c:pt>
                <c:pt idx="259">
                  <c:v>984.52966730409105</c:v>
                </c:pt>
                <c:pt idx="260">
                  <c:v>992.93290648505581</c:v>
                </c:pt>
                <c:pt idx="261">
                  <c:v>1001.2121389460655</c:v>
                </c:pt>
                <c:pt idx="262">
                  <c:v>1009.3681143292556</c:v>
                </c:pt>
                <c:pt idx="263">
                  <c:v>1017.4015656669017</c:v>
                </c:pt>
                <c:pt idx="264">
                  <c:v>1025.3132097387779</c:v>
                </c:pt>
                <c:pt idx="265">
                  <c:v>1033.1037474182949</c:v>
                </c:pt>
                <c:pt idx="266">
                  <c:v>1040.7738640078137</c:v>
                </c:pt>
                <c:pt idx="267">
                  <c:v>1048.32422956352</c:v>
                </c:pt>
                <c:pt idx="268">
                  <c:v>1055.7554992102253</c:v>
                </c:pt>
                <c:pt idx="269">
                  <c:v>1063.0683134464462</c:v>
                </c:pt>
                <c:pt idx="270">
                  <c:v>1070.2632984401039</c:v>
                </c:pt>
                <c:pt idx="271">
                  <c:v>1077.3410663151642</c:v>
                </c:pt>
                <c:pt idx="272">
                  <c:v>1084.3022154295347</c:v>
                </c:pt>
                <c:pt idx="273">
                  <c:v>1091.1473306445178</c:v>
                </c:pt>
                <c:pt idx="274">
                  <c:v>1097.8769835861099</c:v>
                </c:pt>
                <c:pt idx="275">
                  <c:v>1104.4917328984268</c:v>
                </c:pt>
                <c:pt idx="276">
                  <c:v>1110.9921244895213</c:v>
                </c:pt>
                <c:pt idx="277">
                  <c:v>1117.3786917698555</c:v>
                </c:pt>
                <c:pt idx="278">
                  <c:v>1123.6519558836778</c:v>
                </c:pt>
                <c:pt idx="279">
                  <c:v>1129.812425933545</c:v>
                </c:pt>
                <c:pt idx="280">
                  <c:v>1135.8605991982267</c:v>
                </c:pt>
                <c:pt idx="281">
                  <c:v>1141.796961344219</c:v>
                </c:pt>
                <c:pt idx="282">
                  <c:v>1147.6219866310857</c:v>
                </c:pt>
                <c:pt idx="283">
                  <c:v>1153.3361381108452</c:v>
                </c:pt>
                <c:pt idx="284">
                  <c:v>1158.9398678216098</c:v>
                </c:pt>
                <c:pt idx="285">
                  <c:v>1164.4336169756816</c:v>
                </c:pt>
                <c:pt idx="286">
                  <c:v>1169.8178161423052</c:v>
                </c:pt>
                <c:pt idx="287">
                  <c:v>1175.0928854252729</c:v>
                </c:pt>
                <c:pt idx="288">
                  <c:v>1180.2592346355736</c:v>
                </c:pt>
                <c:pt idx="289">
                  <c:v>1185.3172634592761</c:v>
                </c:pt>
                <c:pt idx="290">
                  <c:v>1190.2673616208342</c:v>
                </c:pt>
                <c:pt idx="291">
                  <c:v>1195.1099090419989</c:v>
                </c:pt>
                <c:pt idx="292">
                  <c:v>1199.8452759965248</c:v>
                </c:pt>
                <c:pt idx="293">
                  <c:v>1204.4738232608556</c:v>
                </c:pt>
                <c:pt idx="294">
                  <c:v>1208.9959022609755</c:v>
                </c:pt>
                <c:pt idx="295">
                  <c:v>1213.4118552156158</c:v>
                </c:pt>
                <c:pt idx="296">
                  <c:v>1217.7220152760069</c:v>
                </c:pt>
                <c:pt idx="297">
                  <c:v>1221.9267066623734</c:v>
                </c:pt>
                <c:pt idx="298">
                  <c:v>1226.026244797371</c:v>
                </c:pt>
                <c:pt idx="299">
                  <c:v>1230.0209364366733</c:v>
                </c:pt>
                <c:pt idx="300">
                  <c:v>1233.9110797969224</c:v>
                </c:pt>
                <c:pt idx="301">
                  <c:v>1237.6969646812684</c:v>
                </c:pt>
                <c:pt idx="302">
                  <c:v>1241.3788726027317</c:v>
                </c:pt>
                <c:pt idx="303">
                  <c:v>1244.9570769056377</c:v>
                </c:pt>
                <c:pt idx="304">
                  <c:v>1248.4318428853833</c:v>
                </c:pt>
                <c:pt idx="305">
                  <c:v>1251.8034279068183</c:v>
                </c:pt>
                <c:pt idx="306">
                  <c:v>1255.0720815215393</c:v>
                </c:pt>
                <c:pt idx="307">
                  <c:v>1258.238045584415</c:v>
                </c:pt>
                <c:pt idx="308">
                  <c:v>1261.3015543696922</c:v>
                </c:pt>
                <c:pt idx="309">
                  <c:v>1264.2628346870533</c:v>
                </c:pt>
                <c:pt idx="310">
                  <c:v>1267.1221059980305</c:v>
                </c:pt>
                <c:pt idx="311">
                  <c:v>1269.8795805332147</c:v>
                </c:pt>
                <c:pt idx="312">
                  <c:v>1272.5354634107371</c:v>
                </c:pt>
                <c:pt idx="313">
                  <c:v>1275.0899527565373</c:v>
                </c:pt>
                <c:pt idx="314">
                  <c:v>1277.5432398269841</c:v>
                </c:pt>
                <c:pt idx="315">
                  <c:v>1279.895509134454</c:v>
                </c:pt>
                <c:pt idx="316">
                  <c:v>1282.1469385765311</c:v>
                </c:pt>
                <c:pt idx="317">
                  <c:v>1284.297699569539</c:v>
                </c:pt>
                <c:pt idx="318">
                  <c:v>1286.3479571871706</c:v>
                </c:pt>
                <c:pt idx="319">
                  <c:v>1288.297870305038</c:v>
                </c:pt>
                <c:pt idx="320">
                  <c:v>1290.1475917520133</c:v>
                </c:pt>
                <c:pt idx="321">
                  <c:v>1291.897268469281</c:v>
                </c:pt>
                <c:pt idx="322">
                  <c:v>1293.5470416780645</c:v>
                </c:pt>
                <c:pt idx="323">
                  <c:v>1295.0970470570185</c:v>
                </c:pt>
                <c:pt idx="324">
                  <c:v>1296.5474149302986</c:v>
                </c:pt>
                <c:pt idx="325">
                  <c:v>1297.8982704673135</c:v>
                </c:pt>
                <c:pt idx="326">
                  <c:v>1299.1497338951426</c:v>
                </c:pt>
                <c:pt idx="327">
                  <c:v>1300.3019207245441</c:v>
                </c:pt>
                <c:pt idx="328">
                  <c:v>1301.354941990387</c:v>
                </c:pt>
                <c:pt idx="329">
                  <c:v>1302.3089045072113</c:v>
                </c:pt>
                <c:pt idx="330">
                  <c:v>1303.1639111404411</c:v>
                </c:pt>
                <c:pt idx="331">
                  <c:v>1303.9200610935582</c:v>
                </c:pt>
                <c:pt idx="332">
                  <c:v>1304.5774502112672</c:v>
                </c:pt>
                <c:pt idx="333">
                  <c:v>1305.1361712983771</c:v>
                </c:pt>
                <c:pt idx="334">
                  <c:v>1305.5963144537632</c:v>
                </c:pt>
                <c:pt idx="335">
                  <c:v>1305.9579674184022</c:v>
                </c:pt>
                <c:pt idx="336">
                  <c:v>1306.2212159360754</c:v>
                </c:pt>
                <c:pt idx="337">
                  <c:v>1306.3861441249469</c:v>
                </c:pt>
                <c:pt idx="338">
                  <c:v>1306.4528348578617</c:v>
                </c:pt>
                <c:pt idx="339">
                  <c:v>1306.4213701488841</c:v>
                </c:pt>
                <c:pt idx="340">
                  <c:v>1306.2918315433458</c:v>
                </c:pt>
                <c:pt idx="341">
                  <c:v>1306.0643005084967</c:v>
                </c:pt>
                <c:pt idx="342">
                  <c:v>1305.7388588217666</c:v>
                </c:pt>
                <c:pt idx="343">
                  <c:v>1305.3155889536695</c:v>
                </c:pt>
                <c:pt idx="344">
                  <c:v>1304.7945744424901</c:v>
                </c:pt>
                <c:pt idx="345">
                  <c:v>1304.1759002581018</c:v>
                </c:pt>
                <c:pt idx="346">
                  <c:v>1303.459653152541</c:v>
                </c:pt>
                <c:pt idx="347">
                  <c:v>1302.6459219953056</c:v>
                </c:pt>
                <c:pt idx="348">
                  <c:v>1301.73479809172</c:v>
                </c:pt>
                <c:pt idx="349">
                  <c:v>1300.7263754831035</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4.25</c:v>
                </c:pt>
              </c:numCache>
            </c:numRef>
          </c:xVal>
          <c:yVal>
            <c:numRef>
              <c:f>Trajecto!$C$158</c:f>
              <c:numCache>
                <c:formatCode>0</c:formatCode>
                <c:ptCount val="1"/>
                <c:pt idx="0">
                  <c:v>649.81037561393566</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24.650000000000084</c:v>
                </c:pt>
              </c:numCache>
            </c:numRef>
          </c:xVal>
          <c:yVal>
            <c:numRef>
              <c:f>Trajecto!$C$159</c:f>
              <c:numCache>
                <c:formatCode>0</c:formatCode>
                <c:ptCount val="1"/>
                <c:pt idx="0">
                  <c:v>653.22641742893086</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Calculs!$T$4:$T$1004</c:f>
              <c:numCache>
                <c:formatCode>0.00</c:formatCode>
                <c:ptCount val="1001"/>
                <c:pt idx="0">
                  <c:v>95.274720000000002</c:v>
                </c:pt>
                <c:pt idx="1">
                  <c:v>95.262854448031817</c:v>
                </c:pt>
                <c:pt idx="2">
                  <c:v>95.217978436341255</c:v>
                </c:pt>
                <c:pt idx="3">
                  <c:v>95.153029775511783</c:v>
                </c:pt>
                <c:pt idx="4">
                  <c:v>95.090225631912929</c:v>
                </c:pt>
                <c:pt idx="5">
                  <c:v>95.02956600554468</c:v>
                </c:pt>
                <c:pt idx="6">
                  <c:v>94.969769119502843</c:v>
                </c:pt>
                <c:pt idx="7">
                  <c:v>94.909553196883223</c:v>
                </c:pt>
                <c:pt idx="8">
                  <c:v>94.848918237685822</c:v>
                </c:pt>
                <c:pt idx="9">
                  <c:v>94.787864241910626</c:v>
                </c:pt>
                <c:pt idx="10">
                  <c:v>94.726391209557661</c:v>
                </c:pt>
                <c:pt idx="11">
                  <c:v>94.664631716626545</c:v>
                </c:pt>
                <c:pt idx="12">
                  <c:v>94.602718339116919</c:v>
                </c:pt>
                <c:pt idx="13">
                  <c:v>94.540651077028826</c:v>
                </c:pt>
                <c:pt idx="14">
                  <c:v>94.478429930362225</c:v>
                </c:pt>
                <c:pt idx="15">
                  <c:v>94.416054899117128</c:v>
                </c:pt>
                <c:pt idx="16">
                  <c:v>94.353525983293522</c:v>
                </c:pt>
                <c:pt idx="17">
                  <c:v>94.290843182891422</c:v>
                </c:pt>
                <c:pt idx="18">
                  <c:v>94.228006497910826</c:v>
                </c:pt>
                <c:pt idx="19">
                  <c:v>94.16501592835175</c:v>
                </c:pt>
                <c:pt idx="20">
                  <c:v>94.101871474214178</c:v>
                </c:pt>
                <c:pt idx="21">
                  <c:v>94.038625973060135</c:v>
                </c:pt>
                <c:pt idx="22">
                  <c:v>93.975332262451687</c:v>
                </c:pt>
                <c:pt idx="23">
                  <c:v>93.911990342388805</c:v>
                </c:pt>
                <c:pt idx="24">
                  <c:v>93.848600212871517</c:v>
                </c:pt>
                <c:pt idx="25">
                  <c:v>93.78516187389981</c:v>
                </c:pt>
                <c:pt idx="26">
                  <c:v>93.721675325473697</c:v>
                </c:pt>
                <c:pt idx="27">
                  <c:v>93.658140567593165</c:v>
                </c:pt>
                <c:pt idx="28">
                  <c:v>93.594557600258213</c:v>
                </c:pt>
                <c:pt idx="29">
                  <c:v>93.530926423468841</c:v>
                </c:pt>
                <c:pt idx="30">
                  <c:v>93.467247037225064</c:v>
                </c:pt>
                <c:pt idx="31">
                  <c:v>93.403519441526853</c:v>
                </c:pt>
                <c:pt idx="32">
                  <c:v>93.339743636374237</c:v>
                </c:pt>
                <c:pt idx="33">
                  <c:v>93.275919621767201</c:v>
                </c:pt>
                <c:pt idx="34">
                  <c:v>93.21204739770576</c:v>
                </c:pt>
                <c:pt idx="35">
                  <c:v>93.148126964189899</c:v>
                </c:pt>
                <c:pt idx="36">
                  <c:v>93.084158321219618</c:v>
                </c:pt>
                <c:pt idx="37">
                  <c:v>93.020141468794918</c:v>
                </c:pt>
                <c:pt idx="38">
                  <c:v>92.956076406915798</c:v>
                </c:pt>
                <c:pt idx="39">
                  <c:v>92.891963135582273</c:v>
                </c:pt>
                <c:pt idx="40">
                  <c:v>92.827801654794314</c:v>
                </c:pt>
                <c:pt idx="41">
                  <c:v>92.763632526781663</c:v>
                </c:pt>
                <c:pt idx="42">
                  <c:v>92.699496313774006</c:v>
                </c:pt>
                <c:pt idx="43">
                  <c:v>92.635393015771356</c:v>
                </c:pt>
                <c:pt idx="44">
                  <c:v>92.571322632773715</c:v>
                </c:pt>
                <c:pt idx="45">
                  <c:v>92.507285164781081</c:v>
                </c:pt>
                <c:pt idx="46">
                  <c:v>92.443280611793426</c:v>
                </c:pt>
                <c:pt idx="47">
                  <c:v>92.37930897381078</c:v>
                </c:pt>
                <c:pt idx="48">
                  <c:v>92.315370250833155</c:v>
                </c:pt>
                <c:pt idx="49">
                  <c:v>92.251464442860524</c:v>
                </c:pt>
                <c:pt idx="50">
                  <c:v>92.187591549892886</c:v>
                </c:pt>
                <c:pt idx="51">
                  <c:v>92.123751571930271</c:v>
                </c:pt>
                <c:pt idx="52">
                  <c:v>92.059944508972634</c:v>
                </c:pt>
                <c:pt idx="53">
                  <c:v>91.996170361020006</c:v>
                </c:pt>
                <c:pt idx="54">
                  <c:v>91.932429128072386</c:v>
                </c:pt>
                <c:pt idx="55">
                  <c:v>91.868720810129773</c:v>
                </c:pt>
                <c:pt idx="56">
                  <c:v>91.805045407192168</c:v>
                </c:pt>
                <c:pt idx="57">
                  <c:v>91.741402919259556</c:v>
                </c:pt>
                <c:pt idx="58">
                  <c:v>91.677793346331939</c:v>
                </c:pt>
                <c:pt idx="59">
                  <c:v>91.614216688409329</c:v>
                </c:pt>
                <c:pt idx="60">
                  <c:v>91.550672945491726</c:v>
                </c:pt>
                <c:pt idx="61">
                  <c:v>91.487162117579132</c:v>
                </c:pt>
                <c:pt idx="62">
                  <c:v>91.423684204671531</c:v>
                </c:pt>
                <c:pt idx="63">
                  <c:v>91.360239206768938</c:v>
                </c:pt>
                <c:pt idx="64">
                  <c:v>91.296827123871338</c:v>
                </c:pt>
                <c:pt idx="65">
                  <c:v>91.233447955978747</c:v>
                </c:pt>
                <c:pt idx="66">
                  <c:v>91.170101703091163</c:v>
                </c:pt>
                <c:pt idx="67">
                  <c:v>91.106788365208573</c:v>
                </c:pt>
                <c:pt idx="68">
                  <c:v>91.043507942331004</c:v>
                </c:pt>
                <c:pt idx="69">
                  <c:v>90.98026043445843</c:v>
                </c:pt>
                <c:pt idx="70">
                  <c:v>90.917045841590834</c:v>
                </c:pt>
                <c:pt idx="71">
                  <c:v>90.853864163728261</c:v>
                </c:pt>
                <c:pt idx="72">
                  <c:v>90.790715400870695</c:v>
                </c:pt>
                <c:pt idx="73">
                  <c:v>90.727599553018123</c:v>
                </c:pt>
                <c:pt idx="74">
                  <c:v>90.664516620170559</c:v>
                </c:pt>
                <c:pt idx="75">
                  <c:v>90.601466602328003</c:v>
                </c:pt>
                <c:pt idx="76">
                  <c:v>90.53844949949044</c:v>
                </c:pt>
                <c:pt idx="77">
                  <c:v>90.475465311657871</c:v>
                </c:pt>
                <c:pt idx="78">
                  <c:v>90.412514038830309</c:v>
                </c:pt>
                <c:pt idx="79">
                  <c:v>90.34959568100777</c:v>
                </c:pt>
                <c:pt idx="80">
                  <c:v>90.28671023819021</c:v>
                </c:pt>
                <c:pt idx="81">
                  <c:v>90.22389780256519</c:v>
                </c:pt>
                <c:pt idx="82">
                  <c:v>90.161198466320229</c:v>
                </c:pt>
                <c:pt idx="83">
                  <c:v>90.098612229455327</c:v>
                </c:pt>
                <c:pt idx="84">
                  <c:v>90.036139091970483</c:v>
                </c:pt>
                <c:pt idx="85">
                  <c:v>89.973779053865712</c:v>
                </c:pt>
                <c:pt idx="86">
                  <c:v>89.911532115141</c:v>
                </c:pt>
                <c:pt idx="87">
                  <c:v>89.849398275796347</c:v>
                </c:pt>
                <c:pt idx="88">
                  <c:v>89.787377535831766</c:v>
                </c:pt>
                <c:pt idx="89">
                  <c:v>89.72546989524723</c:v>
                </c:pt>
                <c:pt idx="90">
                  <c:v>89.663675354042752</c:v>
                </c:pt>
                <c:pt idx="91">
                  <c:v>89.602011508669193</c:v>
                </c:pt>
                <c:pt idx="92">
                  <c:v>89.540495955577427</c:v>
                </c:pt>
                <c:pt idx="93">
                  <c:v>89.479128694767439</c:v>
                </c:pt>
                <c:pt idx="94">
                  <c:v>89.417909726239245</c:v>
                </c:pt>
                <c:pt idx="95">
                  <c:v>89.356839049992828</c:v>
                </c:pt>
                <c:pt idx="96">
                  <c:v>89.295916666028191</c:v>
                </c:pt>
                <c:pt idx="97">
                  <c:v>89.23514257434536</c:v>
                </c:pt>
                <c:pt idx="98">
                  <c:v>89.17451677494428</c:v>
                </c:pt>
                <c:pt idx="99">
                  <c:v>89.114039267825007</c:v>
                </c:pt>
                <c:pt idx="100">
                  <c:v>89.053710052987498</c:v>
                </c:pt>
                <c:pt idx="101">
                  <c:v>88.993531926580147</c:v>
                </c:pt>
                <c:pt idx="102">
                  <c:v>88.933507684751291</c:v>
                </c:pt>
                <c:pt idx="103">
                  <c:v>88.87363732750093</c:v>
                </c:pt>
                <c:pt idx="104">
                  <c:v>88.813920854829078</c:v>
                </c:pt>
                <c:pt idx="105">
                  <c:v>88.754358266735693</c:v>
                </c:pt>
                <c:pt idx="106">
                  <c:v>88.694949563220817</c:v>
                </c:pt>
                <c:pt idx="107">
                  <c:v>88.63569474428445</c:v>
                </c:pt>
                <c:pt idx="108">
                  <c:v>88.576593809926564</c:v>
                </c:pt>
                <c:pt idx="109">
                  <c:v>88.517646760147187</c:v>
                </c:pt>
                <c:pt idx="110">
                  <c:v>88.458853594946305</c:v>
                </c:pt>
                <c:pt idx="111">
                  <c:v>88.400182327350905</c:v>
                </c:pt>
                <c:pt idx="112">
                  <c:v>88.341600970387987</c:v>
                </c:pt>
                <c:pt idx="113">
                  <c:v>88.283109524057579</c:v>
                </c:pt>
                <c:pt idx="114">
                  <c:v>88.224707988359626</c:v>
                </c:pt>
                <c:pt idx="115">
                  <c:v>88.166396363294169</c:v>
                </c:pt>
                <c:pt idx="116">
                  <c:v>88.108174648861208</c:v>
                </c:pt>
                <c:pt idx="117">
                  <c:v>88.050042845060744</c:v>
                </c:pt>
                <c:pt idx="118">
                  <c:v>87.992000951892749</c:v>
                </c:pt>
                <c:pt idx="119">
                  <c:v>87.934048969357235</c:v>
                </c:pt>
                <c:pt idx="120">
                  <c:v>87.876186897454218</c:v>
                </c:pt>
                <c:pt idx="121">
                  <c:v>87.818467453222084</c:v>
                </c:pt>
                <c:pt idx="122">
                  <c:v>87.760943353699247</c:v>
                </c:pt>
                <c:pt idx="123">
                  <c:v>87.703614598885707</c:v>
                </c:pt>
                <c:pt idx="124">
                  <c:v>87.646481188781465</c:v>
                </c:pt>
                <c:pt idx="125">
                  <c:v>87.589543123386505</c:v>
                </c:pt>
                <c:pt idx="126">
                  <c:v>87.532800402700857</c:v>
                </c:pt>
                <c:pt idx="127">
                  <c:v>87.476253026724493</c:v>
                </c:pt>
                <c:pt idx="128">
                  <c:v>87.419900995457425</c:v>
                </c:pt>
                <c:pt idx="129">
                  <c:v>87.363744308899641</c:v>
                </c:pt>
                <c:pt idx="130">
                  <c:v>87.307782967051168</c:v>
                </c:pt>
                <c:pt idx="131">
                  <c:v>87.252030685501765</c:v>
                </c:pt>
                <c:pt idx="132">
                  <c:v>87.196501179841221</c:v>
                </c:pt>
                <c:pt idx="133">
                  <c:v>87.141194450069534</c:v>
                </c:pt>
                <c:pt idx="134">
                  <c:v>87.086110496186706</c:v>
                </c:pt>
                <c:pt idx="135">
                  <c:v>87.031249318192721</c:v>
                </c:pt>
                <c:pt idx="136">
                  <c:v>86.976610916087594</c:v>
                </c:pt>
                <c:pt idx="137">
                  <c:v>86.922195289871325</c:v>
                </c:pt>
                <c:pt idx="138">
                  <c:v>86.868002439543929</c:v>
                </c:pt>
                <c:pt idx="139">
                  <c:v>86.814032365105376</c:v>
                </c:pt>
                <c:pt idx="140">
                  <c:v>86.760285066555696</c:v>
                </c:pt>
                <c:pt idx="141">
                  <c:v>86.706923548095148</c:v>
                </c:pt>
                <c:pt idx="142">
                  <c:v>86.654110813924035</c:v>
                </c:pt>
                <c:pt idx="143">
                  <c:v>86.601846864042372</c:v>
                </c:pt>
                <c:pt idx="144">
                  <c:v>86.550131698450159</c:v>
                </c:pt>
                <c:pt idx="145">
                  <c:v>86.498965317147352</c:v>
                </c:pt>
                <c:pt idx="146">
                  <c:v>86.448347720133995</c:v>
                </c:pt>
                <c:pt idx="147">
                  <c:v>86.398278907410074</c:v>
                </c:pt>
                <c:pt idx="148">
                  <c:v>86.348758878975588</c:v>
                </c:pt>
                <c:pt idx="149">
                  <c:v>86.299787634830551</c:v>
                </c:pt>
                <c:pt idx="150">
                  <c:v>86.25136517497495</c:v>
                </c:pt>
                <c:pt idx="151">
                  <c:v>86.203491499408784</c:v>
                </c:pt>
                <c:pt idx="152">
                  <c:v>86.15616660813204</c:v>
                </c:pt>
                <c:pt idx="153">
                  <c:v>86.109390501144745</c:v>
                </c:pt>
                <c:pt idx="154">
                  <c:v>86.063163178446899</c:v>
                </c:pt>
                <c:pt idx="155">
                  <c:v>86.017484640038475</c:v>
                </c:pt>
                <c:pt idx="156">
                  <c:v>85.973120564544359</c:v>
                </c:pt>
                <c:pt idx="157">
                  <c:v>85.930836630589383</c:v>
                </c:pt>
                <c:pt idx="158">
                  <c:v>85.890632838173545</c:v>
                </c:pt>
                <c:pt idx="159">
                  <c:v>85.852509187296874</c:v>
                </c:pt>
                <c:pt idx="160">
                  <c:v>85.816465677959357</c:v>
                </c:pt>
                <c:pt idx="161">
                  <c:v>85.78347377887691</c:v>
                </c:pt>
                <c:pt idx="162">
                  <c:v>85.754504958765494</c:v>
                </c:pt>
                <c:pt idx="163">
                  <c:v>85.729466655472635</c:v>
                </c:pt>
                <c:pt idx="164">
                  <c:v>85.708266306845857</c:v>
                </c:pt>
                <c:pt idx="165">
                  <c:v>85.689976724553077</c:v>
                </c:pt>
                <c:pt idx="166">
                  <c:v>85.673670720262265</c:v>
                </c:pt>
                <c:pt idx="167">
                  <c:v>85.660052995673325</c:v>
                </c:pt>
                <c:pt idx="168">
                  <c:v>85.649318437505755</c:v>
                </c:pt>
                <c:pt idx="169">
                  <c:v>85.64292224814109</c:v>
                </c:pt>
                <c:pt idx="170">
                  <c:v>85.641299999999987</c:v>
                </c:pt>
                <c:pt idx="171">
                  <c:v>85.641299999999987</c:v>
                </c:pt>
                <c:pt idx="172">
                  <c:v>85.641299999999987</c:v>
                </c:pt>
                <c:pt idx="173">
                  <c:v>85.641299999999987</c:v>
                </c:pt>
                <c:pt idx="174">
                  <c:v>85.641299999999987</c:v>
                </c:pt>
                <c:pt idx="175">
                  <c:v>85.641299999999987</c:v>
                </c:pt>
                <c:pt idx="176">
                  <c:v>85.641299999999987</c:v>
                </c:pt>
                <c:pt idx="177">
                  <c:v>85.641299999999987</c:v>
                </c:pt>
                <c:pt idx="178">
                  <c:v>85.641299999999987</c:v>
                </c:pt>
                <c:pt idx="179">
                  <c:v>85.641299999999987</c:v>
                </c:pt>
                <c:pt idx="180">
                  <c:v>85.641299999999987</c:v>
                </c:pt>
                <c:pt idx="181">
                  <c:v>85.641299999999987</c:v>
                </c:pt>
                <c:pt idx="182">
                  <c:v>85.641299999999987</c:v>
                </c:pt>
                <c:pt idx="183">
                  <c:v>85.641299999999987</c:v>
                </c:pt>
                <c:pt idx="184">
                  <c:v>85.641299999999987</c:v>
                </c:pt>
                <c:pt idx="185">
                  <c:v>85.641299999999987</c:v>
                </c:pt>
                <c:pt idx="186">
                  <c:v>85.641299999999987</c:v>
                </c:pt>
                <c:pt idx="187">
                  <c:v>85.641299999999987</c:v>
                </c:pt>
                <c:pt idx="188">
                  <c:v>85.641299999999987</c:v>
                </c:pt>
                <c:pt idx="189">
                  <c:v>85.641299999999987</c:v>
                </c:pt>
                <c:pt idx="190">
                  <c:v>85.641299999999987</c:v>
                </c:pt>
                <c:pt idx="191">
                  <c:v>85.641299999999987</c:v>
                </c:pt>
                <c:pt idx="192">
                  <c:v>85.641299999999987</c:v>
                </c:pt>
                <c:pt idx="193">
                  <c:v>85.641299999999987</c:v>
                </c:pt>
                <c:pt idx="194">
                  <c:v>85.641299999999987</c:v>
                </c:pt>
                <c:pt idx="195">
                  <c:v>85.641299999999987</c:v>
                </c:pt>
                <c:pt idx="196">
                  <c:v>85.641299999999987</c:v>
                </c:pt>
                <c:pt idx="197">
                  <c:v>85.641299999999987</c:v>
                </c:pt>
                <c:pt idx="198">
                  <c:v>85.641299999999987</c:v>
                </c:pt>
                <c:pt idx="199">
                  <c:v>85.641299999999987</c:v>
                </c:pt>
                <c:pt idx="200">
                  <c:v>85.641299999999987</c:v>
                </c:pt>
                <c:pt idx="201">
                  <c:v>85.641299999999987</c:v>
                </c:pt>
                <c:pt idx="202">
                  <c:v>85.641299999999987</c:v>
                </c:pt>
                <c:pt idx="203">
                  <c:v>85.641299999999987</c:v>
                </c:pt>
                <c:pt idx="204">
                  <c:v>85.641299999999987</c:v>
                </c:pt>
                <c:pt idx="205">
                  <c:v>85.641299999999987</c:v>
                </c:pt>
                <c:pt idx="206">
                  <c:v>85.641299999999987</c:v>
                </c:pt>
                <c:pt idx="207">
                  <c:v>85.641299999999987</c:v>
                </c:pt>
                <c:pt idx="208">
                  <c:v>85.641299999999987</c:v>
                </c:pt>
                <c:pt idx="209">
                  <c:v>85.641299999999987</c:v>
                </c:pt>
                <c:pt idx="210">
                  <c:v>85.641299999999987</c:v>
                </c:pt>
                <c:pt idx="211">
                  <c:v>85.641299999999987</c:v>
                </c:pt>
                <c:pt idx="212">
                  <c:v>85.641299999999987</c:v>
                </c:pt>
                <c:pt idx="213">
                  <c:v>85.641299999999987</c:v>
                </c:pt>
                <c:pt idx="214">
                  <c:v>85.641299999999987</c:v>
                </c:pt>
                <c:pt idx="215">
                  <c:v>85.641299999999987</c:v>
                </c:pt>
                <c:pt idx="216">
                  <c:v>85.641299999999987</c:v>
                </c:pt>
                <c:pt idx="217">
                  <c:v>85.641299999999987</c:v>
                </c:pt>
                <c:pt idx="218">
                  <c:v>85.641299999999987</c:v>
                </c:pt>
                <c:pt idx="219">
                  <c:v>85.641299999999987</c:v>
                </c:pt>
                <c:pt idx="220">
                  <c:v>85.641299999999987</c:v>
                </c:pt>
                <c:pt idx="221">
                  <c:v>85.641299999999987</c:v>
                </c:pt>
                <c:pt idx="222">
                  <c:v>85.641299999999987</c:v>
                </c:pt>
                <c:pt idx="223">
                  <c:v>85.641299999999987</c:v>
                </c:pt>
                <c:pt idx="224">
                  <c:v>85.641299999999987</c:v>
                </c:pt>
                <c:pt idx="225">
                  <c:v>85.641299999999987</c:v>
                </c:pt>
                <c:pt idx="226">
                  <c:v>85.641299999999987</c:v>
                </c:pt>
                <c:pt idx="227">
                  <c:v>85.641299999999987</c:v>
                </c:pt>
                <c:pt idx="228">
                  <c:v>85.641299999999987</c:v>
                </c:pt>
                <c:pt idx="229">
                  <c:v>85.641299999999987</c:v>
                </c:pt>
                <c:pt idx="230">
                  <c:v>85.641299999999987</c:v>
                </c:pt>
                <c:pt idx="231">
                  <c:v>85.641299999999987</c:v>
                </c:pt>
                <c:pt idx="232">
                  <c:v>85.641299999999987</c:v>
                </c:pt>
                <c:pt idx="233">
                  <c:v>85.641299999999987</c:v>
                </c:pt>
                <c:pt idx="234">
                  <c:v>85.641299999999987</c:v>
                </c:pt>
                <c:pt idx="235">
                  <c:v>85.641299999999987</c:v>
                </c:pt>
                <c:pt idx="236">
                  <c:v>85.641299999999987</c:v>
                </c:pt>
                <c:pt idx="237">
                  <c:v>85.641299999999987</c:v>
                </c:pt>
                <c:pt idx="238">
                  <c:v>85.641299999999987</c:v>
                </c:pt>
                <c:pt idx="239">
                  <c:v>85.641299999999987</c:v>
                </c:pt>
                <c:pt idx="240">
                  <c:v>85.641299999999987</c:v>
                </c:pt>
                <c:pt idx="241">
                  <c:v>85.641299999999987</c:v>
                </c:pt>
                <c:pt idx="242">
                  <c:v>85.641299999999987</c:v>
                </c:pt>
                <c:pt idx="243">
                  <c:v>85.641299999999987</c:v>
                </c:pt>
                <c:pt idx="244">
                  <c:v>85.641299999999987</c:v>
                </c:pt>
                <c:pt idx="245">
                  <c:v>85.641299999999987</c:v>
                </c:pt>
                <c:pt idx="246">
                  <c:v>85.641299999999987</c:v>
                </c:pt>
                <c:pt idx="247">
                  <c:v>85.641299999999987</c:v>
                </c:pt>
                <c:pt idx="248">
                  <c:v>85.641299999999987</c:v>
                </c:pt>
                <c:pt idx="249">
                  <c:v>85.641299999999987</c:v>
                </c:pt>
                <c:pt idx="250">
                  <c:v>85.641299999999987</c:v>
                </c:pt>
                <c:pt idx="251">
                  <c:v>85.641299999999987</c:v>
                </c:pt>
                <c:pt idx="252">
                  <c:v>85.641299999999987</c:v>
                </c:pt>
                <c:pt idx="253">
                  <c:v>85.641299999999987</c:v>
                </c:pt>
                <c:pt idx="254">
                  <c:v>85.641299999999987</c:v>
                </c:pt>
                <c:pt idx="255">
                  <c:v>85.641299999999987</c:v>
                </c:pt>
                <c:pt idx="256">
                  <c:v>85.641299999999987</c:v>
                </c:pt>
                <c:pt idx="257">
                  <c:v>85.641299999999987</c:v>
                </c:pt>
                <c:pt idx="258">
                  <c:v>85.641299999999987</c:v>
                </c:pt>
                <c:pt idx="259">
                  <c:v>85.641299999999987</c:v>
                </c:pt>
                <c:pt idx="260">
                  <c:v>85.641299999999987</c:v>
                </c:pt>
                <c:pt idx="261">
                  <c:v>85.641299999999987</c:v>
                </c:pt>
                <c:pt idx="262">
                  <c:v>85.641299999999987</c:v>
                </c:pt>
                <c:pt idx="263">
                  <c:v>85.641299999999987</c:v>
                </c:pt>
                <c:pt idx="264">
                  <c:v>85.641299999999987</c:v>
                </c:pt>
                <c:pt idx="265">
                  <c:v>85.641299999999987</c:v>
                </c:pt>
                <c:pt idx="266">
                  <c:v>85.641299999999987</c:v>
                </c:pt>
                <c:pt idx="267">
                  <c:v>85.641299999999987</c:v>
                </c:pt>
                <c:pt idx="268">
                  <c:v>85.641299999999987</c:v>
                </c:pt>
                <c:pt idx="269">
                  <c:v>85.641299999999987</c:v>
                </c:pt>
                <c:pt idx="270">
                  <c:v>85.641299999999987</c:v>
                </c:pt>
                <c:pt idx="271">
                  <c:v>85.641299999999987</c:v>
                </c:pt>
                <c:pt idx="272">
                  <c:v>85.641299999999987</c:v>
                </c:pt>
                <c:pt idx="273">
                  <c:v>85.641299999999987</c:v>
                </c:pt>
                <c:pt idx="274">
                  <c:v>85.641299999999987</c:v>
                </c:pt>
                <c:pt idx="275">
                  <c:v>85.641299999999987</c:v>
                </c:pt>
                <c:pt idx="276">
                  <c:v>85.641299999999987</c:v>
                </c:pt>
                <c:pt idx="277">
                  <c:v>85.641299999999987</c:v>
                </c:pt>
                <c:pt idx="278">
                  <c:v>85.641299999999987</c:v>
                </c:pt>
                <c:pt idx="279">
                  <c:v>85.641299999999987</c:v>
                </c:pt>
                <c:pt idx="280">
                  <c:v>85.641299999999987</c:v>
                </c:pt>
                <c:pt idx="281">
                  <c:v>85.641299999999987</c:v>
                </c:pt>
                <c:pt idx="282">
                  <c:v>85.641299999999987</c:v>
                </c:pt>
                <c:pt idx="283">
                  <c:v>85.641299999999987</c:v>
                </c:pt>
                <c:pt idx="284">
                  <c:v>85.641299999999987</c:v>
                </c:pt>
                <c:pt idx="285">
                  <c:v>85.641299999999987</c:v>
                </c:pt>
                <c:pt idx="286">
                  <c:v>85.641299999999987</c:v>
                </c:pt>
                <c:pt idx="287">
                  <c:v>85.641299999999987</c:v>
                </c:pt>
                <c:pt idx="288">
                  <c:v>85.641299999999987</c:v>
                </c:pt>
                <c:pt idx="289">
                  <c:v>85.641299999999987</c:v>
                </c:pt>
                <c:pt idx="290">
                  <c:v>85.641299999999987</c:v>
                </c:pt>
                <c:pt idx="291">
                  <c:v>85.641299999999987</c:v>
                </c:pt>
                <c:pt idx="292">
                  <c:v>85.641299999999987</c:v>
                </c:pt>
                <c:pt idx="293">
                  <c:v>85.641299999999987</c:v>
                </c:pt>
                <c:pt idx="294">
                  <c:v>85.641299999999987</c:v>
                </c:pt>
                <c:pt idx="295">
                  <c:v>85.641299999999987</c:v>
                </c:pt>
                <c:pt idx="296">
                  <c:v>85.641299999999987</c:v>
                </c:pt>
                <c:pt idx="297">
                  <c:v>85.641299999999987</c:v>
                </c:pt>
                <c:pt idx="298">
                  <c:v>85.641299999999987</c:v>
                </c:pt>
                <c:pt idx="299">
                  <c:v>85.641299999999987</c:v>
                </c:pt>
                <c:pt idx="300">
                  <c:v>85.641299999999987</c:v>
                </c:pt>
                <c:pt idx="301">
                  <c:v>85.641299999999987</c:v>
                </c:pt>
                <c:pt idx="302">
                  <c:v>85.641299999999987</c:v>
                </c:pt>
                <c:pt idx="303">
                  <c:v>85.641299999999987</c:v>
                </c:pt>
                <c:pt idx="304">
                  <c:v>85.641299999999987</c:v>
                </c:pt>
                <c:pt idx="305">
                  <c:v>85.641299999999987</c:v>
                </c:pt>
                <c:pt idx="306">
                  <c:v>85.641299999999987</c:v>
                </c:pt>
                <c:pt idx="307">
                  <c:v>85.641299999999987</c:v>
                </c:pt>
                <c:pt idx="308">
                  <c:v>85.641299999999987</c:v>
                </c:pt>
                <c:pt idx="309">
                  <c:v>85.641299999999987</c:v>
                </c:pt>
                <c:pt idx="310">
                  <c:v>85.641299999999987</c:v>
                </c:pt>
                <c:pt idx="311">
                  <c:v>85.641299999999987</c:v>
                </c:pt>
                <c:pt idx="312">
                  <c:v>85.641299999999987</c:v>
                </c:pt>
                <c:pt idx="313">
                  <c:v>85.641299999999987</c:v>
                </c:pt>
                <c:pt idx="314">
                  <c:v>85.641299999999987</c:v>
                </c:pt>
                <c:pt idx="315">
                  <c:v>85.641299999999987</c:v>
                </c:pt>
                <c:pt idx="316">
                  <c:v>85.641299999999987</c:v>
                </c:pt>
                <c:pt idx="317">
                  <c:v>85.641299999999987</c:v>
                </c:pt>
                <c:pt idx="318">
                  <c:v>85.641299999999987</c:v>
                </c:pt>
                <c:pt idx="319">
                  <c:v>85.641299999999987</c:v>
                </c:pt>
                <c:pt idx="320">
                  <c:v>85.641299999999987</c:v>
                </c:pt>
                <c:pt idx="321">
                  <c:v>85.641299999999987</c:v>
                </c:pt>
                <c:pt idx="322">
                  <c:v>85.641299999999987</c:v>
                </c:pt>
                <c:pt idx="323">
                  <c:v>85.641299999999987</c:v>
                </c:pt>
                <c:pt idx="324">
                  <c:v>85.641299999999987</c:v>
                </c:pt>
                <c:pt idx="325">
                  <c:v>85.641299999999987</c:v>
                </c:pt>
                <c:pt idx="326">
                  <c:v>85.641299999999987</c:v>
                </c:pt>
                <c:pt idx="327">
                  <c:v>85.641299999999987</c:v>
                </c:pt>
                <c:pt idx="328">
                  <c:v>85.641299999999987</c:v>
                </c:pt>
                <c:pt idx="329">
                  <c:v>85.641299999999987</c:v>
                </c:pt>
                <c:pt idx="330">
                  <c:v>85.641299999999987</c:v>
                </c:pt>
                <c:pt idx="331">
                  <c:v>85.641299999999987</c:v>
                </c:pt>
                <c:pt idx="332">
                  <c:v>85.641299999999987</c:v>
                </c:pt>
                <c:pt idx="333">
                  <c:v>85.641299999999987</c:v>
                </c:pt>
                <c:pt idx="334">
                  <c:v>85.641299999999987</c:v>
                </c:pt>
                <c:pt idx="335">
                  <c:v>85.641299999999987</c:v>
                </c:pt>
                <c:pt idx="336">
                  <c:v>85.641299999999987</c:v>
                </c:pt>
                <c:pt idx="337">
                  <c:v>85.641299999999987</c:v>
                </c:pt>
                <c:pt idx="338">
                  <c:v>85.641299999999987</c:v>
                </c:pt>
                <c:pt idx="339">
                  <c:v>85.641299999999987</c:v>
                </c:pt>
                <c:pt idx="340">
                  <c:v>85.641299999999987</c:v>
                </c:pt>
                <c:pt idx="341">
                  <c:v>85.641299999999987</c:v>
                </c:pt>
                <c:pt idx="342">
                  <c:v>85.641299999999987</c:v>
                </c:pt>
                <c:pt idx="343">
                  <c:v>85.641299999999987</c:v>
                </c:pt>
                <c:pt idx="344">
                  <c:v>85.641299999999987</c:v>
                </c:pt>
                <c:pt idx="345">
                  <c:v>85.641299999999987</c:v>
                </c:pt>
                <c:pt idx="346">
                  <c:v>85.641299999999987</c:v>
                </c:pt>
                <c:pt idx="347">
                  <c:v>85.641299999999987</c:v>
                </c:pt>
                <c:pt idx="348">
                  <c:v>85.641299999999987</c:v>
                </c:pt>
                <c:pt idx="349">
                  <c:v>85.641299999999987</c:v>
                </c:pt>
                <c:pt idx="350">
                  <c:v>85.641299999999987</c:v>
                </c:pt>
                <c:pt idx="351">
                  <c:v>85.641299999999987</c:v>
                </c:pt>
                <c:pt idx="352">
                  <c:v>85.641299999999987</c:v>
                </c:pt>
                <c:pt idx="353">
                  <c:v>85.641299999999987</c:v>
                </c:pt>
                <c:pt idx="354">
                  <c:v>85.641299999999987</c:v>
                </c:pt>
                <c:pt idx="355">
                  <c:v>85.641299999999987</c:v>
                </c:pt>
                <c:pt idx="356">
                  <c:v>85.641299999999987</c:v>
                </c:pt>
                <c:pt idx="357">
                  <c:v>85.641299999999987</c:v>
                </c:pt>
                <c:pt idx="358">
                  <c:v>85.641299999999987</c:v>
                </c:pt>
                <c:pt idx="359">
                  <c:v>85.641299999999987</c:v>
                </c:pt>
                <c:pt idx="360">
                  <c:v>85.641299999999987</c:v>
                </c:pt>
                <c:pt idx="361">
                  <c:v>85.641299999999987</c:v>
                </c:pt>
                <c:pt idx="362">
                  <c:v>85.641299999999987</c:v>
                </c:pt>
                <c:pt idx="363">
                  <c:v>85.641299999999987</c:v>
                </c:pt>
                <c:pt idx="364">
                  <c:v>85.641299999999987</c:v>
                </c:pt>
                <c:pt idx="365">
                  <c:v>85.641299999999987</c:v>
                </c:pt>
                <c:pt idx="366">
                  <c:v>85.641299999999987</c:v>
                </c:pt>
                <c:pt idx="367">
                  <c:v>85.641299999999987</c:v>
                </c:pt>
                <c:pt idx="368">
                  <c:v>85.641299999999987</c:v>
                </c:pt>
                <c:pt idx="369">
                  <c:v>85.641299999999987</c:v>
                </c:pt>
                <c:pt idx="370">
                  <c:v>85.641299999999987</c:v>
                </c:pt>
                <c:pt idx="371">
                  <c:v>85.641299999999987</c:v>
                </c:pt>
                <c:pt idx="372">
                  <c:v>85.641299999999987</c:v>
                </c:pt>
                <c:pt idx="373">
                  <c:v>85.641299999999987</c:v>
                </c:pt>
                <c:pt idx="374">
                  <c:v>85.641299999999987</c:v>
                </c:pt>
                <c:pt idx="375">
                  <c:v>85.641299999999987</c:v>
                </c:pt>
                <c:pt idx="376">
                  <c:v>85.641299999999987</c:v>
                </c:pt>
                <c:pt idx="377">
                  <c:v>85.641299999999987</c:v>
                </c:pt>
                <c:pt idx="378">
                  <c:v>85.641299999999987</c:v>
                </c:pt>
                <c:pt idx="379">
                  <c:v>85.641299999999987</c:v>
                </c:pt>
                <c:pt idx="380">
                  <c:v>85.641299999999987</c:v>
                </c:pt>
                <c:pt idx="381">
                  <c:v>85.641299999999987</c:v>
                </c:pt>
                <c:pt idx="382">
                  <c:v>85.641299999999987</c:v>
                </c:pt>
                <c:pt idx="383">
                  <c:v>85.641299999999987</c:v>
                </c:pt>
                <c:pt idx="384">
                  <c:v>85.641299999999987</c:v>
                </c:pt>
                <c:pt idx="385">
                  <c:v>85.641299999999987</c:v>
                </c:pt>
                <c:pt idx="386">
                  <c:v>85.641299999999987</c:v>
                </c:pt>
                <c:pt idx="387">
                  <c:v>85.641299999999987</c:v>
                </c:pt>
                <c:pt idx="388">
                  <c:v>85.641299999999987</c:v>
                </c:pt>
                <c:pt idx="389">
                  <c:v>85.641299999999987</c:v>
                </c:pt>
                <c:pt idx="390">
                  <c:v>85.641299999999987</c:v>
                </c:pt>
                <c:pt idx="391">
                  <c:v>85.641299999999987</c:v>
                </c:pt>
                <c:pt idx="392">
                  <c:v>85.641299999999987</c:v>
                </c:pt>
                <c:pt idx="393">
                  <c:v>85.641299999999987</c:v>
                </c:pt>
                <c:pt idx="394">
                  <c:v>85.641299999999987</c:v>
                </c:pt>
                <c:pt idx="395">
                  <c:v>85.641299999999987</c:v>
                </c:pt>
                <c:pt idx="396">
                  <c:v>85.641299999999987</c:v>
                </c:pt>
                <c:pt idx="397">
                  <c:v>85.641299999999987</c:v>
                </c:pt>
                <c:pt idx="398">
                  <c:v>85.641299999999987</c:v>
                </c:pt>
                <c:pt idx="399">
                  <c:v>85.641299999999987</c:v>
                </c:pt>
                <c:pt idx="400">
                  <c:v>85.641299999999987</c:v>
                </c:pt>
                <c:pt idx="401">
                  <c:v>85.641299999999987</c:v>
                </c:pt>
                <c:pt idx="402">
                  <c:v>85.641299999999987</c:v>
                </c:pt>
                <c:pt idx="403">
                  <c:v>85.641299999999987</c:v>
                </c:pt>
                <c:pt idx="404">
                  <c:v>85.641299999999987</c:v>
                </c:pt>
                <c:pt idx="405">
                  <c:v>85.641299999999987</c:v>
                </c:pt>
                <c:pt idx="406">
                  <c:v>85.641299999999987</c:v>
                </c:pt>
                <c:pt idx="407">
                  <c:v>85.641299999999987</c:v>
                </c:pt>
                <c:pt idx="408">
                  <c:v>85.641299999999987</c:v>
                </c:pt>
                <c:pt idx="409">
                  <c:v>85.641299999999987</c:v>
                </c:pt>
                <c:pt idx="410">
                  <c:v>85.641299999999987</c:v>
                </c:pt>
                <c:pt idx="411">
                  <c:v>85.641299999999987</c:v>
                </c:pt>
                <c:pt idx="412">
                  <c:v>85.641299999999987</c:v>
                </c:pt>
                <c:pt idx="413">
                  <c:v>85.641299999999987</c:v>
                </c:pt>
                <c:pt idx="414">
                  <c:v>85.641299999999987</c:v>
                </c:pt>
                <c:pt idx="415">
                  <c:v>85.641299999999987</c:v>
                </c:pt>
                <c:pt idx="416">
                  <c:v>85.641299999999987</c:v>
                </c:pt>
                <c:pt idx="417">
                  <c:v>85.641299999999987</c:v>
                </c:pt>
                <c:pt idx="418">
                  <c:v>85.641299999999987</c:v>
                </c:pt>
                <c:pt idx="419">
                  <c:v>85.641299999999987</c:v>
                </c:pt>
                <c:pt idx="420">
                  <c:v>85.641299999999987</c:v>
                </c:pt>
                <c:pt idx="421">
                  <c:v>85.641299999999987</c:v>
                </c:pt>
                <c:pt idx="422">
                  <c:v>85.641299999999987</c:v>
                </c:pt>
                <c:pt idx="423">
                  <c:v>85.641299999999987</c:v>
                </c:pt>
                <c:pt idx="424">
                  <c:v>85.641299999999987</c:v>
                </c:pt>
                <c:pt idx="425">
                  <c:v>85.641299999999987</c:v>
                </c:pt>
                <c:pt idx="426">
                  <c:v>85.641299999999987</c:v>
                </c:pt>
                <c:pt idx="427">
                  <c:v>85.641299999999987</c:v>
                </c:pt>
                <c:pt idx="428">
                  <c:v>85.641299999999987</c:v>
                </c:pt>
                <c:pt idx="429">
                  <c:v>85.641299999999987</c:v>
                </c:pt>
                <c:pt idx="430">
                  <c:v>85.641299999999987</c:v>
                </c:pt>
                <c:pt idx="431">
                  <c:v>85.641299999999987</c:v>
                </c:pt>
                <c:pt idx="432">
                  <c:v>85.641299999999987</c:v>
                </c:pt>
                <c:pt idx="433">
                  <c:v>85.641299999999987</c:v>
                </c:pt>
                <c:pt idx="434">
                  <c:v>85.641299999999987</c:v>
                </c:pt>
                <c:pt idx="435">
                  <c:v>85.641299999999987</c:v>
                </c:pt>
                <c:pt idx="436">
                  <c:v>85.641299999999987</c:v>
                </c:pt>
                <c:pt idx="437">
                  <c:v>85.641299999999987</c:v>
                </c:pt>
                <c:pt idx="438">
                  <c:v>85.641299999999987</c:v>
                </c:pt>
                <c:pt idx="439">
                  <c:v>85.641299999999987</c:v>
                </c:pt>
                <c:pt idx="440">
                  <c:v>85.641299999999987</c:v>
                </c:pt>
                <c:pt idx="441">
                  <c:v>85.641299999999987</c:v>
                </c:pt>
                <c:pt idx="442">
                  <c:v>85.641299999999987</c:v>
                </c:pt>
                <c:pt idx="443">
                  <c:v>85.641299999999987</c:v>
                </c:pt>
                <c:pt idx="444">
                  <c:v>85.641299999999987</c:v>
                </c:pt>
                <c:pt idx="445">
                  <c:v>85.641299999999987</c:v>
                </c:pt>
                <c:pt idx="446">
                  <c:v>85.641299999999987</c:v>
                </c:pt>
                <c:pt idx="447">
                  <c:v>85.641299999999987</c:v>
                </c:pt>
                <c:pt idx="448">
                  <c:v>85.641299999999987</c:v>
                </c:pt>
                <c:pt idx="449">
                  <c:v>85.641299999999987</c:v>
                </c:pt>
                <c:pt idx="450">
                  <c:v>85.641299999999987</c:v>
                </c:pt>
                <c:pt idx="451">
                  <c:v>85.641299999999987</c:v>
                </c:pt>
                <c:pt idx="452">
                  <c:v>85.641299999999987</c:v>
                </c:pt>
                <c:pt idx="453">
                  <c:v>85.641299999999987</c:v>
                </c:pt>
                <c:pt idx="454">
                  <c:v>85.641299999999987</c:v>
                </c:pt>
                <c:pt idx="455">
                  <c:v>85.641299999999987</c:v>
                </c:pt>
                <c:pt idx="456">
                  <c:v>85.641299999999987</c:v>
                </c:pt>
                <c:pt idx="457">
                  <c:v>85.641299999999987</c:v>
                </c:pt>
                <c:pt idx="458">
                  <c:v>85.641299999999987</c:v>
                </c:pt>
                <c:pt idx="459">
                  <c:v>85.641299999999987</c:v>
                </c:pt>
                <c:pt idx="460">
                  <c:v>85.641299999999987</c:v>
                </c:pt>
                <c:pt idx="461">
                  <c:v>85.641299999999987</c:v>
                </c:pt>
                <c:pt idx="462">
                  <c:v>85.641299999999987</c:v>
                </c:pt>
                <c:pt idx="463">
                  <c:v>85.641299999999987</c:v>
                </c:pt>
                <c:pt idx="464">
                  <c:v>85.641299999999987</c:v>
                </c:pt>
                <c:pt idx="465">
                  <c:v>85.641299999999987</c:v>
                </c:pt>
                <c:pt idx="466">
                  <c:v>85.641299999999987</c:v>
                </c:pt>
                <c:pt idx="467">
                  <c:v>85.641299999999987</c:v>
                </c:pt>
                <c:pt idx="468">
                  <c:v>85.641299999999987</c:v>
                </c:pt>
                <c:pt idx="469">
                  <c:v>85.641299999999987</c:v>
                </c:pt>
                <c:pt idx="470">
                  <c:v>85.641299999999987</c:v>
                </c:pt>
                <c:pt idx="471">
                  <c:v>85.641299999999987</c:v>
                </c:pt>
                <c:pt idx="472">
                  <c:v>85.641299999999987</c:v>
                </c:pt>
                <c:pt idx="473">
                  <c:v>85.641299999999987</c:v>
                </c:pt>
                <c:pt idx="474">
                  <c:v>85.641299999999987</c:v>
                </c:pt>
                <c:pt idx="475">
                  <c:v>85.641299999999987</c:v>
                </c:pt>
                <c:pt idx="476">
                  <c:v>85.641299999999987</c:v>
                </c:pt>
                <c:pt idx="477">
                  <c:v>85.641299999999987</c:v>
                </c:pt>
                <c:pt idx="478">
                  <c:v>85.641299999999987</c:v>
                </c:pt>
                <c:pt idx="479">
                  <c:v>85.641299999999987</c:v>
                </c:pt>
                <c:pt idx="480">
                  <c:v>85.641299999999987</c:v>
                </c:pt>
                <c:pt idx="481">
                  <c:v>85.641299999999987</c:v>
                </c:pt>
                <c:pt idx="482">
                  <c:v>85.641299999999987</c:v>
                </c:pt>
                <c:pt idx="483">
                  <c:v>85.641299999999987</c:v>
                </c:pt>
                <c:pt idx="484">
                  <c:v>85.641299999999987</c:v>
                </c:pt>
                <c:pt idx="485">
                  <c:v>85.641299999999987</c:v>
                </c:pt>
                <c:pt idx="486">
                  <c:v>85.641299999999987</c:v>
                </c:pt>
                <c:pt idx="487">
                  <c:v>85.641299999999987</c:v>
                </c:pt>
                <c:pt idx="488">
                  <c:v>85.641299999999987</c:v>
                </c:pt>
                <c:pt idx="489">
                  <c:v>85.641299999999987</c:v>
                </c:pt>
                <c:pt idx="490">
                  <c:v>85.641299999999987</c:v>
                </c:pt>
                <c:pt idx="491">
                  <c:v>85.641299999999987</c:v>
                </c:pt>
                <c:pt idx="492">
                  <c:v>85.641299999999987</c:v>
                </c:pt>
                <c:pt idx="493">
                  <c:v>85.641299999999987</c:v>
                </c:pt>
                <c:pt idx="494">
                  <c:v>85.641299999999987</c:v>
                </c:pt>
                <c:pt idx="495">
                  <c:v>85.641299999999987</c:v>
                </c:pt>
                <c:pt idx="496">
                  <c:v>85.641299999999987</c:v>
                </c:pt>
                <c:pt idx="497">
                  <c:v>85.641299999999987</c:v>
                </c:pt>
                <c:pt idx="498">
                  <c:v>85.641299999999987</c:v>
                </c:pt>
                <c:pt idx="499">
                  <c:v>85.641299999999987</c:v>
                </c:pt>
                <c:pt idx="500">
                  <c:v>85.641299999999987</c:v>
                </c:pt>
                <c:pt idx="501">
                  <c:v>85.641299999999987</c:v>
                </c:pt>
                <c:pt idx="502">
                  <c:v>85.641299999999987</c:v>
                </c:pt>
                <c:pt idx="503">
                  <c:v>85.641299999999987</c:v>
                </c:pt>
                <c:pt idx="504">
                  <c:v>85.641299999999987</c:v>
                </c:pt>
                <c:pt idx="505">
                  <c:v>85.641299999999987</c:v>
                </c:pt>
                <c:pt idx="506">
                  <c:v>85.641299999999987</c:v>
                </c:pt>
                <c:pt idx="507">
                  <c:v>85.641299999999987</c:v>
                </c:pt>
                <c:pt idx="508">
                  <c:v>85.641299999999987</c:v>
                </c:pt>
                <c:pt idx="509">
                  <c:v>85.641299999999987</c:v>
                </c:pt>
                <c:pt idx="510">
                  <c:v>85.641299999999987</c:v>
                </c:pt>
                <c:pt idx="511">
                  <c:v>85.641299999999987</c:v>
                </c:pt>
                <c:pt idx="512">
                  <c:v>85.641299999999987</c:v>
                </c:pt>
                <c:pt idx="513">
                  <c:v>85.641299999999987</c:v>
                </c:pt>
                <c:pt idx="514">
                  <c:v>85.641299999999987</c:v>
                </c:pt>
                <c:pt idx="515">
                  <c:v>85.641299999999987</c:v>
                </c:pt>
                <c:pt idx="516">
                  <c:v>85.641299999999987</c:v>
                </c:pt>
                <c:pt idx="517">
                  <c:v>85.641299999999987</c:v>
                </c:pt>
                <c:pt idx="518">
                  <c:v>85.641299999999987</c:v>
                </c:pt>
                <c:pt idx="519">
                  <c:v>85.641299999999987</c:v>
                </c:pt>
                <c:pt idx="520">
                  <c:v>85.641299999999987</c:v>
                </c:pt>
                <c:pt idx="521">
                  <c:v>85.641299999999987</c:v>
                </c:pt>
                <c:pt idx="522">
                  <c:v>85.641299999999987</c:v>
                </c:pt>
                <c:pt idx="523">
                  <c:v>85.641299999999987</c:v>
                </c:pt>
                <c:pt idx="524">
                  <c:v>85.641299999999987</c:v>
                </c:pt>
                <c:pt idx="525">
                  <c:v>85.641299999999987</c:v>
                </c:pt>
                <c:pt idx="526">
                  <c:v>85.641299999999987</c:v>
                </c:pt>
                <c:pt idx="527">
                  <c:v>85.641299999999987</c:v>
                </c:pt>
                <c:pt idx="528">
                  <c:v>85.641299999999987</c:v>
                </c:pt>
                <c:pt idx="529">
                  <c:v>85.641299999999987</c:v>
                </c:pt>
                <c:pt idx="530">
                  <c:v>85.641299999999987</c:v>
                </c:pt>
                <c:pt idx="531">
                  <c:v>85.641299999999987</c:v>
                </c:pt>
                <c:pt idx="532">
                  <c:v>85.641299999999987</c:v>
                </c:pt>
                <c:pt idx="533">
                  <c:v>85.641299999999987</c:v>
                </c:pt>
                <c:pt idx="534">
                  <c:v>85.641299999999987</c:v>
                </c:pt>
                <c:pt idx="535">
                  <c:v>85.641299999999987</c:v>
                </c:pt>
                <c:pt idx="536">
                  <c:v>85.641299999999987</c:v>
                </c:pt>
                <c:pt idx="537">
                  <c:v>85.641299999999987</c:v>
                </c:pt>
                <c:pt idx="538">
                  <c:v>85.641299999999987</c:v>
                </c:pt>
                <c:pt idx="539">
                  <c:v>85.641299999999987</c:v>
                </c:pt>
                <c:pt idx="540">
                  <c:v>85.641299999999987</c:v>
                </c:pt>
                <c:pt idx="541">
                  <c:v>85.641299999999987</c:v>
                </c:pt>
                <c:pt idx="542">
                  <c:v>85.641299999999987</c:v>
                </c:pt>
                <c:pt idx="543">
                  <c:v>85.641299999999987</c:v>
                </c:pt>
                <c:pt idx="544">
                  <c:v>85.641299999999987</c:v>
                </c:pt>
                <c:pt idx="545">
                  <c:v>85.641299999999987</c:v>
                </c:pt>
                <c:pt idx="546">
                  <c:v>85.641299999999987</c:v>
                </c:pt>
                <c:pt idx="547">
                  <c:v>85.641299999999987</c:v>
                </c:pt>
                <c:pt idx="548">
                  <c:v>85.641299999999987</c:v>
                </c:pt>
                <c:pt idx="549">
                  <c:v>85.641299999999987</c:v>
                </c:pt>
                <c:pt idx="550">
                  <c:v>85.641299999999987</c:v>
                </c:pt>
                <c:pt idx="551">
                  <c:v>85.641299999999987</c:v>
                </c:pt>
                <c:pt idx="552">
                  <c:v>85.641299999999987</c:v>
                </c:pt>
                <c:pt idx="553">
                  <c:v>85.641299999999987</c:v>
                </c:pt>
                <c:pt idx="554">
                  <c:v>85.641299999999987</c:v>
                </c:pt>
                <c:pt idx="555">
                  <c:v>85.641299999999987</c:v>
                </c:pt>
                <c:pt idx="556">
                  <c:v>85.641299999999987</c:v>
                </c:pt>
                <c:pt idx="557">
                  <c:v>85.641299999999987</c:v>
                </c:pt>
                <c:pt idx="558">
                  <c:v>85.641299999999987</c:v>
                </c:pt>
                <c:pt idx="559">
                  <c:v>85.641299999999987</c:v>
                </c:pt>
                <c:pt idx="560">
                  <c:v>85.641299999999987</c:v>
                </c:pt>
                <c:pt idx="561">
                  <c:v>85.641299999999987</c:v>
                </c:pt>
                <c:pt idx="562">
                  <c:v>85.641299999999987</c:v>
                </c:pt>
                <c:pt idx="563">
                  <c:v>85.641299999999987</c:v>
                </c:pt>
                <c:pt idx="564">
                  <c:v>85.641299999999987</c:v>
                </c:pt>
                <c:pt idx="565">
                  <c:v>85.641299999999987</c:v>
                </c:pt>
                <c:pt idx="566">
                  <c:v>85.641299999999987</c:v>
                </c:pt>
                <c:pt idx="567">
                  <c:v>85.641299999999987</c:v>
                </c:pt>
                <c:pt idx="568">
                  <c:v>85.641299999999987</c:v>
                </c:pt>
                <c:pt idx="569">
                  <c:v>85.641299999999987</c:v>
                </c:pt>
                <c:pt idx="570">
                  <c:v>85.641299999999987</c:v>
                </c:pt>
                <c:pt idx="571">
                  <c:v>85.641299999999987</c:v>
                </c:pt>
                <c:pt idx="572">
                  <c:v>85.641299999999987</c:v>
                </c:pt>
                <c:pt idx="573">
                  <c:v>85.641299999999987</c:v>
                </c:pt>
                <c:pt idx="574">
                  <c:v>85.641299999999987</c:v>
                </c:pt>
                <c:pt idx="575">
                  <c:v>85.641299999999987</c:v>
                </c:pt>
                <c:pt idx="576">
                  <c:v>85.641299999999987</c:v>
                </c:pt>
                <c:pt idx="577">
                  <c:v>85.641299999999987</c:v>
                </c:pt>
                <c:pt idx="578">
                  <c:v>85.641299999999987</c:v>
                </c:pt>
                <c:pt idx="579">
                  <c:v>85.641299999999987</c:v>
                </c:pt>
                <c:pt idx="580">
                  <c:v>85.641299999999987</c:v>
                </c:pt>
                <c:pt idx="581">
                  <c:v>85.641299999999987</c:v>
                </c:pt>
                <c:pt idx="582">
                  <c:v>85.641299999999987</c:v>
                </c:pt>
                <c:pt idx="583">
                  <c:v>85.641299999999987</c:v>
                </c:pt>
                <c:pt idx="584">
                  <c:v>85.641299999999987</c:v>
                </c:pt>
                <c:pt idx="585">
                  <c:v>85.641299999999987</c:v>
                </c:pt>
                <c:pt idx="586">
                  <c:v>85.641299999999987</c:v>
                </c:pt>
                <c:pt idx="587">
                  <c:v>85.641299999999987</c:v>
                </c:pt>
                <c:pt idx="588">
                  <c:v>85.641299999999987</c:v>
                </c:pt>
                <c:pt idx="589">
                  <c:v>85.641299999999987</c:v>
                </c:pt>
                <c:pt idx="590">
                  <c:v>85.641299999999987</c:v>
                </c:pt>
                <c:pt idx="591">
                  <c:v>85.641299999999987</c:v>
                </c:pt>
                <c:pt idx="592">
                  <c:v>85.641299999999987</c:v>
                </c:pt>
                <c:pt idx="593">
                  <c:v>85.641299999999987</c:v>
                </c:pt>
                <c:pt idx="594">
                  <c:v>85.641299999999987</c:v>
                </c:pt>
                <c:pt idx="595">
                  <c:v>85.641299999999987</c:v>
                </c:pt>
                <c:pt idx="596">
                  <c:v>85.641299999999987</c:v>
                </c:pt>
                <c:pt idx="597">
                  <c:v>85.641299999999987</c:v>
                </c:pt>
                <c:pt idx="598">
                  <c:v>85.641299999999987</c:v>
                </c:pt>
                <c:pt idx="599">
                  <c:v>85.641299999999987</c:v>
                </c:pt>
                <c:pt idx="600">
                  <c:v>85.641299999999987</c:v>
                </c:pt>
                <c:pt idx="601">
                  <c:v>85.641299999999987</c:v>
                </c:pt>
                <c:pt idx="602">
                  <c:v>85.641299999999987</c:v>
                </c:pt>
                <c:pt idx="603">
                  <c:v>85.641299999999987</c:v>
                </c:pt>
                <c:pt idx="604">
                  <c:v>85.641299999999987</c:v>
                </c:pt>
                <c:pt idx="605">
                  <c:v>85.641299999999987</c:v>
                </c:pt>
                <c:pt idx="606">
                  <c:v>85.641299999999987</c:v>
                </c:pt>
                <c:pt idx="607">
                  <c:v>85.641299999999987</c:v>
                </c:pt>
                <c:pt idx="608">
                  <c:v>85.641299999999987</c:v>
                </c:pt>
                <c:pt idx="609">
                  <c:v>85.641299999999987</c:v>
                </c:pt>
                <c:pt idx="610">
                  <c:v>85.641299999999987</c:v>
                </c:pt>
                <c:pt idx="611">
                  <c:v>85.641299999999987</c:v>
                </c:pt>
                <c:pt idx="612">
                  <c:v>85.641299999999987</c:v>
                </c:pt>
                <c:pt idx="613">
                  <c:v>85.641299999999987</c:v>
                </c:pt>
                <c:pt idx="614">
                  <c:v>85.641299999999987</c:v>
                </c:pt>
                <c:pt idx="615">
                  <c:v>85.641299999999987</c:v>
                </c:pt>
                <c:pt idx="616">
                  <c:v>85.641299999999987</c:v>
                </c:pt>
                <c:pt idx="617">
                  <c:v>85.641299999999987</c:v>
                </c:pt>
                <c:pt idx="618">
                  <c:v>85.641299999999987</c:v>
                </c:pt>
                <c:pt idx="619">
                  <c:v>85.641299999999987</c:v>
                </c:pt>
                <c:pt idx="620">
                  <c:v>85.641299999999987</c:v>
                </c:pt>
                <c:pt idx="621">
                  <c:v>85.641299999999987</c:v>
                </c:pt>
                <c:pt idx="622">
                  <c:v>85.641299999999987</c:v>
                </c:pt>
                <c:pt idx="623">
                  <c:v>85.641299999999987</c:v>
                </c:pt>
                <c:pt idx="624">
                  <c:v>85.641299999999987</c:v>
                </c:pt>
                <c:pt idx="625">
                  <c:v>85.641299999999987</c:v>
                </c:pt>
                <c:pt idx="626">
                  <c:v>85.641299999999987</c:v>
                </c:pt>
                <c:pt idx="627">
                  <c:v>85.641299999999987</c:v>
                </c:pt>
                <c:pt idx="628">
                  <c:v>85.641299999999987</c:v>
                </c:pt>
                <c:pt idx="629">
                  <c:v>85.641299999999987</c:v>
                </c:pt>
                <c:pt idx="630">
                  <c:v>85.641299999999987</c:v>
                </c:pt>
                <c:pt idx="631">
                  <c:v>85.641299999999987</c:v>
                </c:pt>
                <c:pt idx="632">
                  <c:v>85.641299999999987</c:v>
                </c:pt>
                <c:pt idx="633">
                  <c:v>85.641299999999987</c:v>
                </c:pt>
                <c:pt idx="634">
                  <c:v>85.641299999999987</c:v>
                </c:pt>
                <c:pt idx="635">
                  <c:v>85.641299999999987</c:v>
                </c:pt>
                <c:pt idx="636">
                  <c:v>85.641299999999987</c:v>
                </c:pt>
                <c:pt idx="637">
                  <c:v>85.641299999999987</c:v>
                </c:pt>
                <c:pt idx="638">
                  <c:v>85.641299999999987</c:v>
                </c:pt>
                <c:pt idx="639">
                  <c:v>85.641299999999987</c:v>
                </c:pt>
                <c:pt idx="640">
                  <c:v>85.641299999999987</c:v>
                </c:pt>
                <c:pt idx="641">
                  <c:v>85.641299999999987</c:v>
                </c:pt>
                <c:pt idx="642">
                  <c:v>85.641299999999987</c:v>
                </c:pt>
                <c:pt idx="643">
                  <c:v>85.641299999999987</c:v>
                </c:pt>
                <c:pt idx="644">
                  <c:v>85.641299999999987</c:v>
                </c:pt>
                <c:pt idx="645">
                  <c:v>85.641299999999987</c:v>
                </c:pt>
                <c:pt idx="646">
                  <c:v>85.641299999999987</c:v>
                </c:pt>
                <c:pt idx="647">
                  <c:v>85.641299999999987</c:v>
                </c:pt>
                <c:pt idx="648">
                  <c:v>85.641299999999987</c:v>
                </c:pt>
                <c:pt idx="649">
                  <c:v>85.641299999999987</c:v>
                </c:pt>
                <c:pt idx="650">
                  <c:v>85.641299999999987</c:v>
                </c:pt>
                <c:pt idx="651">
                  <c:v>85.641299999999987</c:v>
                </c:pt>
                <c:pt idx="652">
                  <c:v>85.641299999999987</c:v>
                </c:pt>
                <c:pt idx="653">
                  <c:v>85.641299999999987</c:v>
                </c:pt>
                <c:pt idx="654">
                  <c:v>85.641299999999987</c:v>
                </c:pt>
                <c:pt idx="655">
                  <c:v>85.641299999999987</c:v>
                </c:pt>
                <c:pt idx="656">
                  <c:v>85.641299999999987</c:v>
                </c:pt>
                <c:pt idx="657">
                  <c:v>85.641299999999987</c:v>
                </c:pt>
                <c:pt idx="658">
                  <c:v>85.641299999999987</c:v>
                </c:pt>
                <c:pt idx="659">
                  <c:v>85.641299999999987</c:v>
                </c:pt>
                <c:pt idx="660">
                  <c:v>85.641299999999987</c:v>
                </c:pt>
                <c:pt idx="661">
                  <c:v>85.641299999999987</c:v>
                </c:pt>
                <c:pt idx="662">
                  <c:v>85.641299999999987</c:v>
                </c:pt>
                <c:pt idx="663">
                  <c:v>85.641299999999987</c:v>
                </c:pt>
                <c:pt idx="664">
                  <c:v>85.641299999999987</c:v>
                </c:pt>
                <c:pt idx="665">
                  <c:v>85.641299999999987</c:v>
                </c:pt>
                <c:pt idx="666">
                  <c:v>85.641299999999987</c:v>
                </c:pt>
                <c:pt idx="667">
                  <c:v>85.641299999999987</c:v>
                </c:pt>
                <c:pt idx="668">
                  <c:v>85.641299999999987</c:v>
                </c:pt>
                <c:pt idx="669">
                  <c:v>85.641299999999987</c:v>
                </c:pt>
                <c:pt idx="670">
                  <c:v>85.641299999999987</c:v>
                </c:pt>
                <c:pt idx="671">
                  <c:v>85.641299999999987</c:v>
                </c:pt>
                <c:pt idx="672">
                  <c:v>85.641299999999987</c:v>
                </c:pt>
                <c:pt idx="673">
                  <c:v>85.641299999999987</c:v>
                </c:pt>
                <c:pt idx="674">
                  <c:v>85.641299999999987</c:v>
                </c:pt>
                <c:pt idx="675">
                  <c:v>85.641299999999987</c:v>
                </c:pt>
                <c:pt idx="676">
                  <c:v>85.641299999999987</c:v>
                </c:pt>
                <c:pt idx="677">
                  <c:v>85.641299999999987</c:v>
                </c:pt>
                <c:pt idx="678">
                  <c:v>85.641299999999987</c:v>
                </c:pt>
                <c:pt idx="679">
                  <c:v>85.641299999999987</c:v>
                </c:pt>
                <c:pt idx="680">
                  <c:v>85.641299999999987</c:v>
                </c:pt>
                <c:pt idx="681">
                  <c:v>85.641299999999987</c:v>
                </c:pt>
                <c:pt idx="682">
                  <c:v>85.641299999999987</c:v>
                </c:pt>
                <c:pt idx="683">
                  <c:v>85.641299999999987</c:v>
                </c:pt>
                <c:pt idx="684">
                  <c:v>85.641299999999987</c:v>
                </c:pt>
                <c:pt idx="685">
                  <c:v>85.641299999999987</c:v>
                </c:pt>
                <c:pt idx="686">
                  <c:v>85.641299999999987</c:v>
                </c:pt>
                <c:pt idx="687">
                  <c:v>85.641299999999987</c:v>
                </c:pt>
                <c:pt idx="688">
                  <c:v>85.641299999999987</c:v>
                </c:pt>
                <c:pt idx="689">
                  <c:v>85.641299999999987</c:v>
                </c:pt>
                <c:pt idx="690">
                  <c:v>85.641299999999987</c:v>
                </c:pt>
                <c:pt idx="691">
                  <c:v>85.641299999999987</c:v>
                </c:pt>
                <c:pt idx="692">
                  <c:v>85.641299999999987</c:v>
                </c:pt>
                <c:pt idx="693">
                  <c:v>85.641299999999987</c:v>
                </c:pt>
                <c:pt idx="694">
                  <c:v>85.641299999999987</c:v>
                </c:pt>
                <c:pt idx="695">
                  <c:v>85.641299999999987</c:v>
                </c:pt>
                <c:pt idx="696">
                  <c:v>85.641299999999987</c:v>
                </c:pt>
                <c:pt idx="697">
                  <c:v>85.641299999999987</c:v>
                </c:pt>
                <c:pt idx="698">
                  <c:v>85.641299999999987</c:v>
                </c:pt>
                <c:pt idx="699">
                  <c:v>85.641299999999987</c:v>
                </c:pt>
                <c:pt idx="700">
                  <c:v>85.641299999999987</c:v>
                </c:pt>
                <c:pt idx="701">
                  <c:v>85.641299999999987</c:v>
                </c:pt>
                <c:pt idx="702">
                  <c:v>85.641299999999987</c:v>
                </c:pt>
                <c:pt idx="703">
                  <c:v>85.641299999999987</c:v>
                </c:pt>
                <c:pt idx="704">
                  <c:v>85.641299999999987</c:v>
                </c:pt>
                <c:pt idx="705">
                  <c:v>85.641299999999987</c:v>
                </c:pt>
                <c:pt idx="706">
                  <c:v>85.641299999999987</c:v>
                </c:pt>
                <c:pt idx="707">
                  <c:v>85.641299999999987</c:v>
                </c:pt>
                <c:pt idx="708">
                  <c:v>85.641299999999987</c:v>
                </c:pt>
                <c:pt idx="709">
                  <c:v>85.641299999999987</c:v>
                </c:pt>
                <c:pt idx="710">
                  <c:v>85.641299999999987</c:v>
                </c:pt>
                <c:pt idx="711">
                  <c:v>85.641299999999987</c:v>
                </c:pt>
                <c:pt idx="712">
                  <c:v>85.641299999999987</c:v>
                </c:pt>
                <c:pt idx="713">
                  <c:v>85.641299999999987</c:v>
                </c:pt>
                <c:pt idx="714">
                  <c:v>85.641299999999987</c:v>
                </c:pt>
                <c:pt idx="715">
                  <c:v>85.641299999999987</c:v>
                </c:pt>
                <c:pt idx="716">
                  <c:v>85.641299999999987</c:v>
                </c:pt>
                <c:pt idx="717">
                  <c:v>85.641299999999987</c:v>
                </c:pt>
                <c:pt idx="718">
                  <c:v>85.641299999999987</c:v>
                </c:pt>
                <c:pt idx="719">
                  <c:v>85.641299999999987</c:v>
                </c:pt>
                <c:pt idx="720">
                  <c:v>85.641299999999987</c:v>
                </c:pt>
                <c:pt idx="721">
                  <c:v>85.641299999999987</c:v>
                </c:pt>
                <c:pt idx="722">
                  <c:v>85.641299999999987</c:v>
                </c:pt>
                <c:pt idx="723">
                  <c:v>85.641299999999987</c:v>
                </c:pt>
                <c:pt idx="724">
                  <c:v>85.641299999999987</c:v>
                </c:pt>
                <c:pt idx="725">
                  <c:v>85.641299999999987</c:v>
                </c:pt>
                <c:pt idx="726">
                  <c:v>85.641299999999987</c:v>
                </c:pt>
                <c:pt idx="727">
                  <c:v>85.641299999999987</c:v>
                </c:pt>
                <c:pt idx="728">
                  <c:v>85.641299999999987</c:v>
                </c:pt>
                <c:pt idx="729">
                  <c:v>85.641299999999987</c:v>
                </c:pt>
                <c:pt idx="730">
                  <c:v>85.641299999999987</c:v>
                </c:pt>
                <c:pt idx="731">
                  <c:v>85.641299999999987</c:v>
                </c:pt>
                <c:pt idx="732">
                  <c:v>85.641299999999987</c:v>
                </c:pt>
                <c:pt idx="733">
                  <c:v>85.641299999999987</c:v>
                </c:pt>
                <c:pt idx="734">
                  <c:v>85.641299999999987</c:v>
                </c:pt>
                <c:pt idx="735">
                  <c:v>85.641299999999987</c:v>
                </c:pt>
                <c:pt idx="736">
                  <c:v>85.641299999999987</c:v>
                </c:pt>
                <c:pt idx="737">
                  <c:v>85.641299999999987</c:v>
                </c:pt>
                <c:pt idx="738">
                  <c:v>85.641299999999987</c:v>
                </c:pt>
                <c:pt idx="739">
                  <c:v>85.641299999999987</c:v>
                </c:pt>
                <c:pt idx="740">
                  <c:v>85.641299999999987</c:v>
                </c:pt>
                <c:pt idx="741">
                  <c:v>85.641299999999987</c:v>
                </c:pt>
                <c:pt idx="742">
                  <c:v>85.641299999999987</c:v>
                </c:pt>
                <c:pt idx="743">
                  <c:v>85.641299999999987</c:v>
                </c:pt>
                <c:pt idx="744">
                  <c:v>85.641299999999987</c:v>
                </c:pt>
                <c:pt idx="745">
                  <c:v>85.641299999999987</c:v>
                </c:pt>
                <c:pt idx="746">
                  <c:v>85.641299999999987</c:v>
                </c:pt>
                <c:pt idx="747">
                  <c:v>85.641299999999987</c:v>
                </c:pt>
                <c:pt idx="748">
                  <c:v>85.641299999999987</c:v>
                </c:pt>
                <c:pt idx="749">
                  <c:v>85.641299999999987</c:v>
                </c:pt>
                <c:pt idx="750">
                  <c:v>85.641299999999987</c:v>
                </c:pt>
                <c:pt idx="751">
                  <c:v>85.641299999999987</c:v>
                </c:pt>
                <c:pt idx="752">
                  <c:v>85.641299999999987</c:v>
                </c:pt>
                <c:pt idx="753">
                  <c:v>85.641299999999987</c:v>
                </c:pt>
                <c:pt idx="754">
                  <c:v>85.641299999999987</c:v>
                </c:pt>
                <c:pt idx="755">
                  <c:v>85.641299999999987</c:v>
                </c:pt>
                <c:pt idx="756">
                  <c:v>85.641299999999987</c:v>
                </c:pt>
                <c:pt idx="757">
                  <c:v>85.641299999999987</c:v>
                </c:pt>
                <c:pt idx="758">
                  <c:v>85.641299999999987</c:v>
                </c:pt>
                <c:pt idx="759">
                  <c:v>85.641299999999987</c:v>
                </c:pt>
                <c:pt idx="760">
                  <c:v>85.641299999999987</c:v>
                </c:pt>
                <c:pt idx="761">
                  <c:v>85.641299999999987</c:v>
                </c:pt>
                <c:pt idx="762">
                  <c:v>85.641299999999987</c:v>
                </c:pt>
                <c:pt idx="763">
                  <c:v>85.641299999999987</c:v>
                </c:pt>
                <c:pt idx="764">
                  <c:v>85.641299999999987</c:v>
                </c:pt>
                <c:pt idx="765">
                  <c:v>85.641299999999987</c:v>
                </c:pt>
                <c:pt idx="766">
                  <c:v>85.641299999999987</c:v>
                </c:pt>
                <c:pt idx="767">
                  <c:v>85.641299999999987</c:v>
                </c:pt>
                <c:pt idx="768">
                  <c:v>85.641299999999987</c:v>
                </c:pt>
                <c:pt idx="769">
                  <c:v>85.641299999999987</c:v>
                </c:pt>
                <c:pt idx="770">
                  <c:v>85.641299999999987</c:v>
                </c:pt>
                <c:pt idx="771">
                  <c:v>85.641299999999987</c:v>
                </c:pt>
                <c:pt idx="772">
                  <c:v>85.641299999999987</c:v>
                </c:pt>
                <c:pt idx="773">
                  <c:v>85.641299999999987</c:v>
                </c:pt>
                <c:pt idx="774">
                  <c:v>85.641299999999987</c:v>
                </c:pt>
                <c:pt idx="775">
                  <c:v>85.641299999999987</c:v>
                </c:pt>
                <c:pt idx="776">
                  <c:v>85.641299999999987</c:v>
                </c:pt>
                <c:pt idx="777">
                  <c:v>85.641299999999987</c:v>
                </c:pt>
                <c:pt idx="778">
                  <c:v>85.641299999999987</c:v>
                </c:pt>
                <c:pt idx="779">
                  <c:v>85.641299999999987</c:v>
                </c:pt>
                <c:pt idx="780">
                  <c:v>85.641299999999987</c:v>
                </c:pt>
                <c:pt idx="781">
                  <c:v>85.641299999999987</c:v>
                </c:pt>
                <c:pt idx="782">
                  <c:v>85.641299999999987</c:v>
                </c:pt>
                <c:pt idx="783">
                  <c:v>85.641299999999987</c:v>
                </c:pt>
                <c:pt idx="784">
                  <c:v>85.641299999999987</c:v>
                </c:pt>
                <c:pt idx="785">
                  <c:v>85.641299999999987</c:v>
                </c:pt>
                <c:pt idx="786">
                  <c:v>85.641299999999987</c:v>
                </c:pt>
                <c:pt idx="787">
                  <c:v>85.641299999999987</c:v>
                </c:pt>
                <c:pt idx="788">
                  <c:v>85.641299999999987</c:v>
                </c:pt>
                <c:pt idx="789">
                  <c:v>85.641299999999987</c:v>
                </c:pt>
                <c:pt idx="790">
                  <c:v>85.641299999999987</c:v>
                </c:pt>
                <c:pt idx="791">
                  <c:v>85.641299999999987</c:v>
                </c:pt>
                <c:pt idx="792">
                  <c:v>85.641299999999987</c:v>
                </c:pt>
                <c:pt idx="793">
                  <c:v>85.641299999999987</c:v>
                </c:pt>
                <c:pt idx="794">
                  <c:v>85.641299999999987</c:v>
                </c:pt>
                <c:pt idx="795">
                  <c:v>85.641299999999987</c:v>
                </c:pt>
                <c:pt idx="796">
                  <c:v>85.641299999999987</c:v>
                </c:pt>
                <c:pt idx="797">
                  <c:v>85.641299999999987</c:v>
                </c:pt>
                <c:pt idx="798">
                  <c:v>85.641299999999987</c:v>
                </c:pt>
                <c:pt idx="799">
                  <c:v>85.641299999999987</c:v>
                </c:pt>
                <c:pt idx="800">
                  <c:v>85.641299999999987</c:v>
                </c:pt>
                <c:pt idx="801">
                  <c:v>85.641299999999987</c:v>
                </c:pt>
                <c:pt idx="802">
                  <c:v>85.641299999999987</c:v>
                </c:pt>
                <c:pt idx="803">
                  <c:v>85.641299999999987</c:v>
                </c:pt>
                <c:pt idx="804">
                  <c:v>85.641299999999987</c:v>
                </c:pt>
                <c:pt idx="805">
                  <c:v>85.641299999999987</c:v>
                </c:pt>
                <c:pt idx="806">
                  <c:v>85.641299999999987</c:v>
                </c:pt>
                <c:pt idx="807">
                  <c:v>85.641299999999987</c:v>
                </c:pt>
                <c:pt idx="808">
                  <c:v>85.641299999999987</c:v>
                </c:pt>
                <c:pt idx="809">
                  <c:v>85.641299999999987</c:v>
                </c:pt>
                <c:pt idx="810">
                  <c:v>85.641299999999987</c:v>
                </c:pt>
                <c:pt idx="811">
                  <c:v>85.641299999999987</c:v>
                </c:pt>
                <c:pt idx="812">
                  <c:v>85.641299999999987</c:v>
                </c:pt>
                <c:pt idx="813">
                  <c:v>85.641299999999987</c:v>
                </c:pt>
                <c:pt idx="814">
                  <c:v>85.641299999999987</c:v>
                </c:pt>
                <c:pt idx="815">
                  <c:v>85.641299999999987</c:v>
                </c:pt>
                <c:pt idx="816">
                  <c:v>85.641299999999987</c:v>
                </c:pt>
                <c:pt idx="817">
                  <c:v>85.641299999999987</c:v>
                </c:pt>
                <c:pt idx="818">
                  <c:v>85.641299999999987</c:v>
                </c:pt>
                <c:pt idx="819">
                  <c:v>85.641299999999987</c:v>
                </c:pt>
                <c:pt idx="820">
                  <c:v>85.641299999999987</c:v>
                </c:pt>
                <c:pt idx="821">
                  <c:v>85.641299999999987</c:v>
                </c:pt>
                <c:pt idx="822">
                  <c:v>85.641299999999987</c:v>
                </c:pt>
                <c:pt idx="823">
                  <c:v>85.641299999999987</c:v>
                </c:pt>
                <c:pt idx="824">
                  <c:v>85.641299999999987</c:v>
                </c:pt>
                <c:pt idx="825">
                  <c:v>85.641299999999987</c:v>
                </c:pt>
                <c:pt idx="826">
                  <c:v>85.641299999999987</c:v>
                </c:pt>
                <c:pt idx="827">
                  <c:v>85.641299999999987</c:v>
                </c:pt>
                <c:pt idx="828">
                  <c:v>85.641299999999987</c:v>
                </c:pt>
                <c:pt idx="829">
                  <c:v>85.641299999999987</c:v>
                </c:pt>
                <c:pt idx="830">
                  <c:v>85.641299999999987</c:v>
                </c:pt>
                <c:pt idx="831">
                  <c:v>85.641299999999987</c:v>
                </c:pt>
                <c:pt idx="832">
                  <c:v>85.641299999999987</c:v>
                </c:pt>
                <c:pt idx="833">
                  <c:v>85.641299999999987</c:v>
                </c:pt>
                <c:pt idx="834">
                  <c:v>85.641299999999987</c:v>
                </c:pt>
                <c:pt idx="835">
                  <c:v>85.641299999999987</c:v>
                </c:pt>
                <c:pt idx="836">
                  <c:v>85.641299999999987</c:v>
                </c:pt>
                <c:pt idx="837">
                  <c:v>85.641299999999987</c:v>
                </c:pt>
                <c:pt idx="838">
                  <c:v>85.641299999999987</c:v>
                </c:pt>
                <c:pt idx="839">
                  <c:v>85.641299999999987</c:v>
                </c:pt>
                <c:pt idx="840">
                  <c:v>85.641299999999987</c:v>
                </c:pt>
                <c:pt idx="841">
                  <c:v>85.641299999999987</c:v>
                </c:pt>
                <c:pt idx="842">
                  <c:v>85.641299999999987</c:v>
                </c:pt>
                <c:pt idx="843">
                  <c:v>85.641299999999987</c:v>
                </c:pt>
                <c:pt idx="844">
                  <c:v>85.641299999999987</c:v>
                </c:pt>
                <c:pt idx="845">
                  <c:v>85.641299999999987</c:v>
                </c:pt>
                <c:pt idx="846">
                  <c:v>85.641299999999987</c:v>
                </c:pt>
                <c:pt idx="847">
                  <c:v>85.641299999999987</c:v>
                </c:pt>
                <c:pt idx="848">
                  <c:v>85.641299999999987</c:v>
                </c:pt>
                <c:pt idx="849">
                  <c:v>85.641299999999987</c:v>
                </c:pt>
                <c:pt idx="850">
                  <c:v>85.641299999999987</c:v>
                </c:pt>
                <c:pt idx="851">
                  <c:v>85.641299999999987</c:v>
                </c:pt>
                <c:pt idx="852">
                  <c:v>85.641299999999987</c:v>
                </c:pt>
                <c:pt idx="853">
                  <c:v>85.641299999999987</c:v>
                </c:pt>
                <c:pt idx="854">
                  <c:v>85.641299999999987</c:v>
                </c:pt>
                <c:pt idx="855">
                  <c:v>85.641299999999987</c:v>
                </c:pt>
                <c:pt idx="856">
                  <c:v>85.641299999999987</c:v>
                </c:pt>
                <c:pt idx="857">
                  <c:v>85.641299999999987</c:v>
                </c:pt>
                <c:pt idx="858">
                  <c:v>85.641299999999987</c:v>
                </c:pt>
                <c:pt idx="859">
                  <c:v>85.641299999999987</c:v>
                </c:pt>
                <c:pt idx="860">
                  <c:v>85.641299999999987</c:v>
                </c:pt>
                <c:pt idx="861">
                  <c:v>85.641299999999987</c:v>
                </c:pt>
                <c:pt idx="862">
                  <c:v>85.641299999999987</c:v>
                </c:pt>
                <c:pt idx="863">
                  <c:v>85.641299999999987</c:v>
                </c:pt>
                <c:pt idx="864">
                  <c:v>85.641299999999987</c:v>
                </c:pt>
                <c:pt idx="865">
                  <c:v>85.641299999999987</c:v>
                </c:pt>
                <c:pt idx="866">
                  <c:v>85.641299999999987</c:v>
                </c:pt>
                <c:pt idx="867">
                  <c:v>85.641299999999987</c:v>
                </c:pt>
                <c:pt idx="868">
                  <c:v>85.641299999999987</c:v>
                </c:pt>
                <c:pt idx="869">
                  <c:v>85.641299999999987</c:v>
                </c:pt>
                <c:pt idx="870">
                  <c:v>85.641299999999987</c:v>
                </c:pt>
                <c:pt idx="871">
                  <c:v>85.641299999999987</c:v>
                </c:pt>
                <c:pt idx="872">
                  <c:v>85.641299999999987</c:v>
                </c:pt>
                <c:pt idx="873">
                  <c:v>85.641299999999987</c:v>
                </c:pt>
                <c:pt idx="874">
                  <c:v>85.641299999999987</c:v>
                </c:pt>
                <c:pt idx="875">
                  <c:v>85.641299999999987</c:v>
                </c:pt>
                <c:pt idx="876">
                  <c:v>85.641299999999987</c:v>
                </c:pt>
                <c:pt idx="877">
                  <c:v>85.641299999999987</c:v>
                </c:pt>
                <c:pt idx="878">
                  <c:v>85.641299999999987</c:v>
                </c:pt>
                <c:pt idx="879">
                  <c:v>85.641299999999987</c:v>
                </c:pt>
                <c:pt idx="880">
                  <c:v>85.641299999999987</c:v>
                </c:pt>
                <c:pt idx="881">
                  <c:v>85.641299999999987</c:v>
                </c:pt>
                <c:pt idx="882">
                  <c:v>85.641299999999987</c:v>
                </c:pt>
                <c:pt idx="883">
                  <c:v>85.641299999999987</c:v>
                </c:pt>
                <c:pt idx="884">
                  <c:v>85.641299999999987</c:v>
                </c:pt>
                <c:pt idx="885">
                  <c:v>85.641299999999987</c:v>
                </c:pt>
                <c:pt idx="886">
                  <c:v>85.641299999999987</c:v>
                </c:pt>
                <c:pt idx="887">
                  <c:v>85.641299999999987</c:v>
                </c:pt>
                <c:pt idx="888">
                  <c:v>85.641299999999987</c:v>
                </c:pt>
                <c:pt idx="889">
                  <c:v>85.641299999999987</c:v>
                </c:pt>
                <c:pt idx="890">
                  <c:v>85.641299999999987</c:v>
                </c:pt>
                <c:pt idx="891">
                  <c:v>85.641299999999987</c:v>
                </c:pt>
                <c:pt idx="892">
                  <c:v>85.641299999999987</c:v>
                </c:pt>
                <c:pt idx="893">
                  <c:v>85.641299999999987</c:v>
                </c:pt>
                <c:pt idx="894">
                  <c:v>85.641299999999987</c:v>
                </c:pt>
                <c:pt idx="895">
                  <c:v>85.641299999999987</c:v>
                </c:pt>
                <c:pt idx="896">
                  <c:v>85.641299999999987</c:v>
                </c:pt>
                <c:pt idx="897">
                  <c:v>85.641299999999987</c:v>
                </c:pt>
                <c:pt idx="898">
                  <c:v>85.641299999999987</c:v>
                </c:pt>
                <c:pt idx="899">
                  <c:v>85.641299999999987</c:v>
                </c:pt>
                <c:pt idx="900">
                  <c:v>85.641299999999987</c:v>
                </c:pt>
                <c:pt idx="901">
                  <c:v>85.641299999999987</c:v>
                </c:pt>
                <c:pt idx="902">
                  <c:v>85.641299999999987</c:v>
                </c:pt>
                <c:pt idx="903">
                  <c:v>85.641299999999987</c:v>
                </c:pt>
                <c:pt idx="904">
                  <c:v>85.641299999999987</c:v>
                </c:pt>
                <c:pt idx="905">
                  <c:v>85.641299999999987</c:v>
                </c:pt>
                <c:pt idx="906">
                  <c:v>85.641299999999987</c:v>
                </c:pt>
                <c:pt idx="907">
                  <c:v>85.641299999999987</c:v>
                </c:pt>
                <c:pt idx="908">
                  <c:v>85.641299999999987</c:v>
                </c:pt>
                <c:pt idx="909">
                  <c:v>85.641299999999987</c:v>
                </c:pt>
                <c:pt idx="910">
                  <c:v>85.641299999999987</c:v>
                </c:pt>
                <c:pt idx="911">
                  <c:v>85.641299999999987</c:v>
                </c:pt>
                <c:pt idx="912">
                  <c:v>85.641299999999987</c:v>
                </c:pt>
                <c:pt idx="913">
                  <c:v>85.641299999999987</c:v>
                </c:pt>
                <c:pt idx="914">
                  <c:v>85.641299999999987</c:v>
                </c:pt>
                <c:pt idx="915">
                  <c:v>85.641299999999987</c:v>
                </c:pt>
                <c:pt idx="916">
                  <c:v>85.641299999999987</c:v>
                </c:pt>
                <c:pt idx="917">
                  <c:v>85.641299999999987</c:v>
                </c:pt>
                <c:pt idx="918">
                  <c:v>85.641299999999987</c:v>
                </c:pt>
                <c:pt idx="919">
                  <c:v>85.641299999999987</c:v>
                </c:pt>
                <c:pt idx="920">
                  <c:v>85.641299999999987</c:v>
                </c:pt>
                <c:pt idx="921">
                  <c:v>85.641299999999987</c:v>
                </c:pt>
                <c:pt idx="922">
                  <c:v>85.641299999999987</c:v>
                </c:pt>
                <c:pt idx="923">
                  <c:v>85.641299999999987</c:v>
                </c:pt>
                <c:pt idx="924">
                  <c:v>85.641299999999987</c:v>
                </c:pt>
                <c:pt idx="925">
                  <c:v>85.641299999999987</c:v>
                </c:pt>
                <c:pt idx="926">
                  <c:v>85.641299999999987</c:v>
                </c:pt>
                <c:pt idx="927">
                  <c:v>85.641299999999987</c:v>
                </c:pt>
                <c:pt idx="928">
                  <c:v>85.641299999999987</c:v>
                </c:pt>
                <c:pt idx="929">
                  <c:v>85.641299999999987</c:v>
                </c:pt>
                <c:pt idx="930">
                  <c:v>85.641299999999987</c:v>
                </c:pt>
                <c:pt idx="931">
                  <c:v>85.641299999999987</c:v>
                </c:pt>
                <c:pt idx="932">
                  <c:v>85.641299999999987</c:v>
                </c:pt>
                <c:pt idx="933">
                  <c:v>85.641299999999987</c:v>
                </c:pt>
                <c:pt idx="934">
                  <c:v>85.641299999999987</c:v>
                </c:pt>
                <c:pt idx="935">
                  <c:v>85.641299999999987</c:v>
                </c:pt>
                <c:pt idx="936">
                  <c:v>85.641299999999987</c:v>
                </c:pt>
                <c:pt idx="937">
                  <c:v>85.641299999999987</c:v>
                </c:pt>
                <c:pt idx="938">
                  <c:v>85.641299999999987</c:v>
                </c:pt>
                <c:pt idx="939">
                  <c:v>85.641299999999987</c:v>
                </c:pt>
                <c:pt idx="940">
                  <c:v>85.641299999999987</c:v>
                </c:pt>
                <c:pt idx="941">
                  <c:v>85.641299999999987</c:v>
                </c:pt>
                <c:pt idx="942">
                  <c:v>85.641299999999987</c:v>
                </c:pt>
                <c:pt idx="943">
                  <c:v>85.641299999999987</c:v>
                </c:pt>
                <c:pt idx="944">
                  <c:v>85.641299999999987</c:v>
                </c:pt>
                <c:pt idx="945">
                  <c:v>85.641299999999987</c:v>
                </c:pt>
                <c:pt idx="946">
                  <c:v>85.641299999999987</c:v>
                </c:pt>
                <c:pt idx="947">
                  <c:v>85.641299999999987</c:v>
                </c:pt>
                <c:pt idx="948">
                  <c:v>85.641299999999987</c:v>
                </c:pt>
                <c:pt idx="949">
                  <c:v>85.641299999999987</c:v>
                </c:pt>
                <c:pt idx="950">
                  <c:v>85.641299999999987</c:v>
                </c:pt>
                <c:pt idx="951">
                  <c:v>85.641299999999987</c:v>
                </c:pt>
                <c:pt idx="952">
                  <c:v>85.641299999999987</c:v>
                </c:pt>
                <c:pt idx="953">
                  <c:v>85.641299999999987</c:v>
                </c:pt>
                <c:pt idx="954">
                  <c:v>85.641299999999987</c:v>
                </c:pt>
                <c:pt idx="955">
                  <c:v>85.641299999999987</c:v>
                </c:pt>
                <c:pt idx="956">
                  <c:v>85.641299999999987</c:v>
                </c:pt>
                <c:pt idx="957">
                  <c:v>85.641299999999987</c:v>
                </c:pt>
                <c:pt idx="958">
                  <c:v>85.641299999999987</c:v>
                </c:pt>
                <c:pt idx="959">
                  <c:v>85.641299999999987</c:v>
                </c:pt>
                <c:pt idx="960">
                  <c:v>85.641299999999987</c:v>
                </c:pt>
                <c:pt idx="961">
                  <c:v>85.641299999999987</c:v>
                </c:pt>
                <c:pt idx="962">
                  <c:v>85.641299999999987</c:v>
                </c:pt>
                <c:pt idx="963">
                  <c:v>85.641299999999987</c:v>
                </c:pt>
                <c:pt idx="964">
                  <c:v>85.641299999999987</c:v>
                </c:pt>
                <c:pt idx="965">
                  <c:v>85.641299999999987</c:v>
                </c:pt>
                <c:pt idx="966">
                  <c:v>85.641299999999987</c:v>
                </c:pt>
                <c:pt idx="967">
                  <c:v>85.641299999999987</c:v>
                </c:pt>
                <c:pt idx="968">
                  <c:v>85.641299999999987</c:v>
                </c:pt>
                <c:pt idx="969">
                  <c:v>85.641299999999987</c:v>
                </c:pt>
                <c:pt idx="970">
                  <c:v>85.641299999999987</c:v>
                </c:pt>
                <c:pt idx="971">
                  <c:v>85.641299999999987</c:v>
                </c:pt>
                <c:pt idx="972">
                  <c:v>85.641299999999987</c:v>
                </c:pt>
                <c:pt idx="973">
                  <c:v>85.641299999999987</c:v>
                </c:pt>
                <c:pt idx="974">
                  <c:v>85.641299999999987</c:v>
                </c:pt>
                <c:pt idx="975">
                  <c:v>85.641299999999987</c:v>
                </c:pt>
                <c:pt idx="976">
                  <c:v>85.641299999999987</c:v>
                </c:pt>
                <c:pt idx="977">
                  <c:v>85.641299999999987</c:v>
                </c:pt>
                <c:pt idx="978">
                  <c:v>85.641299999999987</c:v>
                </c:pt>
                <c:pt idx="979">
                  <c:v>85.641299999999987</c:v>
                </c:pt>
                <c:pt idx="980">
                  <c:v>85.641299999999987</c:v>
                </c:pt>
                <c:pt idx="981">
                  <c:v>85.641299999999987</c:v>
                </c:pt>
                <c:pt idx="982">
                  <c:v>85.641299999999987</c:v>
                </c:pt>
                <c:pt idx="983">
                  <c:v>85.641299999999987</c:v>
                </c:pt>
                <c:pt idx="984">
                  <c:v>85.641299999999987</c:v>
                </c:pt>
                <c:pt idx="985">
                  <c:v>85.641299999999987</c:v>
                </c:pt>
                <c:pt idx="986">
                  <c:v>85.641299999999987</c:v>
                </c:pt>
                <c:pt idx="987">
                  <c:v>85.641299999999987</c:v>
                </c:pt>
                <c:pt idx="988">
                  <c:v>85.641299999999987</c:v>
                </c:pt>
                <c:pt idx="989">
                  <c:v>85.641299999999987</c:v>
                </c:pt>
                <c:pt idx="990">
                  <c:v>85.641299999999987</c:v>
                </c:pt>
                <c:pt idx="991">
                  <c:v>85.641299999999987</c:v>
                </c:pt>
                <c:pt idx="992">
                  <c:v>85.641299999999987</c:v>
                </c:pt>
                <c:pt idx="993">
                  <c:v>85.641299999999987</c:v>
                </c:pt>
                <c:pt idx="994">
                  <c:v>85.641299999999987</c:v>
                </c:pt>
                <c:pt idx="995">
                  <c:v>85.641299999999987</c:v>
                </c:pt>
                <c:pt idx="996">
                  <c:v>85.641299999999987</c:v>
                </c:pt>
                <c:pt idx="997">
                  <c:v>85.641299999999987</c:v>
                </c:pt>
                <c:pt idx="998">
                  <c:v>85.641299999999987</c:v>
                </c:pt>
                <c:pt idx="999">
                  <c:v>85.641299999999987</c:v>
                </c:pt>
                <c:pt idx="1000">
                  <c:v>85.641299999999987</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Calculs!$W$4:$W$1004</c:f>
              <c:numCache>
                <c:formatCode>0.00</c:formatCode>
                <c:ptCount val="1001"/>
                <c:pt idx="0">
                  <c:v>0</c:v>
                </c:pt>
                <c:pt idx="1">
                  <c:v>8.2457308632178896E-5</c:v>
                </c:pt>
                <c:pt idx="2">
                  <c:v>3.4822451798048452E-3</c:v>
                </c:pt>
                <c:pt idx="3">
                  <c:v>1.7910490691884065E-2</c:v>
                </c:pt>
                <c:pt idx="4">
                  <c:v>4.2454429716284742E-2</c:v>
                </c:pt>
                <c:pt idx="5">
                  <c:v>7.5982165625491482E-2</c:v>
                </c:pt>
                <c:pt idx="6">
                  <c:v>0.11849234218498884</c:v>
                </c:pt>
                <c:pt idx="7">
                  <c:v>0.17087455315062247</c:v>
                </c:pt>
                <c:pt idx="8">
                  <c:v>0.23336311486570027</c:v>
                </c:pt>
                <c:pt idx="9">
                  <c:v>0.30619442768906197</c:v>
                </c:pt>
                <c:pt idx="10">
                  <c:v>0.38960697313424369</c:v>
                </c:pt>
                <c:pt idx="11">
                  <c:v>0.48361166620477281</c:v>
                </c:pt>
                <c:pt idx="12">
                  <c:v>0.58812613521167911</c:v>
                </c:pt>
                <c:pt idx="13">
                  <c:v>0.70325059905185161</c:v>
                </c:pt>
                <c:pt idx="14">
                  <c:v>0.82908540456683333</c:v>
                </c:pt>
                <c:pt idx="15">
                  <c:v>0.96573102010970502</c:v>
                </c:pt>
                <c:pt idx="16">
                  <c:v>1.1132880290456353</c:v>
                </c:pt>
                <c:pt idx="17">
                  <c:v>1.2718571231863463</c:v>
                </c:pt>
                <c:pt idx="18">
                  <c:v>1.4415390961587542</c:v>
                </c:pt>
                <c:pt idx="19">
                  <c:v>1.6224348367080481</c:v>
                </c:pt>
                <c:pt idx="20">
                  <c:v>1.814645321935507</c:v>
                </c:pt>
                <c:pt idx="21">
                  <c:v>2.0180834350592907</c:v>
                </c:pt>
                <c:pt idx="22">
                  <c:v>2.2326225952320571</c:v>
                </c:pt>
                <c:pt idx="23">
                  <c:v>2.4583044158821483</c:v>
                </c:pt>
                <c:pt idx="24">
                  <c:v>2.6951701798127785</c:v>
                </c:pt>
                <c:pt idx="25">
                  <c:v>2.9432608350815963</c:v>
                </c:pt>
                <c:pt idx="26">
                  <c:v>3.2026169908905073</c:v>
                </c:pt>
                <c:pt idx="27">
                  <c:v>3.4732789134863298</c:v>
                </c:pt>
                <c:pt idx="28">
                  <c:v>3.7552874665598517</c:v>
                </c:pt>
                <c:pt idx="29">
                  <c:v>4.0486833485610543</c:v>
                </c:pt>
                <c:pt idx="30">
                  <c:v>4.3535059321000142</c:v>
                </c:pt>
                <c:pt idx="31">
                  <c:v>4.6697942264199215</c:v>
                </c:pt>
                <c:pt idx="32">
                  <c:v>4.9975868736262017</c:v>
                </c:pt>
                <c:pt idx="33">
                  <c:v>5.3369221449185957</c:v>
                </c:pt>
                <c:pt idx="34">
                  <c:v>5.6878379368147352</c:v>
                </c:pt>
                <c:pt idx="35">
                  <c:v>6.0503717673685777</c:v>
                </c:pt>
                <c:pt idx="36">
                  <c:v>6.4245607723867657</c:v>
                </c:pt>
                <c:pt idx="37">
                  <c:v>6.8104417016454661</c:v>
                </c:pt>
                <c:pt idx="38">
                  <c:v>7.208050915110098</c:v>
                </c:pt>
                <c:pt idx="39">
                  <c:v>7.6174243791600587</c:v>
                </c:pt>
                <c:pt idx="40">
                  <c:v>8.0385976628203828</c:v>
                </c:pt>
                <c:pt idx="41">
                  <c:v>8.4713060079681917</c:v>
                </c:pt>
                <c:pt idx="42">
                  <c:v>8.9152524831301214</c:v>
                </c:pt>
                <c:pt idx="43">
                  <c:v>9.3704237529008605</c:v>
                </c:pt>
                <c:pt idx="44">
                  <c:v>9.8368059501111382</c:v>
                </c:pt>
                <c:pt idx="45">
                  <c:v>10.314384676154653</c:v>
                </c:pt>
                <c:pt idx="46">
                  <c:v>10.8031450013599</c:v>
                </c:pt>
                <c:pt idx="47">
                  <c:v>11.303071465407722</c:v>
                </c:pt>
                <c:pt idx="48">
                  <c:v>11.81414807779519</c:v>
                </c:pt>
                <c:pt idx="49">
                  <c:v>12.336358318346344</c:v>
                </c:pt>
                <c:pt idx="50">
                  <c:v>12.869685137770325</c:v>
                </c:pt>
                <c:pt idx="51">
                  <c:v>13.414110958267379</c:v>
                </c:pt>
                <c:pt idx="52">
                  <c:v>13.969617674183018</c:v>
                </c:pt>
                <c:pt idx="53">
                  <c:v>14.536186652710846</c:v>
                </c:pt>
                <c:pt idx="54">
                  <c:v>15.113798734644186</c:v>
                </c:pt>
                <c:pt idx="55">
                  <c:v>15.702434235176947</c:v>
                </c:pt>
                <c:pt idx="56">
                  <c:v>16.302072944753814</c:v>
                </c:pt>
                <c:pt idx="57">
                  <c:v>16.912694129970102</c:v>
                </c:pt>
                <c:pt idx="58">
                  <c:v>17.534276534521371</c:v>
                </c:pt>
                <c:pt idx="59">
                  <c:v>18.166798380202966</c:v>
                </c:pt>
                <c:pt idx="60">
                  <c:v>18.810237367959605</c:v>
                </c:pt>
                <c:pt idx="61">
                  <c:v>19.46457067898514</c:v>
                </c:pt>
                <c:pt idx="62">
                  <c:v>20.129774975872557</c:v>
                </c:pt>
                <c:pt idx="63">
                  <c:v>20.805826403814283</c:v>
                </c:pt>
                <c:pt idx="64">
                  <c:v>21.492700591852806</c:v>
                </c:pt>
                <c:pt idx="65">
                  <c:v>22.19037265418164</c:v>
                </c:pt>
                <c:pt idx="66">
                  <c:v>22.898817191496718</c:v>
                </c:pt>
                <c:pt idx="67">
                  <c:v>23.618008292398038</c:v>
                </c:pt>
                <c:pt idx="68">
                  <c:v>24.347919534841704</c:v>
                </c:pt>
                <c:pt idx="69">
                  <c:v>25.08852398764223</c:v>
                </c:pt>
                <c:pt idx="70">
                  <c:v>25.839794212024962</c:v>
                </c:pt>
                <c:pt idx="71">
                  <c:v>26.601702263228795</c:v>
                </c:pt>
                <c:pt idx="72">
                  <c:v>27.374219692158793</c:v>
                </c:pt>
                <c:pt idx="73">
                  <c:v>28.157317547088851</c:v>
                </c:pt>
                <c:pt idx="74">
                  <c:v>28.95096637541414</c:v>
                </c:pt>
                <c:pt idx="75">
                  <c:v>29.755136225453256</c:v>
                </c:pt>
                <c:pt idx="76">
                  <c:v>30.569796648299963</c:v>
                </c:pt>
                <c:pt idx="77">
                  <c:v>31.394916699724334</c:v>
                </c:pt>
                <c:pt idx="78">
                  <c:v>32.230464942123135</c:v>
                </c:pt>
                <c:pt idx="79">
                  <c:v>33.076409446519285</c:v>
                </c:pt>
                <c:pt idx="80">
                  <c:v>33.932717794610141</c:v>
                </c:pt>
                <c:pt idx="81">
                  <c:v>34.798740269459593</c:v>
                </c:pt>
                <c:pt idx="82">
                  <c:v>35.673794704125854</c:v>
                </c:pt>
                <c:pt idx="83">
                  <c:v>36.557799604233779</c:v>
                </c:pt>
                <c:pt idx="84">
                  <c:v>37.45067310981257</c:v>
                </c:pt>
                <c:pt idx="85">
                  <c:v>38.352333002690386</c:v>
                </c:pt>
                <c:pt idx="86">
                  <c:v>39.262696713916696</c:v>
                </c:pt>
                <c:pt idx="87">
                  <c:v>40.181681331211472</c:v>
                </c:pt>
                <c:pt idx="88">
                  <c:v>41.109203606439721</c:v>
                </c:pt>
                <c:pt idx="89">
                  <c:v>42.045179963110655</c:v>
                </c:pt>
                <c:pt idx="90">
                  <c:v>42.989526503899576</c:v>
                </c:pt>
                <c:pt idx="91">
                  <c:v>43.941852864519412</c:v>
                </c:pt>
                <c:pt idx="92">
                  <c:v>44.901754570752331</c:v>
                </c:pt>
                <c:pt idx="93">
                  <c:v>45.869126318499866</c:v>
                </c:pt>
                <c:pt idx="94">
                  <c:v>46.843862620912027</c:v>
                </c:pt>
                <c:pt idx="95">
                  <c:v>47.825857818375844</c:v>
                </c:pt>
                <c:pt idx="96">
                  <c:v>48.815006088496794</c:v>
                </c:pt>
                <c:pt idx="97">
                  <c:v>49.811201456071373</c:v>
                </c:pt>
                <c:pt idx="98">
                  <c:v>50.81433780304954</c:v>
                </c:pt>
                <c:pt idx="99">
                  <c:v>51.82430887848485</c:v>
                </c:pt>
                <c:pt idx="100">
                  <c:v>52.841008308471395</c:v>
                </c:pt>
                <c:pt idx="101">
                  <c:v>53.864275408767831</c:v>
                </c:pt>
                <c:pt idx="102">
                  <c:v>54.893947252110557</c:v>
                </c:pt>
                <c:pt idx="103">
                  <c:v>55.929913988661262</c:v>
                </c:pt>
                <c:pt idx="104">
                  <c:v>56.972065706966923</c:v>
                </c:pt>
                <c:pt idx="105">
                  <c:v>58.020292444167126</c:v>
                </c:pt>
                <c:pt idx="106">
                  <c:v>59.074484196173195</c:v>
                </c:pt>
                <c:pt idx="107">
                  <c:v>60.134530927818481</c:v>
                </c:pt>
                <c:pt idx="108">
                  <c:v>61.200322582976938</c:v>
                </c:pt>
                <c:pt idx="109">
                  <c:v>62.271749094649856</c:v>
                </c:pt>
                <c:pt idx="110">
                  <c:v>63.348700395017914</c:v>
                </c:pt>
                <c:pt idx="111">
                  <c:v>64.431748608451002</c:v>
                </c:pt>
                <c:pt idx="112">
                  <c:v>65.52148968741578</c:v>
                </c:pt>
                <c:pt idx="113">
                  <c:v>66.61784878639719</c:v>
                </c:pt>
                <c:pt idx="114">
                  <c:v>67.720750869633036</c:v>
                </c:pt>
                <c:pt idx="115">
                  <c:v>68.830120717297518</c:v>
                </c:pt>
                <c:pt idx="116">
                  <c:v>69.945882931690079</c:v>
                </c:pt>
                <c:pt idx="117">
                  <c:v>71.067961943427164</c:v>
                </c:pt>
                <c:pt idx="118">
                  <c:v>72.196282017636776</c:v>
                </c:pt>
                <c:pt idx="119">
                  <c:v>73.330767260154687</c:v>
                </c:pt>
                <c:pt idx="120">
                  <c:v>74.471341623721358</c:v>
                </c:pt>
                <c:pt idx="121">
                  <c:v>75.616703754919484</c:v>
                </c:pt>
                <c:pt idx="122">
                  <c:v>76.76551367453736</c:v>
                </c:pt>
                <c:pt idx="123">
                  <c:v>77.91763827261596</c:v>
                </c:pt>
                <c:pt idx="124">
                  <c:v>79.072944772486792</c:v>
                </c:pt>
                <c:pt idx="125">
                  <c:v>80.231300742761746</c:v>
                </c:pt>
                <c:pt idx="126">
                  <c:v>81.392574109220149</c:v>
                </c:pt>
                <c:pt idx="127">
                  <c:v>82.556633166590814</c:v>
                </c:pt>
                <c:pt idx="128">
                  <c:v>83.723346590227649</c:v>
                </c:pt>
                <c:pt idx="129">
                  <c:v>84.892583447677737</c:v>
                </c:pt>
                <c:pt idx="130">
                  <c:v>86.064213210139599</c:v>
                </c:pt>
                <c:pt idx="131">
                  <c:v>87.237761443415764</c:v>
                </c:pt>
                <c:pt idx="132">
                  <c:v>88.412744585864729</c:v>
                </c:pt>
                <c:pt idx="133">
                  <c:v>89.589019411261617</c:v>
                </c:pt>
                <c:pt idx="134">
                  <c:v>90.766443313170683</c:v>
                </c:pt>
                <c:pt idx="135">
                  <c:v>91.94487431723168</c:v>
                </c:pt>
                <c:pt idx="136">
                  <c:v>93.124171093289277</c:v>
                </c:pt>
                <c:pt idx="137">
                  <c:v>94.304192967365211</c:v>
                </c:pt>
                <c:pt idx="138">
                  <c:v>95.484799933470725</c:v>
                </c:pt>
                <c:pt idx="139">
                  <c:v>96.665852665259266</c:v>
                </c:pt>
                <c:pt idx="140">
                  <c:v>97.847212527517371</c:v>
                </c:pt>
                <c:pt idx="141">
                  <c:v>99.024358082295379</c:v>
                </c:pt>
                <c:pt idx="142">
                  <c:v>100.192661996824</c:v>
                </c:pt>
                <c:pt idx="143">
                  <c:v>101.35183358495274</c:v>
                </c:pt>
                <c:pt idx="144">
                  <c:v>102.50158640220651</c:v>
                </c:pt>
                <c:pt idx="145">
                  <c:v>103.64163827109529</c:v>
                </c:pt>
                <c:pt idx="146">
                  <c:v>104.77171130530851</c:v>
                </c:pt>
                <c:pt idx="147">
                  <c:v>105.8915319327978</c:v>
                </c:pt>
                <c:pt idx="148">
                  <c:v>107.00083091775383</c:v>
                </c:pt>
                <c:pt idx="149">
                  <c:v>108.0993433814831</c:v>
                </c:pt>
                <c:pt idx="150">
                  <c:v>109.18680882219077</c:v>
                </c:pt>
                <c:pt idx="151">
                  <c:v>110.26297113367558</c:v>
                </c:pt>
                <c:pt idx="152">
                  <c:v>111.32757862294434</c:v>
                </c:pt>
                <c:pt idx="153">
                  <c:v>112.38038402675265</c:v>
                </c:pt>
                <c:pt idx="154">
                  <c:v>113.42114452707928</c:v>
                </c:pt>
                <c:pt idx="155">
                  <c:v>114.44962176554314</c:v>
                </c:pt>
                <c:pt idx="156">
                  <c:v>115.44319111227854</c:v>
                </c:pt>
                <c:pt idx="157">
                  <c:v>116.3788562894312</c:v>
                </c:pt>
                <c:pt idx="158">
                  <c:v>117.25588397547591</c:v>
                </c:pt>
                <c:pt idx="159">
                  <c:v>118.0735967502731</c:v>
                </c:pt>
                <c:pt idx="160">
                  <c:v>118.83137305090742</c:v>
                </c:pt>
                <c:pt idx="161">
                  <c:v>119.49969660279204</c:v>
                </c:pt>
                <c:pt idx="162">
                  <c:v>120.0488391799659</c:v>
                </c:pt>
                <c:pt idx="163">
                  <c:v>120.48084797697206</c:v>
                </c:pt>
                <c:pt idx="164">
                  <c:v>120.79798334773695</c:v>
                </c:pt>
                <c:pt idx="165">
                  <c:v>121.02774454221552</c:v>
                </c:pt>
                <c:pt idx="166">
                  <c:v>121.19783342652822</c:v>
                </c:pt>
                <c:pt idx="167">
                  <c:v>121.28703364053078</c:v>
                </c:pt>
                <c:pt idx="168">
                  <c:v>121.28951829318014</c:v>
                </c:pt>
                <c:pt idx="169">
                  <c:v>121.1617256576077</c:v>
                </c:pt>
                <c:pt idx="170">
                  <c:v>120.89102423714255</c:v>
                </c:pt>
                <c:pt idx="171">
                  <c:v>120.57250952293302</c:v>
                </c:pt>
                <c:pt idx="172">
                  <c:v>120.25496224329039</c:v>
                </c:pt>
                <c:pt idx="173">
                  <c:v>119.93837855300058</c:v>
                </c:pt>
                <c:pt idx="174">
                  <c:v>119.62275462624649</c:v>
                </c:pt>
                <c:pt idx="175">
                  <c:v>119.30808665648992</c:v>
                </c:pt>
                <c:pt idx="176">
                  <c:v>118.99437085635518</c:v>
                </c:pt>
                <c:pt idx="177">
                  <c:v>118.68160345751285</c:v>
                </c:pt>
                <c:pt idx="178">
                  <c:v>118.36978071056454</c:v>
                </c:pt>
                <c:pt idx="179">
                  <c:v>118.05889888492874</c:v>
                </c:pt>
                <c:pt idx="180">
                  <c:v>117.74895426872703</c:v>
                </c:pt>
                <c:pt idx="181">
                  <c:v>117.43994316867159</c:v>
                </c:pt>
                <c:pt idx="182">
                  <c:v>117.13186190995279</c:v>
                </c:pt>
                <c:pt idx="183">
                  <c:v>116.82470683612843</c:v>
                </c:pt>
                <c:pt idx="184">
                  <c:v>116.5184743090133</c:v>
                </c:pt>
                <c:pt idx="185">
                  <c:v>116.21316070856916</c:v>
                </c:pt>
                <c:pt idx="186">
                  <c:v>115.90876243279661</c:v>
                </c:pt>
                <c:pt idx="187">
                  <c:v>115.60527589762626</c:v>
                </c:pt>
                <c:pt idx="188">
                  <c:v>115.30269753681186</c:v>
                </c:pt>
                <c:pt idx="189">
                  <c:v>115.00102380182361</c:v>
                </c:pt>
                <c:pt idx="190">
                  <c:v>114.7002511617423</c:v>
                </c:pt>
                <c:pt idx="191">
                  <c:v>114.40037610315427</c:v>
                </c:pt>
                <c:pt idx="192">
                  <c:v>114.10139513004707</c:v>
                </c:pt>
                <c:pt idx="193">
                  <c:v>113.80330476370564</c:v>
                </c:pt>
                <c:pt idx="194">
                  <c:v>113.50610154260991</c:v>
                </c:pt>
                <c:pt idx="195">
                  <c:v>113.20978202233185</c:v>
                </c:pt>
                <c:pt idx="196">
                  <c:v>112.91434277543475</c:v>
                </c:pt>
                <c:pt idx="197">
                  <c:v>112.61978039137199</c:v>
                </c:pt>
                <c:pt idx="198">
                  <c:v>112.32609147638703</c:v>
                </c:pt>
                <c:pt idx="199">
                  <c:v>112.03327265341423</c:v>
                </c:pt>
                <c:pt idx="200">
                  <c:v>111.74132056197999</c:v>
                </c:pt>
                <c:pt idx="201">
                  <c:v>108.85098352185021</c:v>
                </c:pt>
                <c:pt idx="202">
                  <c:v>106.04499614085886</c:v>
                </c:pt>
                <c:pt idx="203">
                  <c:v>103.3201760588953</c:v>
                </c:pt>
                <c:pt idx="204">
                  <c:v>100.67349246746591</c:v>
                </c:pt>
                <c:pt idx="205">
                  <c:v>98.102057500587975</c:v>
                </c:pt>
                <c:pt idx="206">
                  <c:v>95.603118193809848</c:v>
                </c:pt>
                <c:pt idx="207">
                  <c:v>93.1740489687745</c:v>
                </c:pt>
                <c:pt idx="208">
                  <c:v>90.81234460431503</c:v>
                </c:pt>
                <c:pt idx="209">
                  <c:v>88.515613658301902</c:v>
                </c:pt>
                <c:pt idx="210">
                  <c:v>86.28157230740841</c:v>
                </c:pt>
                <c:pt idx="211">
                  <c:v>84.108038574629546</c:v>
                </c:pt>
                <c:pt idx="212">
                  <c:v>81.992926916827017</c:v>
                </c:pt>
                <c:pt idx="213">
                  <c:v>79.934243146788901</c:v>
                </c:pt>
                <c:pt idx="214">
                  <c:v>77.930079666312068</c:v>
                </c:pt>
                <c:pt idx="215">
                  <c:v>75.978610988663789</c:v>
                </c:pt>
                <c:pt idx="216">
                  <c:v>74.078089530460616</c:v>
                </c:pt>
                <c:pt idx="217">
                  <c:v>72.226841654542895</c:v>
                </c:pt>
                <c:pt idx="218">
                  <c:v>70.423263946834254</c:v>
                </c:pt>
                <c:pt idx="219">
                  <c:v>68.665819711462873</c:v>
                </c:pt>
                <c:pt idx="220">
                  <c:v>66.953035669604006</c:v>
                </c:pt>
                <c:pt idx="221">
                  <c:v>65.283498848587826</c:v>
                </c:pt>
                <c:pt idx="222">
                  <c:v>63.655853648809988</c:v>
                </c:pt>
                <c:pt idx="223">
                  <c:v>62.068799076896376</c:v>
                </c:pt>
                <c:pt idx="224">
                  <c:v>60.521086134413117</c:v>
                </c:pt>
                <c:pt idx="225">
                  <c:v>59.011515352184261</c:v>
                </c:pt>
                <c:pt idx="226">
                  <c:v>57.538934460991307</c:v>
                </c:pt>
                <c:pt idx="227">
                  <c:v>56.102236190081804</c:v>
                </c:pt>
                <c:pt idx="228">
                  <c:v>54.700356185518437</c:v>
                </c:pt>
                <c:pt idx="229">
                  <c:v>53.332271040956492</c:v>
                </c:pt>
                <c:pt idx="230">
                  <c:v>51.996996433949654</c:v>
                </c:pt>
                <c:pt idx="231">
                  <c:v>50.693585361359823</c:v>
                </c:pt>
                <c:pt idx="232">
                  <c:v>49.421126467883575</c:v>
                </c:pt>
                <c:pt idx="233">
                  <c:v>48.178742462113739</c:v>
                </c:pt>
                <c:pt idx="234">
                  <c:v>46.96558861492877</c:v>
                </c:pt>
                <c:pt idx="235">
                  <c:v>45.780851335350143</c:v>
                </c:pt>
                <c:pt idx="236">
                  <c:v>44.623746819329249</c:v>
                </c:pt>
                <c:pt idx="237">
                  <c:v>43.493519767222963</c:v>
                </c:pt>
                <c:pt idx="238">
                  <c:v>42.389442165994069</c:v>
                </c:pt>
                <c:pt idx="239">
                  <c:v>41.310812132427898</c:v>
                </c:pt>
                <c:pt idx="240">
                  <c:v>40.256952813896959</c:v>
                </c:pt>
                <c:pt idx="241">
                  <c:v>39.227211343423313</c:v>
                </c:pt>
                <c:pt idx="242">
                  <c:v>38.220957845997283</c:v>
                </c:pt>
                <c:pt idx="243">
                  <c:v>37.23758449330014</c:v>
                </c:pt>
                <c:pt idx="244">
                  <c:v>36.276504604157282</c:v>
                </c:pt>
                <c:pt idx="245">
                  <c:v>35.33715178821388</c:v>
                </c:pt>
                <c:pt idx="246">
                  <c:v>34.418979130479507</c:v>
                </c:pt>
                <c:pt idx="247">
                  <c:v>33.521458414531672</c:v>
                </c:pt>
                <c:pt idx="248">
                  <c:v>32.644079382302763</c:v>
                </c:pt>
                <c:pt idx="249">
                  <c:v>31.786349028499732</c:v>
                </c:pt>
                <c:pt idx="250">
                  <c:v>30.947790927822748</c:v>
                </c:pt>
                <c:pt idx="251">
                  <c:v>30.127944593258068</c:v>
                </c:pt>
                <c:pt idx="252">
                  <c:v>29.32636486382226</c:v>
                </c:pt>
                <c:pt idx="253">
                  <c:v>28.542621320230126</c:v>
                </c:pt>
                <c:pt idx="254">
                  <c:v>27.776297727047865</c:v>
                </c:pt>
                <c:pt idx="255">
                  <c:v>27.026991499975985</c:v>
                </c:pt>
                <c:pt idx="256">
                  <c:v>26.294313196984948</c:v>
                </c:pt>
                <c:pt idx="257">
                  <c:v>25.577886032099112</c:v>
                </c:pt>
                <c:pt idx="258">
                  <c:v>24.877345410692964</c:v>
                </c:pt>
                <c:pt idx="259">
                  <c:v>24.192338485228266</c:v>
                </c:pt>
                <c:pt idx="260">
                  <c:v>23.522523730419952</c:v>
                </c:pt>
                <c:pt idx="261">
                  <c:v>22.867570536875895</c:v>
                </c:pt>
                <c:pt idx="262">
                  <c:v>22.22715882230781</c:v>
                </c:pt>
                <c:pt idx="263">
                  <c:v>21.600978659460701</c:v>
                </c:pt>
                <c:pt idx="264">
                  <c:v>20.988729919954583</c:v>
                </c:pt>
                <c:pt idx="265">
                  <c:v>20.390121933276284</c:v>
                </c:pt>
                <c:pt idx="266">
                  <c:v>19.804873160199964</c:v>
                </c:pt>
                <c:pt idx="267">
                  <c:v>19.232710879953906</c:v>
                </c:pt>
                <c:pt idx="268">
                  <c:v>18.673370890487458</c:v>
                </c:pt>
                <c:pt idx="269">
                  <c:v>18.126597221226305</c:v>
                </c:pt>
                <c:pt idx="270">
                  <c:v>17.592141857736156</c:v>
                </c:pt>
                <c:pt idx="271">
                  <c:v>17.069764477745714</c:v>
                </c:pt>
                <c:pt idx="272">
                  <c:v>16.55923219800788</c:v>
                </c:pt>
                <c:pt idx="273">
                  <c:v>16.060319331505443</c:v>
                </c:pt>
                <c:pt idx="274">
                  <c:v>15.572807154532322</c:v>
                </c:pt>
                <c:pt idx="275">
                  <c:v>15.096483683205825</c:v>
                </c:pt>
                <c:pt idx="276">
                  <c:v>14.63114345898749</c:v>
                </c:pt>
                <c:pt idx="277">
                  <c:v>14.176587342811368</c:v>
                </c:pt>
                <c:pt idx="278">
                  <c:v>13.732622317438585</c:v>
                </c:pt>
                <c:pt idx="279">
                  <c:v>13.299061297675872</c:v>
                </c:pt>
                <c:pt idx="280">
                  <c:v>12.875722948113433</c:v>
                </c:pt>
                <c:pt idx="281">
                  <c:v>12.462431508054156</c:v>
                </c:pt>
                <c:pt idx="282">
                  <c:v>12.059016623322188</c:v>
                </c:pt>
                <c:pt idx="283">
                  <c:v>11.665313184653426</c:v>
                </c:pt>
                <c:pt idx="284">
                  <c:v>11.281161172384557</c:v>
                </c:pt>
                <c:pt idx="285">
                  <c:v>10.906405507170609</c:v>
                </c:pt>
                <c:pt idx="286">
                  <c:v>10.54089590647297</c:v>
                </c:pt>
                <c:pt idx="287">
                  <c:v>10.18448674657173</c:v>
                </c:pt>
                <c:pt idx="288">
                  <c:v>9.837036929867061</c:v>
                </c:pt>
                <c:pt idx="289">
                  <c:v>9.4984097572443904</c:v>
                </c:pt>
                <c:pt idx="290">
                  <c:v>9.1684728052878608</c:v>
                </c:pt>
                <c:pt idx="291">
                  <c:v>8.8470978081353167</c:v>
                </c:pt>
                <c:pt idx="292">
                  <c:v>8.5341605437765171</c:v>
                </c:pt>
                <c:pt idx="293">
                  <c:v>8.2295407246037389</c:v>
                </c:pt>
                <c:pt idx="294">
                  <c:v>7.9331218920311253</c:v>
                </c:pt>
                <c:pt idx="295">
                  <c:v>7.6447913150056674</c:v>
                </c:pt>
                <c:pt idx="296">
                  <c:v>7.3644398922384253</c:v>
                </c:pt>
                <c:pt idx="297">
                  <c:v>7.0919620579901776</c:v>
                </c:pt>
                <c:pt idx="298">
                  <c:v>6.8272556912500866</c:v>
                </c:pt>
                <c:pt idx="299">
                  <c:v>6.5702220281504395</c:v>
                </c:pt>
                <c:pt idx="300">
                  <c:v>6.3207655774637388</c:v>
                </c:pt>
                <c:pt idx="301">
                  <c:v>6.0787940390315756</c:v>
                </c:pt>
                <c:pt idx="302">
                  <c:v>5.8442182249767711</c:v>
                </c:pt>
                <c:pt idx="303">
                  <c:v>5.6169519835519734</c:v>
                </c:pt>
                <c:pt idx="304">
                  <c:v>5.3969121254788117</c:v>
                </c:pt>
                <c:pt idx="305">
                  <c:v>5.1840183526317425</c:v>
                </c:pt>
                <c:pt idx="306">
                  <c:v>4.9781931889203062</c:v>
                </c:pt>
                <c:pt idx="307">
                  <c:v>4.779361913221968</c:v>
                </c:pt>
                <c:pt idx="308">
                  <c:v>4.5874524942156087</c:v>
                </c:pt>
                <c:pt idx="309">
                  <c:v>4.4023955269625654</c:v>
                </c:pt>
                <c:pt idx="310">
                  <c:v>4.2241241710781319</c:v>
                </c:pt>
                <c:pt idx="311">
                  <c:v>4.0525740903314977</c:v>
                </c:pt>
                <c:pt idx="312">
                  <c:v>3.8876833935062622</c:v>
                </c:pt>
                <c:pt idx="313">
                  <c:v>3.7293925763467213</c:v>
                </c:pt>
                <c:pt idx="314">
                  <c:v>3.5776444644074856</c:v>
                </c:pt>
                <c:pt idx="315">
                  <c:v>3.4323841566152642</c:v>
                </c:pt>
                <c:pt idx="316">
                  <c:v>3.2935589693422682</c:v>
                </c:pt>
                <c:pt idx="317">
                  <c:v>3.1611183807806924</c:v>
                </c:pt>
                <c:pt idx="318">
                  <c:v>3.0350139753972134</c:v>
                </c:pt>
                <c:pt idx="319">
                  <c:v>2.9151993882360188</c:v>
                </c:pt>
                <c:pt idx="320">
                  <c:v>2.8016302488285372</c:v>
                </c:pt>
                <c:pt idx="321">
                  <c:v>2.6942641244587611</c:v>
                </c:pt>
                <c:pt idx="322">
                  <c:v>2.5930604625250893</c:v>
                </c:pt>
                <c:pt idx="323">
                  <c:v>2.4979805317340595</c:v>
                </c:pt>
                <c:pt idx="324">
                  <c:v>2.4089873618589879</c:v>
                </c:pt>
                <c:pt idx="325">
                  <c:v>2.3260456817985666</c:v>
                </c:pt>
                <c:pt idx="326">
                  <c:v>2.2491218556779793</c:v>
                </c:pt>
                <c:pt idx="327">
                  <c:v>2.1781838167495469</c:v>
                </c:pt>
                <c:pt idx="328">
                  <c:v>2.1132009988723444</c:v>
                </c:pt>
                <c:pt idx="329">
                  <c:v>2.0541442653820043</c:v>
                </c:pt>
                <c:pt idx="330">
                  <c:v>2.0009858352038825</c:v>
                </c:pt>
                <c:pt idx="331">
                  <c:v>1.9536992061154015</c:v>
                </c:pt>
                <c:pt idx="332">
                  <c:v>1.9122590751268869</c:v>
                </c:pt>
                <c:pt idx="333">
                  <c:v>1.8766412560235979</c:v>
                </c:pt>
                <c:pt idx="334">
                  <c:v>1.8468225941936038</c:v>
                </c:pt>
                <c:pt idx="335">
                  <c:v>1.8227808789540998</c:v>
                </c:pt>
                <c:pt idx="336">
                  <c:v>1.8044947536793292</c:v>
                </c:pt>
                <c:pt idx="337">
                  <c:v>1.7919436241224549</c:v>
                </c:pt>
                <c:pt idx="338">
                  <c:v>1.7851075654068724</c:v>
                </c:pt>
                <c:pt idx="339">
                  <c:v>1.7839672282347621</c:v>
                </c:pt>
                <c:pt idx="340">
                  <c:v>1.7885037449178531</c:v>
                </c:pt>
                <c:pt idx="341">
                  <c:v>1.7986986358734474</c:v>
                </c:pt>
                <c:pt idx="342">
                  <c:v>1.8145337172454057</c:v>
                </c:pt>
                <c:pt idx="343">
                  <c:v>1.8359910103037171</c:v>
                </c:pt>
                <c:pt idx="344">
                  <c:v>1.8630526532479861</c:v>
                </c:pt>
                <c:pt idx="345">
                  <c:v>1.8957008159916287</c:v>
                </c:pt>
                <c:pt idx="346">
                  <c:v>1.9339176184380651</c:v>
                </c:pt>
                <c:pt idx="347">
                  <c:v>1.9776850526819105</c:v>
                </c:pt>
                <c:pt idx="348">
                  <c:v>2.0269849094818206</c:v>
                </c:pt>
                <c:pt idx="349">
                  <c:v>2.0817987092620389</c:v>
                </c:pt>
                <c:pt idx="350">
                  <c:v>2.1421076378111028</c:v>
                </c:pt>
                <c:pt idx="351">
                  <c:v>2.2078924867624545</c:v>
                </c:pt>
                <c:pt idx="352">
                  <c:v>2.2791335988656654</c:v>
                </c:pt>
                <c:pt idx="353">
                  <c:v>2.3558108179905859</c:v>
                </c:pt>
                <c:pt idx="354">
                  <c:v>2.4379034437510976</c:v>
                </c:pt>
                <c:pt idx="355">
                  <c:v>2.5253901905905241</c:v>
                </c:pt>
                <c:pt idx="356">
                  <c:v>2.6182491511367409</c:v>
                </c:pt>
                <c:pt idx="357">
                  <c:v>2.716457763611031</c:v>
                </c:pt>
                <c:pt idx="358">
                  <c:v>2.8199927830593339</c:v>
                </c:pt>
                <c:pt idx="359">
                  <c:v>2.928830256166739</c:v>
                </c:pt>
                <c:pt idx="360">
                  <c:v>3.0429454994144578</c:v>
                </c:pt>
                <c:pt idx="361">
                  <c:v>3.1623130803417947</c:v>
                </c:pt>
                <c:pt idx="362">
                  <c:v>3.2869068016827114</c:v>
                </c:pt>
                <c:pt idx="363">
                  <c:v>3.4166996881563865</c:v>
                </c:pt>
                <c:pt idx="364">
                  <c:v>3.551663975702898</c:v>
                </c:pt>
                <c:pt idx="365">
                  <c:v>3.691771102967917</c:v>
                </c:pt>
                <c:pt idx="366">
                  <c:v>3.836991704853788</c:v>
                </c:pt>
                <c:pt idx="367">
                  <c:v>3.9872956079678357</c:v>
                </c:pt>
                <c:pt idx="368">
                  <c:v>4.1426518278120232</c:v>
                </c:pt>
                <c:pt idx="369">
                  <c:v>4.3030285675709914</c:v>
                </c:pt>
                <c:pt idx="370">
                  <c:v>4.4683932183675754</c:v>
                </c:pt>
                <c:pt idx="371">
                  <c:v>4.6387123608664798</c:v>
                </c:pt>
                <c:pt idx="372">
                  <c:v>4.8139517681172945</c:v>
                </c:pt>
                <c:pt idx="373">
                  <c:v>4.9940764095379686</c:v>
                </c:pt>
                <c:pt idx="374">
                  <c:v>5.1790504559487802</c:v>
                </c:pt>
                <c:pt idx="375">
                  <c:v>5.3688372855750739</c:v>
                </c:pt>
                <c:pt idx="376">
                  <c:v>5.5633994909444651</c:v>
                </c:pt>
                <c:pt idx="377">
                  <c:v>5.7626988866109068</c:v>
                </c:pt>
                <c:pt idx="378">
                  <c:v>5.9666965176441682</c:v>
                </c:pt>
                <c:pt idx="379">
                  <c:v>6.1753526688285669</c:v>
                </c:pt>
                <c:pt idx="380">
                  <c:v>6.3886268745198551</c:v>
                </c:pt>
                <c:pt idx="381">
                  <c:v>6.6064779291133702</c:v>
                </c:pt>
                <c:pt idx="382">
                  <c:v>6.8288638980805985</c:v>
                </c:pt>
                <c:pt idx="383">
                  <c:v>7.0557421295347522</c:v>
                </c:pt>
                <c:pt idx="384">
                  <c:v>7.2870692662889924</c:v>
                </c:pt>
                <c:pt idx="385">
                  <c:v>7.5228012583739448</c:v>
                </c:pt>
                <c:pt idx="386">
                  <c:v>7.7628933759833343</c:v>
                </c:pt>
                <c:pt idx="387">
                  <c:v>8.0073002228190173</c:v>
                </c:pt>
                <c:pt idx="388">
                  <c:v>8.2559757498086199</c:v>
                </c:pt>
                <c:pt idx="389">
                  <c:v>8.5088732691706142</c:v>
                </c:pt>
                <c:pt idx="390">
                  <c:v>8.7659454688034781</c:v>
                </c:pt>
                <c:pt idx="391">
                  <c:v>9.027144426976756</c:v>
                </c:pt>
                <c:pt idx="392">
                  <c:v>9.2924216273032911</c:v>
                </c:pt>
                <c:pt idx="393">
                  <c:v>9.5617279739728911</c:v>
                </c:pt>
                <c:pt idx="394">
                  <c:v>9.8350138072287852</c:v>
                </c:pt>
                <c:pt idx="395">
                  <c:v>10.112228919069119</c:v>
                </c:pt>
                <c:pt idx="396">
                  <c:v>10.393322569156497</c:v>
                </c:pt>
                <c:pt idx="397">
                  <c:v>10.678243500919507</c:v>
                </c:pt>
                <c:pt idx="398">
                  <c:v>10.966939957830485</c:v>
                </c:pt>
                <c:pt idx="399">
                  <c:v>11.259359699844767</c:v>
                </c:pt>
                <c:pt idx="400">
                  <c:v>11.555450019987031</c:v>
                </c:pt>
                <c:pt idx="401">
                  <c:v>11.855157761070755</c:v>
                </c:pt>
                <c:pt idx="402">
                  <c:v>12.158429332537452</c:v>
                </c:pt>
                <c:pt idx="403">
                  <c:v>12.465210727402724</c:v>
                </c:pt>
                <c:pt idx="404">
                  <c:v>12.775447539296431</c:v>
                </c:pt>
                <c:pt idx="405">
                  <c:v>13.089084979584779</c:v>
                </c:pt>
                <c:pt idx="406">
                  <c:v>13.406067894562451</c:v>
                </c:pt>
                <c:pt idx="407">
                  <c:v>13.726340782703131</c:v>
                </c:pt>
                <c:pt idx="408">
                  <c:v>14.04984781195709</c:v>
                </c:pt>
                <c:pt idx="409">
                  <c:v>14.376532837084877</c:v>
                </c:pt>
                <c:pt idx="410">
                  <c:v>14.70633941701629</c:v>
                </c:pt>
                <c:pt idx="411">
                  <c:v>15.039210832224141</c:v>
                </c:pt>
                <c:pt idx="412">
                  <c:v>15.375090102102428</c:v>
                </c:pt>
                <c:pt idx="413">
                  <c:v>15.713920002339021</c:v>
                </c:pt>
                <c:pt idx="414">
                  <c:v>16.055643082272915</c:v>
                </c:pt>
                <c:pt idx="415">
                  <c:v>16.400201682226331</c:v>
                </c:pt>
                <c:pt idx="416">
                  <c:v>16.747537950802567</c:v>
                </c:pt>
                <c:pt idx="417">
                  <c:v>17.097593862139981</c:v>
                </c:pt>
                <c:pt idx="418">
                  <c:v>17.450311233113382</c:v>
                </c:pt>
                <c:pt idx="419">
                  <c:v>17.805631740473892</c:v>
                </c:pt>
                <c:pt idx="420">
                  <c:v>18.16349693791862</c:v>
                </c:pt>
                <c:pt idx="421">
                  <c:v>18.523848273081818</c:v>
                </c:pt>
                <c:pt idx="422">
                  <c:v>18.886627104439142</c:v>
                </c:pt>
                <c:pt idx="423">
                  <c:v>19.251774718116994</c:v>
                </c:pt>
                <c:pt idx="424">
                  <c:v>19.619232344599194</c:v>
                </c:pt>
                <c:pt idx="425">
                  <c:v>19.988941175322999</c:v>
                </c:pt>
                <c:pt idx="426">
                  <c:v>20.36084237915729</c:v>
                </c:pt>
                <c:pt idx="427">
                  <c:v>20.734877118755406</c:v>
                </c:pt>
                <c:pt idx="428">
                  <c:v>21.110986566775463</c:v>
                </c:pt>
                <c:pt idx="429">
                  <c:v>21.489111921961388</c:v>
                </c:pt>
                <c:pt idx="430">
                  <c:v>21.869194425077659</c:v>
                </c:pt>
                <c:pt idx="431">
                  <c:v>22.251175374691467</c:v>
                </c:pt>
                <c:pt idx="432">
                  <c:v>22.634996142795526</c:v>
                </c:pt>
                <c:pt idx="433">
                  <c:v>23.020598190265687</c:v>
                </c:pt>
                <c:pt idx="434">
                  <c:v>23.407923082147139</c:v>
                </c:pt>
                <c:pt idx="435">
                  <c:v>23.796912502763327</c:v>
                </c:pt>
                <c:pt idx="436">
                  <c:v>24.187508270642152</c:v>
                </c:pt>
                <c:pt idx="437">
                  <c:v>24.579652353253699</c:v>
                </c:pt>
                <c:pt idx="438">
                  <c:v>24.973286881554493</c:v>
                </c:pt>
                <c:pt idx="439">
                  <c:v>25.368354164333034</c:v>
                </c:pt>
                <c:pt idx="440">
                  <c:v>25.764796702351834</c:v>
                </c:pt>
                <c:pt idx="441">
                  <c:v>26.162557202281082</c:v>
                </c:pt>
                <c:pt idx="442">
                  <c:v>26.561578590419685</c:v>
                </c:pt>
                <c:pt idx="443">
                  <c:v>26.961804026199079</c:v>
                </c:pt>
                <c:pt idx="444">
                  <c:v>27.363176915465875</c:v>
                </c:pt>
                <c:pt idx="445">
                  <c:v>27.765640923539397</c:v>
                </c:pt>
                <c:pt idx="446">
                  <c:v>28.169139988040119</c:v>
                </c:pt>
                <c:pt idx="447">
                  <c:v>28.573618331485758</c:v>
                </c:pt>
                <c:pt idx="448">
                  <c:v>28.979020473651481</c:v>
                </c:pt>
                <c:pt idx="449">
                  <c:v>29.385291243690975</c:v>
                </c:pt>
                <c:pt idx="450">
                  <c:v>29.792375792015516</c:v>
                </c:pt>
                <c:pt idx="451">
                  <c:v>30.200219601928058</c:v>
                </c:pt>
                <c:pt idx="452">
                  <c:v>30.608768501009983</c:v>
                </c:pt>
                <c:pt idx="453">
                  <c:v>31.017968672257695</c:v>
                </c:pt>
                <c:pt idx="454">
                  <c:v>31.42776666496707</c:v>
                </c:pt>
                <c:pt idx="455">
                  <c:v>31.83810940536361</c:v>
                </c:pt>
                <c:pt idx="456">
                  <c:v>32.24894420697634</c:v>
                </c:pt>
                <c:pt idx="457">
                  <c:v>32.660218780753844</c:v>
                </c:pt>
                <c:pt idx="458">
                  <c:v>33.071881244920533</c:v>
                </c:pt>
                <c:pt idx="459">
                  <c:v>33.483880134572502</c:v>
                </c:pt>
                <c:pt idx="460">
                  <c:v>33.896164411010915</c:v>
                </c:pt>
                <c:pt idx="461">
                  <c:v>34.308683470812589</c:v>
                </c:pt>
                <c:pt idx="462">
                  <c:v>34.721387154636432</c:v>
                </c:pt>
                <c:pt idx="463">
                  <c:v>35.134225755765399</c:v>
                </c:pt>
                <c:pt idx="464">
                  <c:v>35.547150028383221</c:v>
                </c:pt>
                <c:pt idx="465">
                  <c:v>35.960111195585654</c:v>
                </c:pt>
                <c:pt idx="466">
                  <c:v>36.373060957125972</c:v>
                </c:pt>
                <c:pt idx="467">
                  <c:v>36.785951496894825</c:v>
                </c:pt>
                <c:pt idx="468">
                  <c:v>37.198735490134332</c:v>
                </c:pt>
                <c:pt idx="469">
                  <c:v>37.611366110386911</c:v>
                </c:pt>
                <c:pt idx="470">
                  <c:v>38.023797036179062</c:v>
                </c:pt>
                <c:pt idx="471">
                  <c:v>38.435982457441007</c:v>
                </c:pt>
                <c:pt idx="472">
                  <c:v>38.847877081662332</c:v>
                </c:pt>
                <c:pt idx="473">
                  <c:v>39.259436139785159</c:v>
                </c:pt>
                <c:pt idx="474">
                  <c:v>39.670615391835234</c:v>
                </c:pt>
                <c:pt idx="475">
                  <c:v>40.081371132292624</c:v>
                </c:pt>
                <c:pt idx="476">
                  <c:v>40.491660195202698</c:v>
                </c:pt>
                <c:pt idx="477">
                  <c:v>40.901439959029297</c:v>
                </c:pt>
                <c:pt idx="478">
                  <c:v>41.31066835125138</c:v>
                </c:pt>
                <c:pt idx="479">
                  <c:v>41.719303852704719</c:v>
                </c:pt>
                <c:pt idx="480">
                  <c:v>42.127305501670605</c:v>
                </c:pt>
                <c:pt idx="481">
                  <c:v>42.53463289771328</c:v>
                </c:pt>
                <c:pt idx="482">
                  <c:v>42.941246205268172</c:v>
                </c:pt>
                <c:pt idx="483">
                  <c:v>43.347106156983045</c:v>
                </c:pt>
                <c:pt idx="484">
                  <c:v>43.752174056814148</c:v>
                </c:pt>
                <c:pt idx="485">
                  <c:v>44.156411782879971</c:v>
                </c:pt>
                <c:pt idx="486">
                  <c:v>44.559781790074581</c:v>
                </c:pt>
                <c:pt idx="487">
                  <c:v>44.962247112443436</c:v>
                </c:pt>
                <c:pt idx="488">
                  <c:v>45.363771365324162</c:v>
                </c:pt>
                <c:pt idx="489">
                  <c:v>45.764318747254848</c:v>
                </c:pt>
                <c:pt idx="490">
                  <c:v>46.163854041652819</c:v>
                </c:pt>
                <c:pt idx="491">
                  <c:v>46.562342618266634</c:v>
                </c:pt>
                <c:pt idx="492">
                  <c:v>46.959750434404327</c:v>
                </c:pt>
                <c:pt idx="493">
                  <c:v>47.356044035940904</c:v>
                </c:pt>
                <c:pt idx="494">
                  <c:v>47.751190558107943</c:v>
                </c:pt>
                <c:pt idx="495">
                  <c:v>48.145157726068895</c:v>
                </c:pt>
                <c:pt idx="496">
                  <c:v>48.537913855282916</c:v>
                </c:pt>
                <c:pt idx="497">
                  <c:v>48.92942785166067</c:v>
                </c:pt>
                <c:pt idx="498">
                  <c:v>49.319669211515432</c:v>
                </c:pt>
                <c:pt idx="499">
                  <c:v>49.708608021312941</c:v>
                </c:pt>
                <c:pt idx="500">
                  <c:v>50.09621495722326</c:v>
                </c:pt>
                <c:pt idx="501">
                  <c:v>50.482461284478276</c:v>
                </c:pt>
                <c:pt idx="502">
                  <c:v>50.867318856538482</c:v>
                </c:pt>
                <c:pt idx="503">
                  <c:v>51.250760114072328</c:v>
                </c:pt>
                <c:pt idx="504">
                  <c:v>51.632758083751959</c:v>
                </c:pt>
                <c:pt idx="505">
                  <c:v>52.013286376869097</c:v>
                </c:pt>
                <c:pt idx="506">
                  <c:v>52.392319187774312</c:v>
                </c:pt>
                <c:pt idx="507">
                  <c:v>52.769831292143991</c:v>
                </c:pt>
                <c:pt idx="508">
                  <c:v>53.145798045078159</c:v>
                </c:pt>
                <c:pt idx="509">
                  <c:v>53.520195379033396</c:v>
                </c:pt>
                <c:pt idx="510">
                  <c:v>53.892999801594272</c:v>
                </c:pt>
                <c:pt idx="511">
                  <c:v>54.264188393087281</c:v>
                </c:pt>
                <c:pt idx="512">
                  <c:v>54.633738804041123</c:v>
                </c:pt>
                <c:pt idx="513">
                  <c:v>55.001629252496762</c:v>
                </c:pt>
                <c:pt idx="514">
                  <c:v>55.367838521171791</c:v>
                </c:pt>
                <c:pt idx="515">
                  <c:v>55.732345954482284</c:v>
                </c:pt>
                <c:pt idx="516">
                  <c:v>55.732707803289408</c:v>
                </c:pt>
                <c:pt idx="517">
                  <c:v>55.733069650385453</c:v>
                </c:pt>
                <c:pt idx="518">
                  <c:v>55.733431495770397</c:v>
                </c:pt>
                <c:pt idx="519">
                  <c:v>55.733793339444226</c:v>
                </c:pt>
                <c:pt idx="520">
                  <c:v>55.734155181406955</c:v>
                </c:pt>
                <c:pt idx="521">
                  <c:v>55.734517021658469</c:v>
                </c:pt>
                <c:pt idx="522">
                  <c:v>55.73487886019889</c:v>
                </c:pt>
                <c:pt idx="523">
                  <c:v>55.735240697028061</c:v>
                </c:pt>
                <c:pt idx="524">
                  <c:v>55.735602532146018</c:v>
                </c:pt>
                <c:pt idx="525">
                  <c:v>55.735964365552753</c:v>
                </c:pt>
                <c:pt idx="526">
                  <c:v>55.736326197248211</c:v>
                </c:pt>
                <c:pt idx="527">
                  <c:v>55.736688027232461</c:v>
                </c:pt>
                <c:pt idx="528">
                  <c:v>55.73704985550539</c:v>
                </c:pt>
                <c:pt idx="529">
                  <c:v>55.737411682066984</c:v>
                </c:pt>
                <c:pt idx="530">
                  <c:v>55.737773506917279</c:v>
                </c:pt>
                <c:pt idx="531">
                  <c:v>55.738135330056203</c:v>
                </c:pt>
                <c:pt idx="532">
                  <c:v>55.738497151483799</c:v>
                </c:pt>
                <c:pt idx="533">
                  <c:v>55.738858971200003</c:v>
                </c:pt>
                <c:pt idx="534">
                  <c:v>55.739220789204801</c:v>
                </c:pt>
                <c:pt idx="535">
                  <c:v>55.739582605498136</c:v>
                </c:pt>
                <c:pt idx="536">
                  <c:v>55.739944420080022</c:v>
                </c:pt>
                <c:pt idx="537">
                  <c:v>55.740306232950495</c:v>
                </c:pt>
                <c:pt idx="538">
                  <c:v>55.740668044109427</c:v>
                </c:pt>
                <c:pt idx="539">
                  <c:v>55.741029853556881</c:v>
                </c:pt>
                <c:pt idx="540">
                  <c:v>55.741391661292823</c:v>
                </c:pt>
                <c:pt idx="541">
                  <c:v>55.741753467317217</c:v>
                </c:pt>
                <c:pt idx="542">
                  <c:v>55.742115271630034</c:v>
                </c:pt>
                <c:pt idx="543">
                  <c:v>55.742477074231267</c:v>
                </c:pt>
                <c:pt idx="544">
                  <c:v>55.742838875120924</c:v>
                </c:pt>
                <c:pt idx="545">
                  <c:v>55.743200674298947</c:v>
                </c:pt>
                <c:pt idx="546">
                  <c:v>55.743562471765358</c:v>
                </c:pt>
                <c:pt idx="547">
                  <c:v>55.743924267520072</c:v>
                </c:pt>
                <c:pt idx="548">
                  <c:v>55.744286061563116</c:v>
                </c:pt>
                <c:pt idx="549">
                  <c:v>55.744647853894534</c:v>
                </c:pt>
                <c:pt idx="550">
                  <c:v>55.745009644514134</c:v>
                </c:pt>
                <c:pt idx="551">
                  <c:v>55.745371433422051</c:v>
                </c:pt>
                <c:pt idx="552">
                  <c:v>55.745733220618206</c:v>
                </c:pt>
                <c:pt idx="553">
                  <c:v>55.746095006102564</c:v>
                </c:pt>
                <c:pt idx="554">
                  <c:v>55.746456789875154</c:v>
                </c:pt>
                <c:pt idx="555">
                  <c:v>55.746818571935897</c:v>
                </c:pt>
                <c:pt idx="556">
                  <c:v>55.747180352284836</c:v>
                </c:pt>
                <c:pt idx="557">
                  <c:v>55.747542130921865</c:v>
                </c:pt>
                <c:pt idx="558">
                  <c:v>55.747903907847096</c:v>
                </c:pt>
                <c:pt idx="559">
                  <c:v>55.748265683060453</c:v>
                </c:pt>
                <c:pt idx="560">
                  <c:v>55.748627456561842</c:v>
                </c:pt>
                <c:pt idx="561">
                  <c:v>55.748989228351299</c:v>
                </c:pt>
                <c:pt idx="562">
                  <c:v>55.749350998428852</c:v>
                </c:pt>
                <c:pt idx="563">
                  <c:v>55.749712766794381</c:v>
                </c:pt>
                <c:pt idx="564">
                  <c:v>55.75007453344795</c:v>
                </c:pt>
                <c:pt idx="565">
                  <c:v>55.750436298389538</c:v>
                </c:pt>
                <c:pt idx="566">
                  <c:v>55.750798061619079</c:v>
                </c:pt>
                <c:pt idx="567">
                  <c:v>55.751159823136526</c:v>
                </c:pt>
                <c:pt idx="568">
                  <c:v>55.751521582941933</c:v>
                </c:pt>
                <c:pt idx="569">
                  <c:v>55.751883341035288</c:v>
                </c:pt>
                <c:pt idx="570">
                  <c:v>55.752245097416491</c:v>
                </c:pt>
                <c:pt idx="571">
                  <c:v>55.752606852085599</c:v>
                </c:pt>
                <c:pt idx="572">
                  <c:v>55.75296860504254</c:v>
                </c:pt>
                <c:pt idx="573">
                  <c:v>55.753330356287343</c:v>
                </c:pt>
                <c:pt idx="574">
                  <c:v>55.753692105819965</c:v>
                </c:pt>
                <c:pt idx="575">
                  <c:v>55.75405385364035</c:v>
                </c:pt>
                <c:pt idx="576">
                  <c:v>55.754415599748562</c:v>
                </c:pt>
                <c:pt idx="577">
                  <c:v>55.754777344144514</c:v>
                </c:pt>
                <c:pt idx="578">
                  <c:v>55.755139086828208</c:v>
                </c:pt>
                <c:pt idx="579">
                  <c:v>55.755500827799601</c:v>
                </c:pt>
                <c:pt idx="580">
                  <c:v>55.755862567058685</c:v>
                </c:pt>
                <c:pt idx="581">
                  <c:v>55.756224304605475</c:v>
                </c:pt>
                <c:pt idx="582">
                  <c:v>55.756586040439949</c:v>
                </c:pt>
                <c:pt idx="583">
                  <c:v>55.756947774562043</c:v>
                </c:pt>
                <c:pt idx="584">
                  <c:v>55.757309506971758</c:v>
                </c:pt>
                <c:pt idx="585">
                  <c:v>55.757671237669094</c:v>
                </c:pt>
                <c:pt idx="586">
                  <c:v>55.758032966653985</c:v>
                </c:pt>
                <c:pt idx="587">
                  <c:v>55.758394693926455</c:v>
                </c:pt>
                <c:pt idx="588">
                  <c:v>55.758756419486488</c:v>
                </c:pt>
                <c:pt idx="589">
                  <c:v>55.759118143334035</c:v>
                </c:pt>
                <c:pt idx="590">
                  <c:v>55.759479865469125</c:v>
                </c:pt>
                <c:pt idx="591">
                  <c:v>55.759841585891664</c:v>
                </c:pt>
                <c:pt idx="592">
                  <c:v>55.760203304601674</c:v>
                </c:pt>
                <c:pt idx="593">
                  <c:v>55.760565021599142</c:v>
                </c:pt>
                <c:pt idx="594">
                  <c:v>55.760926736884073</c:v>
                </c:pt>
                <c:pt idx="595">
                  <c:v>55.76128845045637</c:v>
                </c:pt>
                <c:pt idx="596">
                  <c:v>55.761650162316066</c:v>
                </c:pt>
                <c:pt idx="597">
                  <c:v>55.762011872463113</c:v>
                </c:pt>
                <c:pt idx="598">
                  <c:v>55.762373580897538</c:v>
                </c:pt>
                <c:pt idx="599">
                  <c:v>55.762735287619329</c:v>
                </c:pt>
                <c:pt idx="600">
                  <c:v>55.76309699262837</c:v>
                </c:pt>
                <c:pt idx="601">
                  <c:v>55.763458695924768</c:v>
                </c:pt>
                <c:pt idx="602">
                  <c:v>55.763820397508375</c:v>
                </c:pt>
                <c:pt idx="603">
                  <c:v>55.764182097379283</c:v>
                </c:pt>
                <c:pt idx="604">
                  <c:v>55.764543795537392</c:v>
                </c:pt>
                <c:pt idx="605">
                  <c:v>55.764905491982752</c:v>
                </c:pt>
                <c:pt idx="606">
                  <c:v>55.765267186715306</c:v>
                </c:pt>
                <c:pt idx="607">
                  <c:v>55.765628879735019</c:v>
                </c:pt>
                <c:pt idx="608">
                  <c:v>55.765990571041897</c:v>
                </c:pt>
                <c:pt idx="609">
                  <c:v>55.766352260635934</c:v>
                </c:pt>
                <c:pt idx="610">
                  <c:v>55.766713948517044</c:v>
                </c:pt>
                <c:pt idx="611">
                  <c:v>55.76707563468532</c:v>
                </c:pt>
                <c:pt idx="612">
                  <c:v>55.767437319140683</c:v>
                </c:pt>
                <c:pt idx="613">
                  <c:v>55.767799001883034</c:v>
                </c:pt>
                <c:pt idx="614">
                  <c:v>55.768160682912473</c:v>
                </c:pt>
                <c:pt idx="615">
                  <c:v>55.768522362228929</c:v>
                </c:pt>
                <c:pt idx="616">
                  <c:v>55.768884039832393</c:v>
                </c:pt>
                <c:pt idx="617">
                  <c:v>55.769245715722811</c:v>
                </c:pt>
                <c:pt idx="618">
                  <c:v>55.769607389900237</c:v>
                </c:pt>
                <c:pt idx="619">
                  <c:v>55.769969062364588</c:v>
                </c:pt>
                <c:pt idx="620">
                  <c:v>55.770330733115856</c:v>
                </c:pt>
                <c:pt idx="621">
                  <c:v>55.77069240215404</c:v>
                </c:pt>
                <c:pt idx="622">
                  <c:v>55.771054069479135</c:v>
                </c:pt>
                <c:pt idx="623">
                  <c:v>55.771415735091111</c:v>
                </c:pt>
                <c:pt idx="624">
                  <c:v>55.77177739898989</c:v>
                </c:pt>
                <c:pt idx="625">
                  <c:v>55.772139061175508</c:v>
                </c:pt>
                <c:pt idx="626">
                  <c:v>55.772500721647937</c:v>
                </c:pt>
                <c:pt idx="627">
                  <c:v>55.772862380407176</c:v>
                </c:pt>
                <c:pt idx="628">
                  <c:v>55.773224037453154</c:v>
                </c:pt>
                <c:pt idx="629">
                  <c:v>55.773585692785936</c:v>
                </c:pt>
                <c:pt idx="630">
                  <c:v>55.773947346405407</c:v>
                </c:pt>
                <c:pt idx="631">
                  <c:v>55.774308998311618</c:v>
                </c:pt>
                <c:pt idx="632">
                  <c:v>55.774670648504532</c:v>
                </c:pt>
                <c:pt idx="633">
                  <c:v>55.775032296984072</c:v>
                </c:pt>
                <c:pt idx="634">
                  <c:v>55.775393943750267</c:v>
                </c:pt>
                <c:pt idx="635">
                  <c:v>55.775755588803158</c:v>
                </c:pt>
                <c:pt idx="636">
                  <c:v>55.77611723214261</c:v>
                </c:pt>
                <c:pt idx="637">
                  <c:v>55.776478873768696</c:v>
                </c:pt>
                <c:pt idx="638">
                  <c:v>55.776840513681357</c:v>
                </c:pt>
                <c:pt idx="639">
                  <c:v>55.777202151880566</c:v>
                </c:pt>
                <c:pt idx="640">
                  <c:v>55.777563788366315</c:v>
                </c:pt>
                <c:pt idx="641">
                  <c:v>55.777925423138605</c:v>
                </c:pt>
                <c:pt idx="642">
                  <c:v>55.778287056197385</c:v>
                </c:pt>
                <c:pt idx="643">
                  <c:v>55.778648687542606</c:v>
                </c:pt>
                <c:pt idx="644">
                  <c:v>55.779010317174361</c:v>
                </c:pt>
                <c:pt idx="645">
                  <c:v>55.779371945092471</c:v>
                </c:pt>
                <c:pt idx="646">
                  <c:v>55.779733571297079</c:v>
                </c:pt>
                <c:pt idx="647">
                  <c:v>55.780095195788057</c:v>
                </c:pt>
                <c:pt idx="648">
                  <c:v>55.780456818565462</c:v>
                </c:pt>
                <c:pt idx="649">
                  <c:v>55.780818439629172</c:v>
                </c:pt>
                <c:pt idx="650">
                  <c:v>55.781180058979253</c:v>
                </c:pt>
                <c:pt idx="651">
                  <c:v>55.781541676615682</c:v>
                </c:pt>
                <c:pt idx="652">
                  <c:v>55.781903292538423</c:v>
                </c:pt>
                <c:pt idx="653">
                  <c:v>55.782264906747429</c:v>
                </c:pt>
                <c:pt idx="654">
                  <c:v>55.782626519242683</c:v>
                </c:pt>
                <c:pt idx="655">
                  <c:v>55.782988130024229</c:v>
                </c:pt>
                <c:pt idx="656">
                  <c:v>55.783349739091975</c:v>
                </c:pt>
                <c:pt idx="657">
                  <c:v>55.783711346445948</c:v>
                </c:pt>
                <c:pt idx="658">
                  <c:v>55.784072952086078</c:v>
                </c:pt>
                <c:pt idx="659">
                  <c:v>55.784434556012442</c:v>
                </c:pt>
                <c:pt idx="660">
                  <c:v>55.784796158224879</c:v>
                </c:pt>
                <c:pt idx="661">
                  <c:v>55.785157758723514</c:v>
                </c:pt>
                <c:pt idx="662">
                  <c:v>55.785519357508242</c:v>
                </c:pt>
                <c:pt idx="663">
                  <c:v>55.785880954579049</c:v>
                </c:pt>
                <c:pt idx="664">
                  <c:v>55.78624254993592</c:v>
                </c:pt>
                <c:pt idx="665">
                  <c:v>55.786604143578884</c:v>
                </c:pt>
                <c:pt idx="666">
                  <c:v>55.786965735507856</c:v>
                </c:pt>
                <c:pt idx="667">
                  <c:v>55.787327325722885</c:v>
                </c:pt>
                <c:pt idx="668">
                  <c:v>55.787688914223907</c:v>
                </c:pt>
                <c:pt idx="669">
                  <c:v>55.7880505010109</c:v>
                </c:pt>
                <c:pt idx="670">
                  <c:v>55.788412086083845</c:v>
                </c:pt>
                <c:pt idx="671">
                  <c:v>55.788773669442747</c:v>
                </c:pt>
                <c:pt idx="672">
                  <c:v>55.789135251087515</c:v>
                </c:pt>
                <c:pt idx="673">
                  <c:v>55.789496831018205</c:v>
                </c:pt>
                <c:pt idx="674">
                  <c:v>55.789858409234817</c:v>
                </c:pt>
                <c:pt idx="675">
                  <c:v>55.790219985737274</c:v>
                </c:pt>
                <c:pt idx="676">
                  <c:v>55.790581560525567</c:v>
                </c:pt>
                <c:pt idx="677">
                  <c:v>55.790943133599697</c:v>
                </c:pt>
                <c:pt idx="678">
                  <c:v>55.791304704959622</c:v>
                </c:pt>
                <c:pt idx="679">
                  <c:v>55.791666274605348</c:v>
                </c:pt>
                <c:pt idx="680">
                  <c:v>55.792027842536797</c:v>
                </c:pt>
                <c:pt idx="681">
                  <c:v>55.792389408754012</c:v>
                </c:pt>
                <c:pt idx="682">
                  <c:v>55.792750973256979</c:v>
                </c:pt>
                <c:pt idx="683">
                  <c:v>55.793112536045598</c:v>
                </c:pt>
                <c:pt idx="684">
                  <c:v>55.793474097119962</c:v>
                </c:pt>
                <c:pt idx="685">
                  <c:v>55.793835656479978</c:v>
                </c:pt>
                <c:pt idx="686">
                  <c:v>55.794197214125624</c:v>
                </c:pt>
                <c:pt idx="687">
                  <c:v>55.794558770056938</c:v>
                </c:pt>
                <c:pt idx="688">
                  <c:v>55.794920324273825</c:v>
                </c:pt>
                <c:pt idx="689">
                  <c:v>55.79528187677635</c:v>
                </c:pt>
                <c:pt idx="690">
                  <c:v>55.795643427564436</c:v>
                </c:pt>
                <c:pt idx="691">
                  <c:v>55.796004976638031</c:v>
                </c:pt>
                <c:pt idx="692">
                  <c:v>55.796366523997236</c:v>
                </c:pt>
                <c:pt idx="693">
                  <c:v>55.796728069641908</c:v>
                </c:pt>
                <c:pt idx="694">
                  <c:v>55.797089613572091</c:v>
                </c:pt>
                <c:pt idx="695">
                  <c:v>55.797451155787769</c:v>
                </c:pt>
                <c:pt idx="696">
                  <c:v>55.797812696288844</c:v>
                </c:pt>
                <c:pt idx="697">
                  <c:v>55.798174235075386</c:v>
                </c:pt>
                <c:pt idx="698">
                  <c:v>55.798535772147375</c:v>
                </c:pt>
                <c:pt idx="699">
                  <c:v>55.798897307504738</c:v>
                </c:pt>
                <c:pt idx="700">
                  <c:v>55.799258841147434</c:v>
                </c:pt>
                <c:pt idx="701">
                  <c:v>55.799620373075555</c:v>
                </c:pt>
                <c:pt idx="702">
                  <c:v>55.799981903288973</c:v>
                </c:pt>
                <c:pt idx="703">
                  <c:v>55.800343431787759</c:v>
                </c:pt>
                <c:pt idx="704">
                  <c:v>55.800704958571828</c:v>
                </c:pt>
                <c:pt idx="705">
                  <c:v>55.801066483641186</c:v>
                </c:pt>
                <c:pt idx="706">
                  <c:v>55.801428006995792</c:v>
                </c:pt>
                <c:pt idx="707">
                  <c:v>55.801789528635666</c:v>
                </c:pt>
                <c:pt idx="708">
                  <c:v>55.802151048560766</c:v>
                </c:pt>
                <c:pt idx="709">
                  <c:v>55.802512566771036</c:v>
                </c:pt>
                <c:pt idx="710">
                  <c:v>55.802874083266495</c:v>
                </c:pt>
                <c:pt idx="711">
                  <c:v>55.80323559804711</c:v>
                </c:pt>
                <c:pt idx="712">
                  <c:v>55.803597111112914</c:v>
                </c:pt>
                <c:pt idx="713">
                  <c:v>55.803958622463831</c:v>
                </c:pt>
                <c:pt idx="714">
                  <c:v>55.804320132099853</c:v>
                </c:pt>
                <c:pt idx="715">
                  <c:v>55.804681640021009</c:v>
                </c:pt>
                <c:pt idx="716">
                  <c:v>55.805043146227213</c:v>
                </c:pt>
                <c:pt idx="717">
                  <c:v>55.805404650718451</c:v>
                </c:pt>
                <c:pt idx="718">
                  <c:v>55.80576615349473</c:v>
                </c:pt>
                <c:pt idx="719">
                  <c:v>55.806127654555993</c:v>
                </c:pt>
                <c:pt idx="720">
                  <c:v>55.80648915390227</c:v>
                </c:pt>
                <c:pt idx="721">
                  <c:v>55.80685065153353</c:v>
                </c:pt>
                <c:pt idx="722">
                  <c:v>55.807212147449739</c:v>
                </c:pt>
                <c:pt idx="723">
                  <c:v>55.80757364165089</c:v>
                </c:pt>
                <c:pt idx="724">
                  <c:v>55.807935134136955</c:v>
                </c:pt>
                <c:pt idx="725">
                  <c:v>55.808296624907911</c:v>
                </c:pt>
                <c:pt idx="726">
                  <c:v>55.808658113963759</c:v>
                </c:pt>
                <c:pt idx="727">
                  <c:v>55.809019601304442</c:v>
                </c:pt>
                <c:pt idx="728">
                  <c:v>55.809381086929989</c:v>
                </c:pt>
                <c:pt idx="729">
                  <c:v>55.809742570840335</c:v>
                </c:pt>
                <c:pt idx="730">
                  <c:v>55.810104053035481</c:v>
                </c:pt>
                <c:pt idx="731">
                  <c:v>55.810465533515455</c:v>
                </c:pt>
                <c:pt idx="732">
                  <c:v>55.810827012280122</c:v>
                </c:pt>
                <c:pt idx="733">
                  <c:v>55.81118848932956</c:v>
                </c:pt>
                <c:pt idx="734">
                  <c:v>55.811549964663762</c:v>
                </c:pt>
                <c:pt idx="735">
                  <c:v>55.811911438282614</c:v>
                </c:pt>
                <c:pt idx="736">
                  <c:v>55.812272910186152</c:v>
                </c:pt>
                <c:pt idx="737">
                  <c:v>55.812634380374377</c:v>
                </c:pt>
                <c:pt idx="738">
                  <c:v>55.812995848847265</c:v>
                </c:pt>
                <c:pt idx="739">
                  <c:v>55.813357315604748</c:v>
                </c:pt>
                <c:pt idx="740">
                  <c:v>55.813718780646845</c:v>
                </c:pt>
                <c:pt idx="741">
                  <c:v>55.814080243973535</c:v>
                </c:pt>
                <c:pt idx="742">
                  <c:v>55.81444170558477</c:v>
                </c:pt>
                <c:pt idx="743">
                  <c:v>55.814803165480605</c:v>
                </c:pt>
                <c:pt idx="744">
                  <c:v>55.815164623660934</c:v>
                </c:pt>
                <c:pt idx="745">
                  <c:v>55.815526080125785</c:v>
                </c:pt>
                <c:pt idx="746">
                  <c:v>55.815887534875088</c:v>
                </c:pt>
                <c:pt idx="747">
                  <c:v>55.816248987908914</c:v>
                </c:pt>
                <c:pt idx="748">
                  <c:v>55.816610439227183</c:v>
                </c:pt>
                <c:pt idx="749">
                  <c:v>55.816971888829919</c:v>
                </c:pt>
                <c:pt idx="750">
                  <c:v>55.817333336716992</c:v>
                </c:pt>
                <c:pt idx="751">
                  <c:v>55.817694782888488</c:v>
                </c:pt>
                <c:pt idx="752">
                  <c:v>55.818056227344378</c:v>
                </c:pt>
                <c:pt idx="753">
                  <c:v>55.818417670084614</c:v>
                </c:pt>
                <c:pt idx="754">
                  <c:v>55.818779111109187</c:v>
                </c:pt>
                <c:pt idx="755">
                  <c:v>55.819140550418098</c:v>
                </c:pt>
                <c:pt idx="756">
                  <c:v>55.819501988011275</c:v>
                </c:pt>
                <c:pt idx="757">
                  <c:v>55.819863423888741</c:v>
                </c:pt>
                <c:pt idx="758">
                  <c:v>55.820224858050494</c:v>
                </c:pt>
                <c:pt idx="759">
                  <c:v>55.820586290496479</c:v>
                </c:pt>
                <c:pt idx="760">
                  <c:v>55.820947721226695</c:v>
                </c:pt>
                <c:pt idx="761">
                  <c:v>55.821309150241092</c:v>
                </c:pt>
                <c:pt idx="762">
                  <c:v>55.82167057753967</c:v>
                </c:pt>
                <c:pt idx="763">
                  <c:v>55.822032003122409</c:v>
                </c:pt>
                <c:pt idx="764">
                  <c:v>55.822393426989308</c:v>
                </c:pt>
                <c:pt idx="765">
                  <c:v>55.822754849140374</c:v>
                </c:pt>
                <c:pt idx="766">
                  <c:v>55.823116269575458</c:v>
                </c:pt>
                <c:pt idx="767">
                  <c:v>55.823477688294702</c:v>
                </c:pt>
                <c:pt idx="768">
                  <c:v>55.823839105297992</c:v>
                </c:pt>
                <c:pt idx="769">
                  <c:v>55.824200520585279</c:v>
                </c:pt>
                <c:pt idx="770">
                  <c:v>55.824561934156655</c:v>
                </c:pt>
                <c:pt idx="771">
                  <c:v>55.824923346012028</c:v>
                </c:pt>
                <c:pt idx="772">
                  <c:v>55.825284756151397</c:v>
                </c:pt>
                <c:pt idx="773">
                  <c:v>55.825646164574728</c:v>
                </c:pt>
                <c:pt idx="774">
                  <c:v>55.826007571282013</c:v>
                </c:pt>
                <c:pt idx="775">
                  <c:v>55.826368976273208</c:v>
                </c:pt>
                <c:pt idx="776">
                  <c:v>55.826730379548337</c:v>
                </c:pt>
                <c:pt idx="777">
                  <c:v>55.827091781107356</c:v>
                </c:pt>
                <c:pt idx="778">
                  <c:v>55.827453180950272</c:v>
                </c:pt>
                <c:pt idx="779">
                  <c:v>55.827814579077021</c:v>
                </c:pt>
                <c:pt idx="780">
                  <c:v>55.828175975487603</c:v>
                </c:pt>
                <c:pt idx="781">
                  <c:v>55.828537370182019</c:v>
                </c:pt>
                <c:pt idx="782">
                  <c:v>55.828898763160211</c:v>
                </c:pt>
                <c:pt idx="783">
                  <c:v>55.829260154422194</c:v>
                </c:pt>
                <c:pt idx="784">
                  <c:v>55.829621543967967</c:v>
                </c:pt>
                <c:pt idx="785">
                  <c:v>55.829982931797403</c:v>
                </c:pt>
                <c:pt idx="786">
                  <c:v>55.830344317910615</c:v>
                </c:pt>
                <c:pt idx="787">
                  <c:v>55.830705702307519</c:v>
                </c:pt>
                <c:pt idx="788">
                  <c:v>55.831067084988113</c:v>
                </c:pt>
                <c:pt idx="789">
                  <c:v>55.831428465952342</c:v>
                </c:pt>
                <c:pt idx="790">
                  <c:v>55.831789845200227</c:v>
                </c:pt>
                <c:pt idx="791">
                  <c:v>55.832151222731724</c:v>
                </c:pt>
                <c:pt idx="792">
                  <c:v>55.83251259854687</c:v>
                </c:pt>
                <c:pt idx="793">
                  <c:v>55.832873972645565</c:v>
                </c:pt>
                <c:pt idx="794">
                  <c:v>55.833235345027809</c:v>
                </c:pt>
                <c:pt idx="795">
                  <c:v>55.833596715693659</c:v>
                </c:pt>
                <c:pt idx="796">
                  <c:v>55.833958084642987</c:v>
                </c:pt>
                <c:pt idx="797">
                  <c:v>55.834319451875871</c:v>
                </c:pt>
                <c:pt idx="798">
                  <c:v>55.834680817392197</c:v>
                </c:pt>
                <c:pt idx="799">
                  <c:v>55.835042181192016</c:v>
                </c:pt>
                <c:pt idx="800">
                  <c:v>55.83540354327527</c:v>
                </c:pt>
                <c:pt idx="801">
                  <c:v>55.835764903641945</c:v>
                </c:pt>
                <c:pt idx="802">
                  <c:v>55.836126262292069</c:v>
                </c:pt>
                <c:pt idx="803">
                  <c:v>55.836487619225572</c:v>
                </c:pt>
                <c:pt idx="804">
                  <c:v>55.836848974442475</c:v>
                </c:pt>
                <c:pt idx="805">
                  <c:v>55.837210327942678</c:v>
                </c:pt>
                <c:pt idx="806">
                  <c:v>55.837571679726238</c:v>
                </c:pt>
                <c:pt idx="807">
                  <c:v>55.837933029793128</c:v>
                </c:pt>
                <c:pt idx="808">
                  <c:v>55.838294378143289</c:v>
                </c:pt>
                <c:pt idx="809">
                  <c:v>55.838655724776771</c:v>
                </c:pt>
                <c:pt idx="810">
                  <c:v>55.83901706969349</c:v>
                </c:pt>
                <c:pt idx="811">
                  <c:v>55.839378412893467</c:v>
                </c:pt>
                <c:pt idx="812">
                  <c:v>55.839739754376644</c:v>
                </c:pt>
                <c:pt idx="813">
                  <c:v>55.840101094143009</c:v>
                </c:pt>
                <c:pt idx="814">
                  <c:v>55.840462432192595</c:v>
                </c:pt>
                <c:pt idx="815">
                  <c:v>55.840823768525318</c:v>
                </c:pt>
                <c:pt idx="816">
                  <c:v>55.841185103141186</c:v>
                </c:pt>
                <c:pt idx="817">
                  <c:v>55.841546436040183</c:v>
                </c:pt>
                <c:pt idx="818">
                  <c:v>55.84190776722226</c:v>
                </c:pt>
                <c:pt idx="819">
                  <c:v>55.842269096687417</c:v>
                </c:pt>
                <c:pt idx="820">
                  <c:v>55.84263042443569</c:v>
                </c:pt>
                <c:pt idx="821">
                  <c:v>55.842991750467</c:v>
                </c:pt>
                <c:pt idx="822">
                  <c:v>55.843353074781263</c:v>
                </c:pt>
                <c:pt idx="823">
                  <c:v>55.843714397378591</c:v>
                </c:pt>
                <c:pt idx="824">
                  <c:v>55.8440757182589</c:v>
                </c:pt>
                <c:pt idx="825">
                  <c:v>55.84443703742221</c:v>
                </c:pt>
                <c:pt idx="826">
                  <c:v>55.844798354868445</c:v>
                </c:pt>
                <c:pt idx="827">
                  <c:v>55.845159670597596</c:v>
                </c:pt>
                <c:pt idx="828">
                  <c:v>55.845520984609664</c:v>
                </c:pt>
                <c:pt idx="829">
                  <c:v>55.845882296904634</c:v>
                </c:pt>
                <c:pt idx="830">
                  <c:v>55.846243607482499</c:v>
                </c:pt>
                <c:pt idx="831">
                  <c:v>55.846604916343182</c:v>
                </c:pt>
                <c:pt idx="832">
                  <c:v>55.846966223486731</c:v>
                </c:pt>
                <c:pt idx="833">
                  <c:v>55.847327528913105</c:v>
                </c:pt>
                <c:pt idx="834">
                  <c:v>55.847688832622218</c:v>
                </c:pt>
                <c:pt idx="835">
                  <c:v>55.848050134614155</c:v>
                </c:pt>
                <c:pt idx="836">
                  <c:v>55.848411434888824</c:v>
                </c:pt>
                <c:pt idx="837">
                  <c:v>55.848772733446246</c:v>
                </c:pt>
                <c:pt idx="838">
                  <c:v>55.849134030286386</c:v>
                </c:pt>
                <c:pt idx="839">
                  <c:v>55.849495325409237</c:v>
                </c:pt>
                <c:pt idx="840">
                  <c:v>55.849856618814741</c:v>
                </c:pt>
                <c:pt idx="841">
                  <c:v>55.850217910502934</c:v>
                </c:pt>
                <c:pt idx="842">
                  <c:v>55.850579200473774</c:v>
                </c:pt>
                <c:pt idx="843">
                  <c:v>55.850940488727176</c:v>
                </c:pt>
                <c:pt idx="844">
                  <c:v>55.851301775263252</c:v>
                </c:pt>
                <c:pt idx="845">
                  <c:v>55.851663060081883</c:v>
                </c:pt>
                <c:pt idx="846">
                  <c:v>55.85202434318311</c:v>
                </c:pt>
                <c:pt idx="847">
                  <c:v>55.852385624566836</c:v>
                </c:pt>
                <c:pt idx="848">
                  <c:v>55.852746904233108</c:v>
                </c:pt>
                <c:pt idx="849">
                  <c:v>55.853108182181906</c:v>
                </c:pt>
                <c:pt idx="850">
                  <c:v>55.853469458413137</c:v>
                </c:pt>
                <c:pt idx="851">
                  <c:v>55.853830732926887</c:v>
                </c:pt>
                <c:pt idx="852">
                  <c:v>55.854192005723078</c:v>
                </c:pt>
                <c:pt idx="853">
                  <c:v>55.854553276801703</c:v>
                </c:pt>
                <c:pt idx="854">
                  <c:v>55.854914546162718</c:v>
                </c:pt>
                <c:pt idx="855">
                  <c:v>55.855275813806159</c:v>
                </c:pt>
                <c:pt idx="856">
                  <c:v>55.855637079731949</c:v>
                </c:pt>
                <c:pt idx="857">
                  <c:v>55.855998343940108</c:v>
                </c:pt>
                <c:pt idx="858">
                  <c:v>55.856359606430601</c:v>
                </c:pt>
                <c:pt idx="859">
                  <c:v>55.8567208672034</c:v>
                </c:pt>
                <c:pt idx="860">
                  <c:v>55.85708212625849</c:v>
                </c:pt>
                <c:pt idx="861">
                  <c:v>55.857443383595893</c:v>
                </c:pt>
                <c:pt idx="862">
                  <c:v>55.857804639215516</c:v>
                </c:pt>
                <c:pt idx="863">
                  <c:v>55.85816589311743</c:v>
                </c:pt>
                <c:pt idx="864">
                  <c:v>55.858527145301515</c:v>
                </c:pt>
                <c:pt idx="865">
                  <c:v>55.858888395767828</c:v>
                </c:pt>
                <c:pt idx="866">
                  <c:v>55.859249644516268</c:v>
                </c:pt>
                <c:pt idx="867">
                  <c:v>55.859610891546915</c:v>
                </c:pt>
                <c:pt idx="868">
                  <c:v>55.859972136859696</c:v>
                </c:pt>
                <c:pt idx="869">
                  <c:v>55.860333380454605</c:v>
                </c:pt>
                <c:pt idx="870">
                  <c:v>55.860694622331629</c:v>
                </c:pt>
                <c:pt idx="871">
                  <c:v>55.861055862490723</c:v>
                </c:pt>
                <c:pt idx="872">
                  <c:v>55.861417100931867</c:v>
                </c:pt>
                <c:pt idx="873">
                  <c:v>55.861778337655082</c:v>
                </c:pt>
                <c:pt idx="874">
                  <c:v>55.862139572660304</c:v>
                </c:pt>
                <c:pt idx="875">
                  <c:v>55.862500805947569</c:v>
                </c:pt>
                <c:pt idx="876">
                  <c:v>55.862862037516798</c:v>
                </c:pt>
                <c:pt idx="877">
                  <c:v>55.863223267367992</c:v>
                </c:pt>
                <c:pt idx="878">
                  <c:v>55.863584495501151</c:v>
                </c:pt>
                <c:pt idx="879">
                  <c:v>55.863945721916224</c:v>
                </c:pt>
                <c:pt idx="880">
                  <c:v>55.864306946613212</c:v>
                </c:pt>
                <c:pt idx="881">
                  <c:v>55.864668169592107</c:v>
                </c:pt>
                <c:pt idx="882">
                  <c:v>55.865029390852847</c:v>
                </c:pt>
                <c:pt idx="883">
                  <c:v>55.865390610395465</c:v>
                </c:pt>
                <c:pt idx="884">
                  <c:v>55.865751828219906</c:v>
                </c:pt>
                <c:pt idx="885">
                  <c:v>55.866113044326163</c:v>
                </c:pt>
                <c:pt idx="886">
                  <c:v>55.866474258714227</c:v>
                </c:pt>
                <c:pt idx="887">
                  <c:v>55.866835471384064</c:v>
                </c:pt>
                <c:pt idx="888">
                  <c:v>55.867196682335653</c:v>
                </c:pt>
                <c:pt idx="889">
                  <c:v>55.867557891568971</c:v>
                </c:pt>
                <c:pt idx="890">
                  <c:v>55.867919099084027</c:v>
                </c:pt>
                <c:pt idx="891">
                  <c:v>55.868280304880784</c:v>
                </c:pt>
                <c:pt idx="892">
                  <c:v>55.868641508959229</c:v>
                </c:pt>
                <c:pt idx="893">
                  <c:v>55.869002711319332</c:v>
                </c:pt>
                <c:pt idx="894">
                  <c:v>55.869363911961067</c:v>
                </c:pt>
                <c:pt idx="895">
                  <c:v>55.869725110884431</c:v>
                </c:pt>
                <c:pt idx="896">
                  <c:v>55.870086308089412</c:v>
                </c:pt>
                <c:pt idx="897">
                  <c:v>55.870447503575953</c:v>
                </c:pt>
                <c:pt idx="898">
                  <c:v>55.870808697344089</c:v>
                </c:pt>
                <c:pt idx="899">
                  <c:v>55.871169889393776</c:v>
                </c:pt>
                <c:pt idx="900">
                  <c:v>55.871531079724981</c:v>
                </c:pt>
                <c:pt idx="901">
                  <c:v>55.871892268337653</c:v>
                </c:pt>
                <c:pt idx="902">
                  <c:v>55.872253455231842</c:v>
                </c:pt>
                <c:pt idx="903">
                  <c:v>55.872614640407519</c:v>
                </c:pt>
                <c:pt idx="904">
                  <c:v>55.872975823864657</c:v>
                </c:pt>
                <c:pt idx="905">
                  <c:v>55.87333700560319</c:v>
                </c:pt>
                <c:pt idx="906">
                  <c:v>55.873698185623162</c:v>
                </c:pt>
                <c:pt idx="907">
                  <c:v>55.874059363924481</c:v>
                </c:pt>
                <c:pt idx="908">
                  <c:v>55.874420540507245</c:v>
                </c:pt>
                <c:pt idx="909">
                  <c:v>55.874781715371306</c:v>
                </c:pt>
                <c:pt idx="910">
                  <c:v>55.875142888516734</c:v>
                </c:pt>
                <c:pt idx="911">
                  <c:v>55.875504059943438</c:v>
                </c:pt>
                <c:pt idx="912">
                  <c:v>55.875865229651474</c:v>
                </c:pt>
                <c:pt idx="913">
                  <c:v>55.876226397640764</c:v>
                </c:pt>
                <c:pt idx="914">
                  <c:v>55.876587563911322</c:v>
                </c:pt>
                <c:pt idx="915">
                  <c:v>55.876948728463141</c:v>
                </c:pt>
                <c:pt idx="916">
                  <c:v>55.877309891296157</c:v>
                </c:pt>
                <c:pt idx="917">
                  <c:v>55.877671052410399</c:v>
                </c:pt>
                <c:pt idx="918">
                  <c:v>55.878032211805802</c:v>
                </c:pt>
                <c:pt idx="919">
                  <c:v>55.878393369482367</c:v>
                </c:pt>
                <c:pt idx="920">
                  <c:v>55.878754525440087</c:v>
                </c:pt>
                <c:pt idx="921">
                  <c:v>55.879115679678904</c:v>
                </c:pt>
                <c:pt idx="922">
                  <c:v>55.879476832198876</c:v>
                </c:pt>
                <c:pt idx="923">
                  <c:v>55.879837982999881</c:v>
                </c:pt>
                <c:pt idx="924">
                  <c:v>55.880199132081998</c:v>
                </c:pt>
                <c:pt idx="925">
                  <c:v>55.880560279445156</c:v>
                </c:pt>
                <c:pt idx="926">
                  <c:v>55.880921425089305</c:v>
                </c:pt>
                <c:pt idx="927">
                  <c:v>55.881282569014473</c:v>
                </c:pt>
                <c:pt idx="928">
                  <c:v>55.881643711220647</c:v>
                </c:pt>
                <c:pt idx="929">
                  <c:v>55.882004851707791</c:v>
                </c:pt>
                <c:pt idx="930">
                  <c:v>55.882365990475883</c:v>
                </c:pt>
                <c:pt idx="931">
                  <c:v>55.882727127524909</c:v>
                </c:pt>
                <c:pt idx="932">
                  <c:v>55.883088262854848</c:v>
                </c:pt>
                <c:pt idx="933">
                  <c:v>55.883449396465686</c:v>
                </c:pt>
                <c:pt idx="934">
                  <c:v>55.883810528357387</c:v>
                </c:pt>
                <c:pt idx="935">
                  <c:v>55.884171658529951</c:v>
                </c:pt>
                <c:pt idx="936">
                  <c:v>55.884532786983364</c:v>
                </c:pt>
                <c:pt idx="937">
                  <c:v>55.884893913717605</c:v>
                </c:pt>
                <c:pt idx="938">
                  <c:v>55.885255038732595</c:v>
                </c:pt>
                <c:pt idx="939">
                  <c:v>55.88561616202837</c:v>
                </c:pt>
                <c:pt idx="940">
                  <c:v>55.885977283604916</c:v>
                </c:pt>
                <c:pt idx="941">
                  <c:v>55.886338403462254</c:v>
                </c:pt>
                <c:pt idx="942">
                  <c:v>55.886699521600256</c:v>
                </c:pt>
                <c:pt idx="943">
                  <c:v>55.887060638018959</c:v>
                </c:pt>
                <c:pt idx="944">
                  <c:v>55.887421752718375</c:v>
                </c:pt>
                <c:pt idx="945">
                  <c:v>55.887782865698462</c:v>
                </c:pt>
                <c:pt idx="946">
                  <c:v>55.888143976959164</c:v>
                </c:pt>
                <c:pt idx="947">
                  <c:v>55.888505086500516</c:v>
                </c:pt>
                <c:pt idx="948">
                  <c:v>55.888866194322453</c:v>
                </c:pt>
                <c:pt idx="949">
                  <c:v>55.889227300424999</c:v>
                </c:pt>
                <c:pt idx="950">
                  <c:v>55.88958840480808</c:v>
                </c:pt>
                <c:pt idx="951">
                  <c:v>55.889949507471748</c:v>
                </c:pt>
                <c:pt idx="952">
                  <c:v>55.890310608415895</c:v>
                </c:pt>
                <c:pt idx="953">
                  <c:v>55.8906717076406</c:v>
                </c:pt>
                <c:pt idx="954">
                  <c:v>55.89103280514577</c:v>
                </c:pt>
                <c:pt idx="955">
                  <c:v>55.891393900931433</c:v>
                </c:pt>
                <c:pt idx="956">
                  <c:v>55.891754994997555</c:v>
                </c:pt>
                <c:pt idx="957">
                  <c:v>55.892116087344078</c:v>
                </c:pt>
                <c:pt idx="958">
                  <c:v>55.89247717797106</c:v>
                </c:pt>
                <c:pt idx="959">
                  <c:v>55.892838266878407</c:v>
                </c:pt>
                <c:pt idx="960">
                  <c:v>55.893199354066141</c:v>
                </c:pt>
                <c:pt idx="961">
                  <c:v>55.893560439534234</c:v>
                </c:pt>
                <c:pt idx="962">
                  <c:v>55.893921523282657</c:v>
                </c:pt>
                <c:pt idx="963">
                  <c:v>55.894282605311396</c:v>
                </c:pt>
                <c:pt idx="964">
                  <c:v>55.894643685620451</c:v>
                </c:pt>
                <c:pt idx="965">
                  <c:v>55.895004764209794</c:v>
                </c:pt>
                <c:pt idx="966">
                  <c:v>55.895365841079361</c:v>
                </c:pt>
                <c:pt idx="967">
                  <c:v>55.895726916229187</c:v>
                </c:pt>
                <c:pt idx="968">
                  <c:v>55.896087989659243</c:v>
                </c:pt>
                <c:pt idx="969">
                  <c:v>55.896449061369502</c:v>
                </c:pt>
                <c:pt idx="970">
                  <c:v>55.896810131359906</c:v>
                </c:pt>
                <c:pt idx="971">
                  <c:v>55.897171199630542</c:v>
                </c:pt>
                <c:pt idx="972">
                  <c:v>55.897532266181273</c:v>
                </c:pt>
                <c:pt idx="973">
                  <c:v>55.897893331012163</c:v>
                </c:pt>
                <c:pt idx="974">
                  <c:v>55.898254394123143</c:v>
                </c:pt>
                <c:pt idx="975">
                  <c:v>55.898615455514197</c:v>
                </c:pt>
                <c:pt idx="976">
                  <c:v>55.898976515185353</c:v>
                </c:pt>
                <c:pt idx="977">
                  <c:v>55.899337573136535</c:v>
                </c:pt>
                <c:pt idx="978">
                  <c:v>55.899698629367741</c:v>
                </c:pt>
                <c:pt idx="979">
                  <c:v>55.900059683878972</c:v>
                </c:pt>
                <c:pt idx="980">
                  <c:v>55.90042073667022</c:v>
                </c:pt>
                <c:pt idx="981">
                  <c:v>55.900781787741408</c:v>
                </c:pt>
                <c:pt idx="982">
                  <c:v>55.901142837092557</c:v>
                </c:pt>
                <c:pt idx="983">
                  <c:v>55.901503884723631</c:v>
                </c:pt>
                <c:pt idx="984">
                  <c:v>55.901864930634645</c:v>
                </c:pt>
                <c:pt idx="985">
                  <c:v>55.902225974825541</c:v>
                </c:pt>
                <c:pt idx="986">
                  <c:v>55.902587017296312</c:v>
                </c:pt>
                <c:pt idx="987">
                  <c:v>55.90294805804696</c:v>
                </c:pt>
                <c:pt idx="988">
                  <c:v>55.903309097077489</c:v>
                </c:pt>
                <c:pt idx="989">
                  <c:v>55.903670134387788</c:v>
                </c:pt>
                <c:pt idx="990">
                  <c:v>55.904031169977891</c:v>
                </c:pt>
                <c:pt idx="991">
                  <c:v>55.904392203847785</c:v>
                </c:pt>
                <c:pt idx="992">
                  <c:v>55.904753235997433</c:v>
                </c:pt>
                <c:pt idx="993">
                  <c:v>55.905114266426814</c:v>
                </c:pt>
                <c:pt idx="994">
                  <c:v>55.905475295135943</c:v>
                </c:pt>
                <c:pt idx="995">
                  <c:v>55.905836322124749</c:v>
                </c:pt>
                <c:pt idx="996">
                  <c:v>55.906197347393302</c:v>
                </c:pt>
                <c:pt idx="997">
                  <c:v>55.906558370941461</c:v>
                </c:pt>
                <c:pt idx="998">
                  <c:v>55.906919392769296</c:v>
                </c:pt>
                <c:pt idx="999">
                  <c:v>55.907280412876766</c:v>
                </c:pt>
                <c:pt idx="1000">
                  <c:v>55.907641431263826</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Calculs!$I$4:$I$1004</c:f>
              <c:numCache>
                <c:formatCode>0.00</c:formatCode>
                <c:ptCount val="1001"/>
                <c:pt idx="0">
                  <c:v>0</c:v>
                </c:pt>
                <c:pt idx="1">
                  <c:v>0.15684552452261633</c:v>
                </c:pt>
                <c:pt idx="2">
                  <c:v>1.0192655642076651</c:v>
                </c:pt>
                <c:pt idx="3">
                  <c:v>2.3115951640218468</c:v>
                </c:pt>
                <c:pt idx="4">
                  <c:v>3.5589359204182545</c:v>
                </c:pt>
                <c:pt idx="5">
                  <c:v>4.7611886119972446</c:v>
                </c:pt>
                <c:pt idx="6">
                  <c:v>5.9457389751018157</c:v>
                </c:pt>
                <c:pt idx="7">
                  <c:v>7.1400424257742312</c:v>
                </c:pt>
                <c:pt idx="8">
                  <c:v>8.3441068835825298</c:v>
                </c:pt>
                <c:pt idx="9">
                  <c:v>9.5579401702429045</c:v>
                </c:pt>
                <c:pt idx="10">
                  <c:v>10.781550007417648</c:v>
                </c:pt>
                <c:pt idx="11">
                  <c:v>12.012092354685286</c:v>
                </c:pt>
                <c:pt idx="12">
                  <c:v>13.246715787659918</c:v>
                </c:pt>
                <c:pt idx="13">
                  <c:v>14.485416919680262</c:v>
                </c:pt>
                <c:pt idx="14">
                  <c:v>15.728192273274976</c:v>
                </c:pt>
                <c:pt idx="15">
                  <c:v>16.975038279756653</c:v>
                </c:pt>
                <c:pt idx="16">
                  <c:v>18.225951278819633</c:v>
                </c:pt>
                <c:pt idx="17">
                  <c:v>19.480927518141787</c:v>
                </c:pt>
                <c:pt idx="18">
                  <c:v>20.739963152990295</c:v>
                </c:pt>
                <c:pt idx="19">
                  <c:v>22.003054245831525</c:v>
                </c:pt>
                <c:pt idx="20">
                  <c:v>23.270196765945055</c:v>
                </c:pt>
                <c:pt idx="21">
                  <c:v>24.540242486072778</c:v>
                </c:pt>
                <c:pt idx="22">
                  <c:v>25.812040191599692</c:v>
                </c:pt>
                <c:pt idx="23">
                  <c:v>27.085581351359917</c:v>
                </c:pt>
                <c:pt idx="24">
                  <c:v>28.360857376101826</c:v>
                </c:pt>
                <c:pt idx="25">
                  <c:v>29.637859618650413</c:v>
                </c:pt>
                <c:pt idx="26">
                  <c:v>30.916579374074221</c:v>
                </c:pt>
                <c:pt idx="27">
                  <c:v>32.197007879856834</c:v>
                </c:pt>
                <c:pt idx="28">
                  <c:v>33.479140501443268</c:v>
                </c:pt>
                <c:pt idx="29">
                  <c:v>34.762972718812115</c:v>
                </c:pt>
                <c:pt idx="30">
                  <c:v>36.048495331614774</c:v>
                </c:pt>
                <c:pt idx="31">
                  <c:v>37.335699099289869</c:v>
                </c:pt>
                <c:pt idx="32">
                  <c:v>38.624574739620854</c:v>
                </c:pt>
                <c:pt idx="33">
                  <c:v>39.915112927548904</c:v>
                </c:pt>
                <c:pt idx="34">
                  <c:v>41.207304294156962</c:v>
                </c:pt>
                <c:pt idx="35">
                  <c:v>42.501139425800538</c:v>
                </c:pt>
                <c:pt idx="36">
                  <c:v>43.796608863365059</c:v>
                </c:pt>
                <c:pt idx="37">
                  <c:v>45.093703101632805</c:v>
                </c:pt>
                <c:pt idx="38">
                  <c:v>46.392412588745394</c:v>
                </c:pt>
                <c:pt idx="39">
                  <c:v>47.692727725749826</c:v>
                </c:pt>
                <c:pt idx="40">
                  <c:v>48.994638866218139</c:v>
                </c:pt>
                <c:pt idx="41">
                  <c:v>50.297245927450149</c:v>
                </c:pt>
                <c:pt idx="42">
                  <c:v>51.599646632798539</c:v>
                </c:pt>
                <c:pt idx="43">
                  <c:v>52.901828160900088</c:v>
                </c:pt>
                <c:pt idx="44">
                  <c:v>54.203777684243931</c:v>
                </c:pt>
                <c:pt idx="45">
                  <c:v>55.505482369332775</c:v>
                </c:pt>
                <c:pt idx="46">
                  <c:v>56.806929376881342</c:v>
                </c:pt>
                <c:pt idx="47">
                  <c:v>58.108105862047857</c:v>
                </c:pt>
                <c:pt idx="48">
                  <c:v>59.408998974695294</c:v>
                </c:pt>
                <c:pt idx="49">
                  <c:v>60.709595859679382</c:v>
                </c:pt>
                <c:pt idx="50">
                  <c:v>62.009883657160564</c:v>
                </c:pt>
                <c:pt idx="51">
                  <c:v>63.309849502937759</c:v>
                </c:pt>
                <c:pt idx="52">
                  <c:v>64.609480528801726</c:v>
                </c:pt>
                <c:pt idx="53">
                  <c:v>65.908763862906312</c:v>
                </c:pt>
                <c:pt idx="54">
                  <c:v>67.207686630155891</c:v>
                </c:pt>
                <c:pt idx="55">
                  <c:v>68.506235952607568</c:v>
                </c:pt>
                <c:pt idx="56">
                  <c:v>69.804398949886874</c:v>
                </c:pt>
                <c:pt idx="57">
                  <c:v>71.102162739615792</c:v>
                </c:pt>
                <c:pt idx="58">
                  <c:v>72.399514437852005</c:v>
                </c:pt>
                <c:pt idx="59">
                  <c:v>73.696441159538622</c:v>
                </c:pt>
                <c:pt idx="60">
                  <c:v>74.992930018963179</c:v>
                </c:pt>
                <c:pt idx="61">
                  <c:v>76.288968130225598</c:v>
                </c:pt>
                <c:pt idx="62">
                  <c:v>77.584542607713971</c:v>
                </c:pt>
                <c:pt idx="63">
                  <c:v>78.879640566587952</c:v>
                </c:pt>
                <c:pt idx="64">
                  <c:v>80.174249123268751</c:v>
                </c:pt>
                <c:pt idx="65">
                  <c:v>81.468355395935561</c:v>
                </c:pt>
                <c:pt idx="66">
                  <c:v>82.761946505027709</c:v>
                </c:pt>
                <c:pt idx="67">
                  <c:v>84.055009573752201</c:v>
                </c:pt>
                <c:pt idx="68">
                  <c:v>85.347531728596152</c:v>
                </c:pt>
                <c:pt idx="69">
                  <c:v>86.639500099843914</c:v>
                </c:pt>
                <c:pt idx="70">
                  <c:v>87.930901822098122</c:v>
                </c:pt>
                <c:pt idx="71">
                  <c:v>89.221724034805021</c:v>
                </c:pt>
                <c:pt idx="72">
                  <c:v>90.51195388278299</c:v>
                </c:pt>
                <c:pt idx="73">
                  <c:v>91.801578516754589</c:v>
                </c:pt>
                <c:pt idx="74">
                  <c:v>93.090585093881572</c:v>
                </c:pt>
                <c:pt idx="75">
                  <c:v>94.378960778302641</c:v>
                </c:pt>
                <c:pt idx="76">
                  <c:v>95.666692741673813</c:v>
                </c:pt>
                <c:pt idx="77">
                  <c:v>96.953768163710976</c:v>
                </c:pt>
                <c:pt idx="78">
                  <c:v>98.24017423273483</c:v>
                </c:pt>
                <c:pt idx="79">
                  <c:v>99.525898146217429</c:v>
                </c:pt>
                <c:pt idx="80">
                  <c:v>100.81092711133067</c:v>
                </c:pt>
                <c:pt idx="81">
                  <c:v>102.09434351022989</c:v>
                </c:pt>
                <c:pt idx="82">
                  <c:v>103.37522790668157</c:v>
                </c:pt>
                <c:pt idx="83">
                  <c:v>104.65356517734831</c:v>
                </c:pt>
                <c:pt idx="84">
                  <c:v>105.92934026669843</c:v>
                </c:pt>
                <c:pt idx="85">
                  <c:v>107.20253818767235</c:v>
                </c:pt>
                <c:pt idx="86">
                  <c:v>108.47314402234407</c:v>
                </c:pt>
                <c:pt idx="87">
                  <c:v>109.7411429225775</c:v>
                </c:pt>
                <c:pt idx="88">
                  <c:v>111.00652011067746</c:v>
                </c:pt>
                <c:pt idx="89">
                  <c:v>112.26926088003547</c:v>
                </c:pt>
                <c:pt idx="90">
                  <c:v>113.52935059576967</c:v>
                </c:pt>
                <c:pt idx="91">
                  <c:v>114.78637481236912</c:v>
                </c:pt>
                <c:pt idx="92">
                  <c:v>116.03991840464843</c:v>
                </c:pt>
                <c:pt idx="93">
                  <c:v>117.28996601866091</c:v>
                </c:pt>
                <c:pt idx="94">
                  <c:v>118.53650240246971</c:v>
                </c:pt>
                <c:pt idx="95">
                  <c:v>119.77951240675752</c:v>
                </c:pt>
                <c:pt idx="96">
                  <c:v>121.01898098542664</c:v>
                </c:pt>
                <c:pt idx="97">
                  <c:v>122.2548931961893</c:v>
                </c:pt>
                <c:pt idx="98">
                  <c:v>123.48723420114835</c:v>
                </c:pt>
                <c:pt idx="99">
                  <c:v>124.71598926736793</c:v>
                </c:pt>
                <c:pt idx="100">
                  <c:v>125.94114376743421</c:v>
                </c:pt>
                <c:pt idx="101">
                  <c:v>127.16261920361806</c:v>
                </c:pt>
                <c:pt idx="102">
                  <c:v>128.38033707407337</c:v>
                </c:pt>
                <c:pt idx="103">
                  <c:v>129.59428293902479</c:v>
                </c:pt>
                <c:pt idx="104">
                  <c:v>130.80444247095545</c:v>
                </c:pt>
                <c:pt idx="105">
                  <c:v>132.01080145511159</c:v>
                </c:pt>
                <c:pt idx="106">
                  <c:v>133.21334578999614</c:v>
                </c:pt>
                <c:pt idx="107">
                  <c:v>134.41206148785147</c:v>
                </c:pt>
                <c:pt idx="108">
                  <c:v>135.60693467513079</c:v>
                </c:pt>
                <c:pt idx="109">
                  <c:v>136.79795159295875</c:v>
                </c:pt>
                <c:pt idx="110">
                  <c:v>137.9850985975807</c:v>
                </c:pt>
                <c:pt idx="111">
                  <c:v>139.16909892712064</c:v>
                </c:pt>
                <c:pt idx="112">
                  <c:v>140.35067710147047</c:v>
                </c:pt>
                <c:pt idx="113">
                  <c:v>141.52982114860441</c:v>
                </c:pt>
                <c:pt idx="114">
                  <c:v>142.70651916371392</c:v>
                </c:pt>
                <c:pt idx="115">
                  <c:v>143.88075930966087</c:v>
                </c:pt>
                <c:pt idx="116">
                  <c:v>145.05252981742575</c:v>
                </c:pt>
                <c:pt idx="117">
                  <c:v>146.22181898654969</c:v>
                </c:pt>
                <c:pt idx="118">
                  <c:v>147.38861518557056</c:v>
                </c:pt>
                <c:pt idx="119">
                  <c:v>148.55290685245342</c:v>
                </c:pt>
                <c:pt idx="120">
                  <c:v>149.71468249501481</c:v>
                </c:pt>
                <c:pt idx="121">
                  <c:v>150.87270841387695</c:v>
                </c:pt>
                <c:pt idx="122">
                  <c:v>152.0257491983526</c:v>
                </c:pt>
                <c:pt idx="123">
                  <c:v>153.17379166281341</c:v>
                </c:pt>
                <c:pt idx="124">
                  <c:v>154.31682277849492</c:v>
                </c:pt>
                <c:pt idx="125">
                  <c:v>155.45482967369915</c:v>
                </c:pt>
                <c:pt idx="126">
                  <c:v>156.58779963398172</c:v>
                </c:pt>
                <c:pt idx="127">
                  <c:v>157.71572010232262</c:v>
                </c:pt>
                <c:pt idx="128">
                  <c:v>158.83857867928117</c:v>
                </c:pt>
                <c:pt idx="129">
                  <c:v>159.95636312313519</c:v>
                </c:pt>
                <c:pt idx="130">
                  <c:v>161.0690613500042</c:v>
                </c:pt>
                <c:pt idx="131">
                  <c:v>162.17634137308991</c:v>
                </c:pt>
                <c:pt idx="132">
                  <c:v>163.2778709534077</c:v>
                </c:pt>
                <c:pt idx="133">
                  <c:v>164.37363808407309</c:v>
                </c:pt>
                <c:pt idx="134">
                  <c:v>165.4636309411616</c:v>
                </c:pt>
                <c:pt idx="135">
                  <c:v>166.54783788364983</c:v>
                </c:pt>
                <c:pt idx="136">
                  <c:v>167.62624745333758</c:v>
                </c:pt>
                <c:pt idx="137">
                  <c:v>168.698848374752</c:v>
                </c:pt>
                <c:pt idx="138">
                  <c:v>169.76562955503306</c:v>
                </c:pt>
                <c:pt idx="139">
                  <c:v>170.8265800838011</c:v>
                </c:pt>
                <c:pt idx="140">
                  <c:v>171.88168923300609</c:v>
                </c:pt>
                <c:pt idx="141">
                  <c:v>172.92711885978602</c:v>
                </c:pt>
                <c:pt idx="142">
                  <c:v>173.95902685692917</c:v>
                </c:pt>
                <c:pt idx="143">
                  <c:v>174.97739967236103</c:v>
                </c:pt>
                <c:pt idx="144">
                  <c:v>175.98222431673312</c:v>
                </c:pt>
                <c:pt idx="145">
                  <c:v>176.97348836045208</c:v>
                </c:pt>
                <c:pt idx="146">
                  <c:v>177.9511799306361</c:v>
                </c:pt>
                <c:pt idx="147">
                  <c:v>178.91528770799962</c:v>
                </c:pt>
                <c:pt idx="148">
                  <c:v>179.86580092366782</c:v>
                </c:pt>
                <c:pt idx="149">
                  <c:v>180.80270935592213</c:v>
                </c:pt>
                <c:pt idx="150">
                  <c:v>181.72600332687821</c:v>
                </c:pt>
                <c:pt idx="151">
                  <c:v>182.63567369909723</c:v>
                </c:pt>
                <c:pt idx="152">
                  <c:v>183.53171187213263</c:v>
                </c:pt>
                <c:pt idx="153">
                  <c:v>184.41410977901305</c:v>
                </c:pt>
                <c:pt idx="154">
                  <c:v>185.28285988266236</c:v>
                </c:pt>
                <c:pt idx="155">
                  <c:v>186.13795517225981</c:v>
                </c:pt>
                <c:pt idx="156">
                  <c:v>186.96125820460898</c:v>
                </c:pt>
                <c:pt idx="157">
                  <c:v>187.73462298517163</c:v>
                </c:pt>
                <c:pt idx="158">
                  <c:v>188.45804662338989</c:v>
                </c:pt>
                <c:pt idx="159">
                  <c:v>189.13153069341968</c:v>
                </c:pt>
                <c:pt idx="160">
                  <c:v>189.75508117813715</c:v>
                </c:pt>
                <c:pt idx="161">
                  <c:v>190.30565660897543</c:v>
                </c:pt>
                <c:pt idx="162">
                  <c:v>190.76022424220807</c:v>
                </c:pt>
                <c:pt idx="163">
                  <c:v>191.12103177310112</c:v>
                </c:pt>
                <c:pt idx="164">
                  <c:v>191.39033981882955</c:v>
                </c:pt>
                <c:pt idx="165">
                  <c:v>191.59024314805103</c:v>
                </c:pt>
                <c:pt idx="166">
                  <c:v>191.74282895854648</c:v>
                </c:pt>
                <c:pt idx="167">
                  <c:v>191.83140093321936</c:v>
                </c:pt>
                <c:pt idx="168">
                  <c:v>191.85139715158707</c:v>
                </c:pt>
                <c:pt idx="169">
                  <c:v>191.76832182621072</c:v>
                </c:pt>
                <c:pt idx="170">
                  <c:v>191.57196444243581</c:v>
                </c:pt>
                <c:pt idx="171">
                  <c:v>191.33737390846278</c:v>
                </c:pt>
                <c:pt idx="172">
                  <c:v>191.10315024401439</c:v>
                </c:pt>
                <c:pt idx="173">
                  <c:v>190.86929234542501</c:v>
                </c:pt>
                <c:pt idx="174">
                  <c:v>190.6357991134453</c:v>
                </c:pt>
                <c:pt idx="175">
                  <c:v>190.40266945321997</c:v>
                </c:pt>
                <c:pt idx="176">
                  <c:v>190.16990227426581</c:v>
                </c:pt>
                <c:pt idx="177">
                  <c:v>189.93749649044977</c:v>
                </c:pt>
                <c:pt idx="178">
                  <c:v>189.70545101996711</c:v>
                </c:pt>
                <c:pt idx="179">
                  <c:v>189.47376478531987</c:v>
                </c:pt>
                <c:pt idx="180">
                  <c:v>189.24243671329529</c:v>
                </c:pt>
                <c:pt idx="181">
                  <c:v>189.01146573494447</c:v>
                </c:pt>
                <c:pt idx="182">
                  <c:v>188.78085078556097</c:v>
                </c:pt>
                <c:pt idx="183">
                  <c:v>188.55059080465989</c:v>
                </c:pt>
                <c:pt idx="184">
                  <c:v>188.32068473595683</c:v>
                </c:pt>
                <c:pt idx="185">
                  <c:v>188.09113152734685</c:v>
                </c:pt>
                <c:pt idx="186">
                  <c:v>187.86193013088393</c:v>
                </c:pt>
                <c:pt idx="187">
                  <c:v>187.63307950276024</c:v>
                </c:pt>
                <c:pt idx="188">
                  <c:v>187.40457860328564</c:v>
                </c:pt>
                <c:pt idx="189">
                  <c:v>187.17642639686744</c:v>
                </c:pt>
                <c:pt idx="190">
                  <c:v>186.94862185198988</c:v>
                </c:pt>
                <c:pt idx="191">
                  <c:v>186.72116394119431</c:v>
                </c:pt>
                <c:pt idx="192">
                  <c:v>186.49405164105897</c:v>
                </c:pt>
                <c:pt idx="193">
                  <c:v>186.26728393217911</c:v>
                </c:pt>
                <c:pt idx="194">
                  <c:v>186.04085979914748</c:v>
                </c:pt>
                <c:pt idx="195">
                  <c:v>185.81477823053422</c:v>
                </c:pt>
                <c:pt idx="196">
                  <c:v>185.58903821886773</c:v>
                </c:pt>
                <c:pt idx="197">
                  <c:v>185.36363876061509</c:v>
                </c:pt>
                <c:pt idx="198">
                  <c:v>185.13857885616267</c:v>
                </c:pt>
                <c:pt idx="199">
                  <c:v>184.91385750979717</c:v>
                </c:pt>
                <c:pt idx="200">
                  <c:v>184.68947372968634</c:v>
                </c:pt>
                <c:pt idx="201">
                  <c:v>182.44909993289289</c:v>
                </c:pt>
                <c:pt idx="202">
                  <c:v>180.24205531341477</c:v>
                </c:pt>
                <c:pt idx="203">
                  <c:v>178.06737875372511</c:v>
                </c:pt>
                <c:pt idx="204">
                  <c:v>175.92414572869586</c:v>
                </c:pt>
                <c:pt idx="205">
                  <c:v>173.81146657463842</c:v>
                </c:pt>
                <c:pt idx="206">
                  <c:v>171.72848485717128</c:v>
                </c:pt>
                <c:pt idx="207">
                  <c:v>169.67437583141719</c:v>
                </c:pt>
                <c:pt idx="208">
                  <c:v>167.6483449885213</c:v>
                </c:pt>
                <c:pt idx="209">
                  <c:v>165.6496266829285</c:v>
                </c:pt>
                <c:pt idx="210">
                  <c:v>163.67748283526979</c:v>
                </c:pt>
                <c:pt idx="211">
                  <c:v>161.7312017060828</c:v>
                </c:pt>
                <c:pt idx="212">
                  <c:v>159.81009673593954</c:v>
                </c:pt>
                <c:pt idx="213">
                  <c:v>157.91350544787156</c:v>
                </c:pt>
                <c:pt idx="214">
                  <c:v>156.04078840827623</c:v>
                </c:pt>
                <c:pt idx="215">
                  <c:v>154.19132824275829</c:v>
                </c:pt>
                <c:pt idx="216">
                  <c:v>152.36452870360912</c:v>
                </c:pt>
                <c:pt idx="217">
                  <c:v>150.55981378585602</c:v>
                </c:pt>
                <c:pt idx="218">
                  <c:v>148.77662688902601</c:v>
                </c:pt>
                <c:pt idx="219">
                  <c:v>147.01443002196496</c:v>
                </c:pt>
                <c:pt idx="220">
                  <c:v>145.27270304823338</c:v>
                </c:pt>
                <c:pt idx="221">
                  <c:v>143.55094296976932</c:v>
                </c:pt>
                <c:pt idx="222">
                  <c:v>141.84866324666328</c:v>
                </c:pt>
                <c:pt idx="223">
                  <c:v>140.16539315103483</c:v>
                </c:pt>
                <c:pt idx="224">
                  <c:v>138.50067715313497</c:v>
                </c:pt>
                <c:pt idx="225">
                  <c:v>136.85407433792167</c:v>
                </c:pt>
                <c:pt idx="226">
                  <c:v>135.22515785047278</c:v>
                </c:pt>
                <c:pt idx="227">
                  <c:v>133.61351436870771</c:v>
                </c:pt>
                <c:pt idx="228">
                  <c:v>132.01874360198923</c:v>
                </c:pt>
                <c:pt idx="229">
                  <c:v>130.44045781427167</c:v>
                </c:pt>
                <c:pt idx="230">
                  <c:v>128.87828137054746</c:v>
                </c:pt>
                <c:pt idx="231">
                  <c:v>127.33185030542698</c:v>
                </c:pt>
                <c:pt idx="232">
                  <c:v>125.80081191276265</c:v>
                </c:pt>
                <c:pt idx="233">
                  <c:v>124.28482435529966</c:v>
                </c:pt>
                <c:pt idx="234">
                  <c:v>122.78355629340335</c:v>
                </c:pt>
                <c:pt idx="235">
                  <c:v>121.29668653197625</c:v>
                </c:pt>
                <c:pt idx="236">
                  <c:v>119.82390368473719</c:v>
                </c:pt>
                <c:pt idx="237">
                  <c:v>118.36490585509125</c:v>
                </c:pt>
                <c:pt idx="238">
                  <c:v>116.91940033287192</c:v>
                </c:pt>
                <c:pt idx="239">
                  <c:v>115.48710330628711</c:v>
                </c:pt>
                <c:pt idx="240">
                  <c:v>114.06773958844883</c:v>
                </c:pt>
                <c:pt idx="241">
                  <c:v>112.66104235791032</c:v>
                </c:pt>
                <c:pt idx="242">
                  <c:v>111.2667529126789</c:v>
                </c:pt>
                <c:pt idx="243">
                  <c:v>109.88462043721323</c:v>
                </c:pt>
                <c:pt idx="244">
                  <c:v>108.51440178195338</c:v>
                </c:pt>
                <c:pt idx="245">
                  <c:v>107.15586125497046</c:v>
                </c:pt>
                <c:pt idx="246">
                  <c:v>105.80877042535884</c:v>
                </c:pt>
                <c:pt idx="247">
                  <c:v>104.47290793803025</c:v>
                </c:pt>
                <c:pt idx="248">
                  <c:v>103.14805933960297</c:v>
                </c:pt>
                <c:pt idx="249">
                  <c:v>101.83401691511401</c:v>
                </c:pt>
                <c:pt idx="250">
                  <c:v>100.53057953531494</c:v>
                </c:pt>
                <c:pt idx="251">
                  <c:v>99.237552514345026</c:v>
                </c:pt>
                <c:pt idx="252">
                  <c:v>97.954747477608052</c:v>
                </c:pt>
                <c:pt idx="253">
                  <c:v>96.68198223971163</c:v>
                </c:pt>
                <c:pt idx="254">
                  <c:v>95.419080692360254</c:v>
                </c:pt>
                <c:pt idx="255">
                  <c:v>94.165872702126208</c:v>
                </c:pt>
                <c:pt idx="256">
                  <c:v>92.922194018055805</c:v>
                </c:pt>
                <c:pt idx="257">
                  <c:v>91.687886189101903</c:v>
                </c:pt>
                <c:pt idx="258">
                  <c:v>90.462796491408596</c:v>
                </c:pt>
                <c:pt idx="259">
                  <c:v>89.24677786550933</c:v>
                </c:pt>
                <c:pt idx="260">
                  <c:v>88.039688863536597</c:v>
                </c:pt>
                <c:pt idx="261">
                  <c:v>86.841393606579473</c:v>
                </c:pt>
                <c:pt idx="262">
                  <c:v>85.651761752365246</c:v>
                </c:pt>
                <c:pt idx="263">
                  <c:v>84.470668473482803</c:v>
                </c:pt>
                <c:pt idx="264">
                  <c:v>83.297994446409717</c:v>
                </c:pt>
                <c:pt idx="265">
                  <c:v>82.133625851650962</c:v>
                </c:pt>
                <c:pt idx="266">
                  <c:v>80.977454385346249</c:v>
                </c:pt>
                <c:pt idx="267">
                  <c:v>79.82937728275499</c:v>
                </c:pt>
                <c:pt idx="268">
                  <c:v>78.689297354083308</c:v>
                </c:pt>
                <c:pt idx="269">
                  <c:v>77.557123033176595</c:v>
                </c:pt>
                <c:pt idx="270">
                  <c:v>76.432768439663988</c:v>
                </c:pt>
                <c:pt idx="271">
                  <c:v>75.316153455209118</c:v>
                </c:pt>
                <c:pt idx="272">
                  <c:v>74.207203814593669</c:v>
                </c:pt>
                <c:pt idx="273">
                  <c:v>73.105851212438324</c:v>
                </c:pt>
                <c:pt idx="274">
                  <c:v>72.012033426448923</c:v>
                </c:pt>
                <c:pt idx="275">
                  <c:v>70.925694458165964</c:v>
                </c:pt>
                <c:pt idx="276">
                  <c:v>69.846784692291521</c:v>
                </c:pt>
                <c:pt idx="277">
                  <c:v>68.77526107577232</c:v>
                </c:pt>
                <c:pt idx="278">
                  <c:v>67.711087317928317</c:v>
                </c:pt>
                <c:pt idx="279">
                  <c:v>66.654234113036566</c:v>
                </c:pt>
                <c:pt idx="280">
                  <c:v>65.604679386908444</c:v>
                </c:pt>
                <c:pt idx="281">
                  <c:v>64.562408569135442</c:v>
                </c:pt>
                <c:pt idx="282">
                  <c:v>63.527414892826322</c:v>
                </c:pt>
                <c:pt idx="283">
                  <c:v>62.499699723814473</c:v>
                </c:pt>
                <c:pt idx="284">
                  <c:v>61.479272921480778</c:v>
                </c:pt>
                <c:pt idx="285">
                  <c:v>60.466153233513666</c:v>
                </c:pt>
                <c:pt idx="286">
                  <c:v>59.460368727112687</c:v>
                </c:pt>
                <c:pt idx="287">
                  <c:v>58.461957259336216</c:v>
                </c:pt>
                <c:pt idx="288">
                  <c:v>57.470966989494855</c:v>
                </c:pt>
                <c:pt idx="289">
                  <c:v>56.487456936699111</c:v>
                </c:pt>
                <c:pt idx="290">
                  <c:v>55.511497585879518</c:v>
                </c:pt>
                <c:pt idx="291">
                  <c:v>54.543171545807454</c:v>
                </c:pt>
                <c:pt idx="292">
                  <c:v>53.582574262849121</c:v>
                </c:pt>
                <c:pt idx="293">
                  <c:v>52.629814794379172</c:v>
                </c:pt>
                <c:pt idx="294">
                  <c:v>51.685016645954548</c:v>
                </c:pt>
                <c:pt idx="295">
                  <c:v>50.748318676494925</c:v>
                </c:pt>
                <c:pt idx="296">
                  <c:v>49.819876075818748</c:v>
                </c:pt>
                <c:pt idx="297">
                  <c:v>48.899861418928147</c:v>
                </c:pt>
                <c:pt idx="298">
                  <c:v>47.988465801400871</c:v>
                </c:pt>
                <c:pt idx="299">
                  <c:v>47.085900060106745</c:v>
                </c:pt>
                <c:pt idx="300">
                  <c:v>46.19239608318928</c:v>
                </c:pt>
                <c:pt idx="301">
                  <c:v>45.308208212800068</c:v>
                </c:pt>
                <c:pt idx="302">
                  <c:v>44.433614743398053</c:v>
                </c:pt>
                <c:pt idx="303">
                  <c:v>43.568919517470455</c:v>
                </c:pt>
                <c:pt idx="304">
                  <c:v>42.714453619228856</c:v>
                </c:pt>
                <c:pt idx="305">
                  <c:v>41.870577165102212</c:v>
                </c:pt>
                <c:pt idx="306">
                  <c:v>41.037681187594366</c:v>
                </c:pt>
                <c:pt idx="307">
                  <c:v>40.216189606186909</c:v>
                </c:pt>
                <c:pt idx="308">
                  <c:v>39.406561275326837</c:v>
                </c:pt>
                <c:pt idx="309">
                  <c:v>38.609292095003035</c:v>
                </c:pt>
                <c:pt idx="310">
                  <c:v>37.824917163837085</c:v>
                </c:pt>
                <c:pt idx="311">
                  <c:v>37.054012947836199</c:v>
                </c:pt>
                <c:pt idx="312">
                  <c:v>36.297199429822498</c:v>
                </c:pt>
                <c:pt idx="313">
                  <c:v>35.555142194920933</c:v>
                </c:pt>
                <c:pt idx="314">
                  <c:v>34.828554396245565</c:v>
                </c:pt>
                <c:pt idx="315">
                  <c:v>34.11819853201402</c:v>
                </c:pt>
                <c:pt idx="316">
                  <c:v>33.42488795077341</c:v>
                </c:pt>
                <c:pt idx="317">
                  <c:v>32.749487985402283</c:v>
                </c:pt>
                <c:pt idx="318">
                  <c:v>32.092916599406898</c:v>
                </c:pt>
                <c:pt idx="319">
                  <c:v>31.456144411349062</c:v>
                </c:pt>
                <c:pt idx="320">
                  <c:v>30.840193945929595</c:v>
                </c:pt>
                <c:pt idx="321">
                  <c:v>30.246137944588419</c:v>
                </c:pt>
                <c:pt idx="322">
                  <c:v>29.675096556185071</c:v>
                </c:pt>
                <c:pt idx="323">
                  <c:v>29.12823322156909</c:v>
                </c:pt>
                <c:pt idx="324">
                  <c:v>28.606749067256668</c:v>
                </c:pt>
                <c:pt idx="325">
                  <c:v>28.111875635961088</c:v>
                </c:pt>
                <c:pt idx="326">
                  <c:v>27.644865808488657</c:v>
                </c:pt>
                <c:pt idx="327">
                  <c:v>27.206982815437463</c:v>
                </c:pt>
                <c:pt idx="328">
                  <c:v>26.799487300503571</c:v>
                </c:pt>
                <c:pt idx="329">
                  <c:v>26.423622481051606</c:v>
                </c:pt>
                <c:pt idx="330">
                  <c:v>26.08059755507885</c:v>
                </c:pt>
                <c:pt idx="331">
                  <c:v>25.771569623378472</c:v>
                </c:pt>
                <c:pt idx="332">
                  <c:v>25.4976245251435</c:v>
                </c:pt>
                <c:pt idx="333">
                  <c:v>25.259757114845058</c:v>
                </c:pt>
                <c:pt idx="334">
                  <c:v>25.058851625601637</c:v>
                </c:pt>
                <c:pt idx="335">
                  <c:v>24.89566285535043</c:v>
                </c:pt>
                <c:pt idx="336">
                  <c:v>24.770798962840487</c:v>
                </c:pt>
                <c:pt idx="337">
                  <c:v>24.68470665886581</c:v>
                </c:pt>
                <c:pt idx="338">
                  <c:v>24.637659516815081</c:v>
                </c:pt>
                <c:pt idx="339">
                  <c:v>24.629750004567629</c:v>
                </c:pt>
                <c:pt idx="340">
                  <c:v>24.660885663609228</c:v>
                </c:pt>
                <c:pt idx="341">
                  <c:v>24.73078964495387</c:v>
                </c:pt>
                <c:pt idx="342">
                  <c:v>24.839005574826153</c:v>
                </c:pt>
                <c:pt idx="343">
                  <c:v>24.984906488913566</c:v>
                </c:pt>
                <c:pt idx="344">
                  <c:v>25.167707364810163</c:v>
                </c:pt>
                <c:pt idx="345">
                  <c:v>25.38648061682213</c:v>
                </c:pt>
                <c:pt idx="346">
                  <c:v>25.640173808122093</c:v>
                </c:pt>
                <c:pt idx="347">
                  <c:v>25.927628787304801</c:v>
                </c:pt>
                <c:pt idx="348">
                  <c:v>26.247601467249517</c:v>
                </c:pt>
                <c:pt idx="349">
                  <c:v>26.598781525243297</c:v>
                </c:pt>
                <c:pt idx="350">
                  <c:v>26.979811401936708</c:v>
                </c:pt>
                <c:pt idx="351">
                  <c:v>27.389304098567344</c:v>
                </c:pt>
                <c:pt idx="352">
                  <c:v>27.825859403096189</c:v>
                </c:pt>
                <c:pt idx="353">
                  <c:v>28.28807830456109</c:v>
                </c:pt>
                <c:pt idx="354">
                  <c:v>28.774575472075323</c:v>
                </c:pt>
                <c:pt idx="355">
                  <c:v>29.283989774692419</c:v>
                </c:pt>
                <c:pt idx="356">
                  <c:v>29.814992897993925</c:v>
                </c:pt>
                <c:pt idx="357">
                  <c:v>30.366296172347823</c:v>
                </c:pt>
                <c:pt idx="358">
                  <c:v>30.936655767716118</c:v>
                </c:pt>
                <c:pt idx="359">
                  <c:v>31.524876433156109</c:v>
                </c:pt>
                <c:pt idx="360">
                  <c:v>32.129813968793293</c:v>
                </c:pt>
                <c:pt idx="361">
                  <c:v>32.750376617173224</c:v>
                </c:pt>
                <c:pt idx="362">
                  <c:v>33.3855255524524</c:v>
                </c:pt>
                <c:pt idx="363">
                  <c:v>34.034274632411403</c:v>
                </c:pt>
                <c:pt idx="364">
                  <c:v>34.695689561859062</c:v>
                </c:pt>
                <c:pt idx="365">
                  <c:v>35.368886598271835</c:v>
                </c:pt>
                <c:pt idx="366">
                  <c:v>36.053030912677485</c:v>
                </c:pt>
                <c:pt idx="367">
                  <c:v>36.747334701678604</c:v>
                </c:pt>
                <c:pt idx="368">
                  <c:v>37.451055130650829</c:v>
                </c:pt>
                <c:pt idx="369">
                  <c:v>38.163492173843146</c:v>
                </c:pt>
                <c:pt idx="370">
                  <c:v>38.883986404478712</c:v>
                </c:pt>
                <c:pt idx="371">
                  <c:v>39.611916777011317</c:v>
                </c:pt>
                <c:pt idx="372">
                  <c:v>40.346698434357876</c:v>
                </c:pt>
                <c:pt idx="373">
                  <c:v>41.087780565078347</c:v>
                </c:pt>
                <c:pt idx="374">
                  <c:v>41.834644328959484</c:v>
                </c:pt>
                <c:pt idx="375">
                  <c:v>42.586800864119233</c:v>
                </c:pt>
                <c:pt idx="376">
                  <c:v>43.343789384425222</c:v>
                </c:pt>
                <c:pt idx="377">
                  <c:v>44.105175372565213</c:v>
                </c:pt>
                <c:pt idx="378">
                  <c:v>44.870548871382226</c:v>
                </c:pt>
                <c:pt idx="379">
                  <c:v>45.63952287397089</c:v>
                </c:pt>
                <c:pt idx="380">
                  <c:v>46.411731811417333</c:v>
                </c:pt>
                <c:pt idx="381">
                  <c:v>47.186830135860873</c:v>
                </c:pt>
                <c:pt idx="382">
                  <c:v>47.9644909956832</c:v>
                </c:pt>
                <c:pt idx="383">
                  <c:v>48.744404999024162</c:v>
                </c:pt>
                <c:pt idx="384">
                  <c:v>49.526279061427218</c:v>
                </c:pt>
                <c:pt idx="385">
                  <c:v>50.309835333187237</c:v>
                </c:pt>
                <c:pt idx="386">
                  <c:v>51.094810201870587</c:v>
                </c:pt>
                <c:pt idx="387">
                  <c:v>51.880953365472884</c:v>
                </c:pt>
                <c:pt idx="388">
                  <c:v>52.668026971748617</c:v>
                </c:pt>
                <c:pt idx="389">
                  <c:v>53.455804819368453</c:v>
                </c:pt>
                <c:pt idx="390">
                  <c:v>54.244071616721087</c:v>
                </c:pt>
                <c:pt idx="391">
                  <c:v>55.032622294361857</c:v>
                </c:pt>
                <c:pt idx="392">
                  <c:v>55.82126136731285</c:v>
                </c:pt>
                <c:pt idx="393">
                  <c:v>56.609802343629596</c:v>
                </c:pt>
                <c:pt idx="394">
                  <c:v>57.398067175863375</c:v>
                </c:pt>
                <c:pt idx="395">
                  <c:v>58.185885752260205</c:v>
                </c:pt>
                <c:pt idx="396">
                  <c:v>58.973095424745502</c:v>
                </c:pt>
                <c:pt idx="397">
                  <c:v>59.759540570944502</c:v>
                </c:pt>
                <c:pt idx="398">
                  <c:v>60.545072187680958</c:v>
                </c:pt>
                <c:pt idx="399">
                  <c:v>61.329547513580323</c:v>
                </c:pt>
                <c:pt idx="400">
                  <c:v>62.112829678577</c:v>
                </c:pt>
                <c:pt idx="401">
                  <c:v>62.89478737828815</c:v>
                </c:pt>
                <c:pt idx="402">
                  <c:v>63.675294571370053</c:v>
                </c:pt>
                <c:pt idx="403">
                  <c:v>64.454230198115653</c:v>
                </c:pt>
                <c:pt idx="404">
                  <c:v>65.231477918685002</c:v>
                </c:pt>
                <c:pt idx="405">
                  <c:v>66.006925869484363</c:v>
                </c:pt>
                <c:pt idx="406">
                  <c:v>66.780466436324033</c:v>
                </c:pt>
                <c:pt idx="407">
                  <c:v>67.551996043091847</c:v>
                </c:pt>
                <c:pt idx="408">
                  <c:v>68.321414954776586</c:v>
                </c:pt>
                <c:pt idx="409">
                  <c:v>69.0886270937674</c:v>
                </c:pt>
                <c:pt idx="410">
                  <c:v>69.853539868438148</c:v>
                </c:pt>
                <c:pt idx="411">
                  <c:v>70.61606401310317</c:v>
                </c:pt>
                <c:pt idx="412">
                  <c:v>71.376113438501861</c:v>
                </c:pt>
                <c:pt idx="413">
                  <c:v>72.13360509203531</c:v>
                </c:pt>
                <c:pt idx="414">
                  <c:v>72.888458827038107</c:v>
                </c:pt>
                <c:pt idx="415">
                  <c:v>73.640597280423862</c:v>
                </c:pt>
                <c:pt idx="416">
                  <c:v>74.389945758094768</c:v>
                </c:pt>
                <c:pt idx="417">
                  <c:v>75.136432127551302</c:v>
                </c:pt>
                <c:pt idx="418">
                  <c:v>75.879986717182405</c:v>
                </c:pt>
                <c:pt idx="419">
                  <c:v>76.620542221755741</c:v>
                </c:pt>
                <c:pt idx="420">
                  <c:v>77.358033613664091</c:v>
                </c:pt>
                <c:pt idx="421">
                  <c:v>78.092398059518089</c:v>
                </c:pt>
                <c:pt idx="422">
                  <c:v>78.823574841705749</c:v>
                </c:pt>
                <c:pt idx="423">
                  <c:v>79.551505284568449</c:v>
                </c:pt>
                <c:pt idx="424">
                  <c:v>80.276132684868841</c:v>
                </c:pt>
                <c:pt idx="425">
                  <c:v>80.997402246250331</c:v>
                </c:pt>
                <c:pt idx="426">
                  <c:v>81.715261017410256</c:v>
                </c:pt>
                <c:pt idx="427">
                  <c:v>82.429657833729436</c:v>
                </c:pt>
                <c:pt idx="428">
                  <c:v>83.140543262119081</c:v>
                </c:pt>
                <c:pt idx="429">
                  <c:v>83.847869548864381</c:v>
                </c:pt>
                <c:pt idx="430">
                  <c:v>84.551590570259563</c:v>
                </c:pt>
                <c:pt idx="431">
                  <c:v>85.25166178584422</c:v>
                </c:pt>
                <c:pt idx="432">
                  <c:v>85.948040194064319</c:v>
                </c:pt>
                <c:pt idx="433">
                  <c:v>86.640684290194329</c:v>
                </c:pt>
                <c:pt idx="434">
                  <c:v>87.329554026368044</c:v>
                </c:pt>
                <c:pt idx="435">
                  <c:v>88.014610773576962</c:v>
                </c:pt>
                <c:pt idx="436">
                  <c:v>88.695817285504816</c:v>
                </c:pt>
                <c:pt idx="437">
                  <c:v>89.373137664076125</c:v>
                </c:pt>
                <c:pt idx="438">
                  <c:v>90.04653732660536</c:v>
                </c:pt>
                <c:pt idx="439">
                  <c:v>90.715982974441019</c:v>
                </c:pt>
                <c:pt idx="440">
                  <c:v>91.381442563006431</c:v>
                </c:pt>
                <c:pt idx="441">
                  <c:v>92.042885273145728</c:v>
                </c:pt>
                <c:pt idx="442">
                  <c:v>92.700281483690034</c:v>
                </c:pt>
                <c:pt idx="443">
                  <c:v>93.353602745164338</c:v>
                </c:pt>
                <c:pt idx="444">
                  <c:v>94.002821754561268</c:v>
                </c:pt>
                <c:pt idx="445">
                  <c:v>94.647912331113176</c:v>
                </c:pt>
                <c:pt idx="446">
                  <c:v>95.288849392997989</c:v>
                </c:pt>
                <c:pt idx="447">
                  <c:v>95.925608934919268</c:v>
                </c:pt>
                <c:pt idx="448">
                  <c:v>96.558168006504843</c:v>
                </c:pt>
                <c:pt idx="449">
                  <c:v>97.18650469147174</c:v>
                </c:pt>
                <c:pt idx="450">
                  <c:v>97.810598087509135</c:v>
                </c:pt>
                <c:pt idx="451">
                  <c:v>98.430428286834015</c:v>
                </c:pt>
                <c:pt idx="452">
                  <c:v>99.045976357377413</c:v>
                </c:pt>
                <c:pt idx="453">
                  <c:v>99.657224324561753</c:v>
                </c:pt>
                <c:pt idx="454">
                  <c:v>100.26415515363267</c:v>
                </c:pt>
                <c:pt idx="455">
                  <c:v>100.86675273251096</c:v>
                </c:pt>
                <c:pt idx="456">
                  <c:v>101.46500185513258</c:v>
                </c:pt>
                <c:pt idx="457">
                  <c:v>102.05888820524714</c:v>
                </c:pt>
                <c:pt idx="458">
                  <c:v>102.64839834064644</c:v>
                </c:pt>
                <c:pt idx="459">
                  <c:v>103.23351967779776</c:v>
                </c:pt>
                <c:pt idx="460">
                  <c:v>103.81424047685707</c:v>
                </c:pt>
                <c:pt idx="461">
                  <c:v>104.39054982703979</c:v>
                </c:pt>
                <c:pt idx="462">
                  <c:v>104.96243763232771</c:v>
                </c:pt>
                <c:pt idx="463">
                  <c:v>105.5298945974927</c:v>
                </c:pt>
                <c:pt idx="464">
                  <c:v>106.09291221441855</c:v>
                </c:pt>
                <c:pt idx="465">
                  <c:v>106.65148274870384</c:v>
                </c:pt>
                <c:pt idx="466">
                  <c:v>107.20559922652983</c:v>
                </c:pt>
                <c:pt idx="467">
                  <c:v>107.75525542177856</c:v>
                </c:pt>
                <c:pt idx="468">
                  <c:v>108.30044584338708</c:v>
                </c:pt>
                <c:pt idx="469">
                  <c:v>108.84116572292503</c:v>
                </c:pt>
                <c:pt idx="470">
                  <c:v>109.37741100238338</c:v>
                </c:pt>
                <c:pt idx="471">
                  <c:v>109.90917832216317</c:v>
                </c:pt>
                <c:pt idx="472">
                  <c:v>110.43646500925372</c:v>
                </c:pt>
                <c:pt idx="473">
                  <c:v>110.9592690655908</c:v>
                </c:pt>
                <c:pt idx="474">
                  <c:v>111.47758915658527</c:v>
                </c:pt>
                <c:pt idx="475">
                  <c:v>111.99142459981442</c:v>
                </c:pt>
                <c:pt idx="476">
                  <c:v>112.50077535386764</c:v>
                </c:pt>
                <c:pt idx="477">
                  <c:v>113.00564200733942</c:v>
                </c:pt>
                <c:pt idx="478">
                  <c:v>113.50602576796315</c:v>
                </c:pt>
                <c:pt idx="479">
                  <c:v>114.00192845187912</c:v>
                </c:pt>
                <c:pt idx="480">
                  <c:v>114.49335247303122</c:v>
                </c:pt>
                <c:pt idx="481">
                  <c:v>114.98030083268696</c:v>
                </c:pt>
                <c:pt idx="482">
                  <c:v>115.46277710907594</c:v>
                </c:pt>
                <c:pt idx="483">
                  <c:v>115.94078544714201</c:v>
                </c:pt>
                <c:pt idx="484">
                  <c:v>116.41433054840526</c:v>
                </c:pt>
                <c:pt idx="485">
                  <c:v>116.88341766092981</c:v>
                </c:pt>
                <c:pt idx="486">
                  <c:v>117.34805256939374</c:v>
                </c:pt>
                <c:pt idx="487">
                  <c:v>117.80824158525817</c:v>
                </c:pt>
                <c:pt idx="488">
                  <c:v>118.26399153703235</c:v>
                </c:pt>
                <c:pt idx="489">
                  <c:v>118.71530976063201</c:v>
                </c:pt>
                <c:pt idx="490">
                  <c:v>119.16220408982861</c:v>
                </c:pt>
                <c:pt idx="491">
                  <c:v>119.60468284678709</c:v>
                </c:pt>
                <c:pt idx="492">
                  <c:v>120.04275483269016</c:v>
                </c:pt>
                <c:pt idx="493">
                  <c:v>120.47642931844726</c:v>
                </c:pt>
                <c:pt idx="494">
                  <c:v>120.90571603548635</c:v>
                </c:pt>
                <c:pt idx="495">
                  <c:v>121.33062516662723</c:v>
                </c:pt>
                <c:pt idx="496">
                  <c:v>121.75116733703491</c:v>
                </c:pt>
                <c:pt idx="497">
                  <c:v>122.16735360525178</c:v>
                </c:pt>
                <c:pt idx="498">
                  <c:v>122.57919545430759</c:v>
                </c:pt>
                <c:pt idx="499">
                  <c:v>122.98670478290629</c:v>
                </c:pt>
                <c:pt idx="500">
                  <c:v>123.38989389668868</c:v>
                </c:pt>
                <c:pt idx="501">
                  <c:v>123.78877549957042</c:v>
                </c:pt>
                <c:pt idx="502">
                  <c:v>124.18336268515459</c:v>
                </c:pt>
                <c:pt idx="503">
                  <c:v>124.57366892821834</c:v>
                </c:pt>
                <c:pt idx="504">
                  <c:v>124.95970807627303</c:v>
                </c:pt>
                <c:pt idx="505">
                  <c:v>125.3414943411977</c:v>
                </c:pt>
                <c:pt idx="506">
                  <c:v>125.7190422909453</c:v>
                </c:pt>
                <c:pt idx="507">
                  <c:v>126.09236684132168</c:v>
                </c:pt>
                <c:pt idx="508">
                  <c:v>126.46148324783702</c:v>
                </c:pt>
                <c:pt idx="509">
                  <c:v>126.8264070976295</c:v>
                </c:pt>
                <c:pt idx="510">
                  <c:v>127.18715430146128</c:v>
                </c:pt>
                <c:pt idx="511">
                  <c:v>127.54374108578671</c:v>
                </c:pt>
                <c:pt idx="512">
                  <c:v>127.89618398489266</c:v>
                </c:pt>
                <c:pt idx="513">
                  <c:v>128.24449983311104</c:v>
                </c:pt>
                <c:pt idx="514">
                  <c:v>128.58870575710375</c:v>
                </c:pt>
                <c:pt idx="515">
                  <c:v>128.92881916822003</c:v>
                </c:pt>
                <c:pt idx="516">
                  <c:v>128.92915515685368</c:v>
                </c:pt>
                <c:pt idx="517">
                  <c:v>128.9294911414427</c:v>
                </c:pt>
                <c:pt idx="518">
                  <c:v>128.9298271219871</c:v>
                </c:pt>
                <c:pt idx="519">
                  <c:v>128.93016309848693</c:v>
                </c:pt>
                <c:pt idx="520">
                  <c:v>128.9304990709422</c:v>
                </c:pt>
                <c:pt idx="521">
                  <c:v>128.93083503935287</c:v>
                </c:pt>
                <c:pt idx="522">
                  <c:v>128.93117100371907</c:v>
                </c:pt>
                <c:pt idx="523">
                  <c:v>128.93150696404072</c:v>
                </c:pt>
                <c:pt idx="524">
                  <c:v>128.93184292031788</c:v>
                </c:pt>
                <c:pt idx="525">
                  <c:v>128.93217887255054</c:v>
                </c:pt>
                <c:pt idx="526">
                  <c:v>128.93251482073873</c:v>
                </c:pt>
                <c:pt idx="527">
                  <c:v>128.93285076488252</c:v>
                </c:pt>
                <c:pt idx="528">
                  <c:v>128.93318670498186</c:v>
                </c:pt>
                <c:pt idx="529">
                  <c:v>128.93352264103677</c:v>
                </c:pt>
                <c:pt idx="530">
                  <c:v>128.9338585730473</c:v>
                </c:pt>
                <c:pt idx="531">
                  <c:v>128.93419450101348</c:v>
                </c:pt>
                <c:pt idx="532">
                  <c:v>128.9345304249353</c:v>
                </c:pt>
                <c:pt idx="533">
                  <c:v>128.93486634481278</c:v>
                </c:pt>
                <c:pt idx="534">
                  <c:v>128.93520226064595</c:v>
                </c:pt>
                <c:pt idx="535">
                  <c:v>128.93553817243478</c:v>
                </c:pt>
                <c:pt idx="536">
                  <c:v>128.93587408017933</c:v>
                </c:pt>
                <c:pt idx="537">
                  <c:v>128.93620998387965</c:v>
                </c:pt>
                <c:pt idx="538">
                  <c:v>128.93654588353567</c:v>
                </c:pt>
                <c:pt idx="539">
                  <c:v>128.93688177914748</c:v>
                </c:pt>
                <c:pt idx="540">
                  <c:v>128.93721767071509</c:v>
                </c:pt>
                <c:pt idx="541">
                  <c:v>128.93755355823851</c:v>
                </c:pt>
                <c:pt idx="542">
                  <c:v>128.93788944171772</c:v>
                </c:pt>
                <c:pt idx="543">
                  <c:v>128.93822532115277</c:v>
                </c:pt>
                <c:pt idx="544">
                  <c:v>128.9385611965437</c:v>
                </c:pt>
                <c:pt idx="545">
                  <c:v>128.93889706789051</c:v>
                </c:pt>
                <c:pt idx="546">
                  <c:v>128.93923293519322</c:v>
                </c:pt>
                <c:pt idx="547">
                  <c:v>128.9395687984518</c:v>
                </c:pt>
                <c:pt idx="548">
                  <c:v>128.93990465766635</c:v>
                </c:pt>
                <c:pt idx="549">
                  <c:v>128.94024051283688</c:v>
                </c:pt>
                <c:pt idx="550">
                  <c:v>128.94057636396329</c:v>
                </c:pt>
                <c:pt idx="551">
                  <c:v>128.94091221104574</c:v>
                </c:pt>
                <c:pt idx="552">
                  <c:v>128.94124805408418</c:v>
                </c:pt>
                <c:pt idx="553">
                  <c:v>128.94158389307862</c:v>
                </c:pt>
                <c:pt idx="554">
                  <c:v>128.94191972802912</c:v>
                </c:pt>
                <c:pt idx="555">
                  <c:v>128.94225555893564</c:v>
                </c:pt>
                <c:pt idx="556">
                  <c:v>128.94259138579827</c:v>
                </c:pt>
                <c:pt idx="557">
                  <c:v>128.94292720861694</c:v>
                </c:pt>
                <c:pt idx="558">
                  <c:v>128.94326302739177</c:v>
                </c:pt>
                <c:pt idx="559">
                  <c:v>128.94359884212273</c:v>
                </c:pt>
                <c:pt idx="560">
                  <c:v>128.94393465280979</c:v>
                </c:pt>
                <c:pt idx="561">
                  <c:v>128.94427045945304</c:v>
                </c:pt>
                <c:pt idx="562">
                  <c:v>128.94460626205247</c:v>
                </c:pt>
                <c:pt idx="563">
                  <c:v>128.94494206060807</c:v>
                </c:pt>
                <c:pt idx="564">
                  <c:v>128.94527785511991</c:v>
                </c:pt>
                <c:pt idx="565">
                  <c:v>128.945613645588</c:v>
                </c:pt>
                <c:pt idx="566">
                  <c:v>128.9459494320123</c:v>
                </c:pt>
                <c:pt idx="567">
                  <c:v>128.94628521439287</c:v>
                </c:pt>
                <c:pt idx="568">
                  <c:v>128.94662099272972</c:v>
                </c:pt>
                <c:pt idx="569">
                  <c:v>128.9469567670229</c:v>
                </c:pt>
                <c:pt idx="570">
                  <c:v>128.94729253727238</c:v>
                </c:pt>
                <c:pt idx="571">
                  <c:v>128.94762830347821</c:v>
                </c:pt>
                <c:pt idx="572">
                  <c:v>128.94796406564038</c:v>
                </c:pt>
                <c:pt idx="573">
                  <c:v>128.94829982375896</c:v>
                </c:pt>
                <c:pt idx="574">
                  <c:v>128.9486355778339</c:v>
                </c:pt>
                <c:pt idx="575">
                  <c:v>128.94897132786525</c:v>
                </c:pt>
                <c:pt idx="576">
                  <c:v>128.94930707385305</c:v>
                </c:pt>
                <c:pt idx="577">
                  <c:v>128.94964281579729</c:v>
                </c:pt>
                <c:pt idx="578">
                  <c:v>128.949978553698</c:v>
                </c:pt>
                <c:pt idx="579">
                  <c:v>128.95031428755516</c:v>
                </c:pt>
                <c:pt idx="580">
                  <c:v>128.95065001736884</c:v>
                </c:pt>
                <c:pt idx="581">
                  <c:v>128.95098574313903</c:v>
                </c:pt>
                <c:pt idx="582">
                  <c:v>128.95132146486577</c:v>
                </c:pt>
                <c:pt idx="583">
                  <c:v>128.95165718254907</c:v>
                </c:pt>
                <c:pt idx="584">
                  <c:v>128.95199289618893</c:v>
                </c:pt>
                <c:pt idx="585">
                  <c:v>128.95232860578537</c:v>
                </c:pt>
                <c:pt idx="586">
                  <c:v>128.95266431133842</c:v>
                </c:pt>
                <c:pt idx="587">
                  <c:v>128.95300001284809</c:v>
                </c:pt>
                <c:pt idx="588">
                  <c:v>128.95333571031443</c:v>
                </c:pt>
                <c:pt idx="589">
                  <c:v>128.95367140373742</c:v>
                </c:pt>
                <c:pt idx="590">
                  <c:v>128.9540070931171</c:v>
                </c:pt>
                <c:pt idx="591">
                  <c:v>128.95434277845345</c:v>
                </c:pt>
                <c:pt idx="592">
                  <c:v>128.95467845974653</c:v>
                </c:pt>
                <c:pt idx="593">
                  <c:v>128.95501413699634</c:v>
                </c:pt>
                <c:pt idx="594">
                  <c:v>128.9553498102029</c:v>
                </c:pt>
                <c:pt idx="595">
                  <c:v>128.95568547936622</c:v>
                </c:pt>
                <c:pt idx="596">
                  <c:v>128.95602114448636</c:v>
                </c:pt>
                <c:pt idx="597">
                  <c:v>128.95635680556325</c:v>
                </c:pt>
                <c:pt idx="598">
                  <c:v>128.95669246259698</c:v>
                </c:pt>
                <c:pt idx="599">
                  <c:v>128.95702811558758</c:v>
                </c:pt>
                <c:pt idx="600">
                  <c:v>128.95736376453496</c:v>
                </c:pt>
                <c:pt idx="601">
                  <c:v>128.9576994094393</c:v>
                </c:pt>
                <c:pt idx="602">
                  <c:v>128.95803505030048</c:v>
                </c:pt>
                <c:pt idx="603">
                  <c:v>128.95837068711859</c:v>
                </c:pt>
                <c:pt idx="604">
                  <c:v>128.95870631989362</c:v>
                </c:pt>
                <c:pt idx="605">
                  <c:v>128.95904194862558</c:v>
                </c:pt>
                <c:pt idx="606">
                  <c:v>128.95937757331455</c:v>
                </c:pt>
                <c:pt idx="607">
                  <c:v>128.95971319396045</c:v>
                </c:pt>
                <c:pt idx="608">
                  <c:v>128.96004881056336</c:v>
                </c:pt>
                <c:pt idx="609">
                  <c:v>128.96038442312332</c:v>
                </c:pt>
                <c:pt idx="610">
                  <c:v>128.96072003164028</c:v>
                </c:pt>
                <c:pt idx="611">
                  <c:v>128.96105563611434</c:v>
                </c:pt>
                <c:pt idx="612">
                  <c:v>128.96139123654547</c:v>
                </c:pt>
                <c:pt idx="613">
                  <c:v>128.96172683293364</c:v>
                </c:pt>
                <c:pt idx="614">
                  <c:v>128.96206242527893</c:v>
                </c:pt>
                <c:pt idx="615">
                  <c:v>128.96239801358135</c:v>
                </c:pt>
                <c:pt idx="616">
                  <c:v>128.96273359784092</c:v>
                </c:pt>
                <c:pt idx="617">
                  <c:v>128.96306917805762</c:v>
                </c:pt>
                <c:pt idx="618">
                  <c:v>128.96340475423153</c:v>
                </c:pt>
                <c:pt idx="619">
                  <c:v>128.96374032636263</c:v>
                </c:pt>
                <c:pt idx="620">
                  <c:v>128.96407589445093</c:v>
                </c:pt>
                <c:pt idx="621">
                  <c:v>128.96441145849647</c:v>
                </c:pt>
                <c:pt idx="622">
                  <c:v>128.96474701849925</c:v>
                </c:pt>
                <c:pt idx="623">
                  <c:v>128.96508257445933</c:v>
                </c:pt>
                <c:pt idx="624">
                  <c:v>128.96541812637668</c:v>
                </c:pt>
                <c:pt idx="625">
                  <c:v>128.96575367425132</c:v>
                </c:pt>
                <c:pt idx="626">
                  <c:v>128.96608921808328</c:v>
                </c:pt>
                <c:pt idx="627">
                  <c:v>128.9664247578726</c:v>
                </c:pt>
                <c:pt idx="628">
                  <c:v>128.96676029361927</c:v>
                </c:pt>
                <c:pt idx="629">
                  <c:v>128.9670958253233</c:v>
                </c:pt>
                <c:pt idx="630">
                  <c:v>128.96743135298473</c:v>
                </c:pt>
                <c:pt idx="631">
                  <c:v>128.96776687660358</c:v>
                </c:pt>
                <c:pt idx="632">
                  <c:v>128.96810239617986</c:v>
                </c:pt>
                <c:pt idx="633">
                  <c:v>128.96843791171358</c:v>
                </c:pt>
                <c:pt idx="634">
                  <c:v>128.96877342320471</c:v>
                </c:pt>
                <c:pt idx="635">
                  <c:v>128.96910893065339</c:v>
                </c:pt>
                <c:pt idx="636">
                  <c:v>128.96944443405954</c:v>
                </c:pt>
                <c:pt idx="637">
                  <c:v>128.96977993342321</c:v>
                </c:pt>
                <c:pt idx="638">
                  <c:v>128.97011542874444</c:v>
                </c:pt>
                <c:pt idx="639">
                  <c:v>128.97045092002321</c:v>
                </c:pt>
                <c:pt idx="640">
                  <c:v>128.97078640725954</c:v>
                </c:pt>
                <c:pt idx="641">
                  <c:v>128.97112189045347</c:v>
                </c:pt>
                <c:pt idx="642">
                  <c:v>128.97145736960502</c:v>
                </c:pt>
                <c:pt idx="643">
                  <c:v>128.97179284471414</c:v>
                </c:pt>
                <c:pt idx="644">
                  <c:v>128.97212831578096</c:v>
                </c:pt>
                <c:pt idx="645">
                  <c:v>128.97246378280539</c:v>
                </c:pt>
                <c:pt idx="646">
                  <c:v>128.97279924578754</c:v>
                </c:pt>
                <c:pt idx="647">
                  <c:v>128.97313470472736</c:v>
                </c:pt>
                <c:pt idx="648">
                  <c:v>128.97347015962492</c:v>
                </c:pt>
                <c:pt idx="649">
                  <c:v>128.97380561048018</c:v>
                </c:pt>
                <c:pt idx="650">
                  <c:v>128.9741410572932</c:v>
                </c:pt>
                <c:pt idx="651">
                  <c:v>128.97447650006401</c:v>
                </c:pt>
                <c:pt idx="652">
                  <c:v>128.97481193879261</c:v>
                </c:pt>
                <c:pt idx="653">
                  <c:v>128.97514737347899</c:v>
                </c:pt>
                <c:pt idx="654">
                  <c:v>128.97548280412317</c:v>
                </c:pt>
                <c:pt idx="655">
                  <c:v>128.97581823072522</c:v>
                </c:pt>
                <c:pt idx="656">
                  <c:v>128.97615365328511</c:v>
                </c:pt>
                <c:pt idx="657">
                  <c:v>128.97648907180289</c:v>
                </c:pt>
                <c:pt idx="658">
                  <c:v>128.97682448627853</c:v>
                </c:pt>
                <c:pt idx="659">
                  <c:v>128.97715989671212</c:v>
                </c:pt>
                <c:pt idx="660">
                  <c:v>128.97749530310358</c:v>
                </c:pt>
                <c:pt idx="661">
                  <c:v>128.97783070545304</c:v>
                </c:pt>
                <c:pt idx="662">
                  <c:v>128.97816610376046</c:v>
                </c:pt>
                <c:pt idx="663">
                  <c:v>128.97850149802582</c:v>
                </c:pt>
                <c:pt idx="664">
                  <c:v>128.97883688824919</c:v>
                </c:pt>
                <c:pt idx="665">
                  <c:v>128.9791722744306</c:v>
                </c:pt>
                <c:pt idx="666">
                  <c:v>128.97950765657004</c:v>
                </c:pt>
                <c:pt idx="667">
                  <c:v>128.97984303466754</c:v>
                </c:pt>
                <c:pt idx="668">
                  <c:v>128.98017840872313</c:v>
                </c:pt>
                <c:pt idx="669">
                  <c:v>128.98051377873679</c:v>
                </c:pt>
                <c:pt idx="670">
                  <c:v>128.98084914470854</c:v>
                </c:pt>
                <c:pt idx="671">
                  <c:v>128.98118450663844</c:v>
                </c:pt>
                <c:pt idx="672">
                  <c:v>128.98151986452643</c:v>
                </c:pt>
                <c:pt idx="673">
                  <c:v>128.9818552183726</c:v>
                </c:pt>
                <c:pt idx="674">
                  <c:v>128.982190568177</c:v>
                </c:pt>
                <c:pt idx="675">
                  <c:v>128.98252591393955</c:v>
                </c:pt>
                <c:pt idx="676">
                  <c:v>128.98286125566034</c:v>
                </c:pt>
                <c:pt idx="677">
                  <c:v>128.98319659333936</c:v>
                </c:pt>
                <c:pt idx="678">
                  <c:v>128.98353192697661</c:v>
                </c:pt>
                <c:pt idx="679">
                  <c:v>128.98386725657215</c:v>
                </c:pt>
                <c:pt idx="680">
                  <c:v>128.98420258212593</c:v>
                </c:pt>
                <c:pt idx="681">
                  <c:v>128.98453790363803</c:v>
                </c:pt>
                <c:pt idx="682">
                  <c:v>128.98487322110847</c:v>
                </c:pt>
                <c:pt idx="683">
                  <c:v>128.98520853453721</c:v>
                </c:pt>
                <c:pt idx="684">
                  <c:v>128.98554384392435</c:v>
                </c:pt>
                <c:pt idx="685">
                  <c:v>128.98587914926983</c:v>
                </c:pt>
                <c:pt idx="686">
                  <c:v>128.98621445057373</c:v>
                </c:pt>
                <c:pt idx="687">
                  <c:v>128.98654974783605</c:v>
                </c:pt>
                <c:pt idx="688">
                  <c:v>128.98688504105675</c:v>
                </c:pt>
                <c:pt idx="689">
                  <c:v>128.98722033023594</c:v>
                </c:pt>
                <c:pt idx="690">
                  <c:v>128.98755561537359</c:v>
                </c:pt>
                <c:pt idx="691">
                  <c:v>128.98789089646971</c:v>
                </c:pt>
                <c:pt idx="692">
                  <c:v>128.98822617352437</c:v>
                </c:pt>
                <c:pt idx="693">
                  <c:v>128.98856144653749</c:v>
                </c:pt>
                <c:pt idx="694">
                  <c:v>128.98889671550918</c:v>
                </c:pt>
                <c:pt idx="695">
                  <c:v>128.98923198043943</c:v>
                </c:pt>
                <c:pt idx="696">
                  <c:v>128.98956724132822</c:v>
                </c:pt>
                <c:pt idx="697">
                  <c:v>128.98990249817561</c:v>
                </c:pt>
                <c:pt idx="698">
                  <c:v>128.99023775098163</c:v>
                </c:pt>
                <c:pt idx="699">
                  <c:v>128.99057299974623</c:v>
                </c:pt>
                <c:pt idx="700">
                  <c:v>128.99090824446947</c:v>
                </c:pt>
                <c:pt idx="701">
                  <c:v>128.99124348515139</c:v>
                </c:pt>
                <c:pt idx="702">
                  <c:v>128.991578721792</c:v>
                </c:pt>
                <c:pt idx="703">
                  <c:v>128.99191395439129</c:v>
                </c:pt>
                <c:pt idx="704">
                  <c:v>128.99224918294931</c:v>
                </c:pt>
                <c:pt idx="705">
                  <c:v>128.99258440746607</c:v>
                </c:pt>
                <c:pt idx="706">
                  <c:v>128.99291962794155</c:v>
                </c:pt>
                <c:pt idx="707">
                  <c:v>128.99325484437583</c:v>
                </c:pt>
                <c:pt idx="708">
                  <c:v>128.99359005676888</c:v>
                </c:pt>
                <c:pt idx="709">
                  <c:v>128.99392526512071</c:v>
                </c:pt>
                <c:pt idx="710">
                  <c:v>128.99426046943137</c:v>
                </c:pt>
                <c:pt idx="711">
                  <c:v>128.99459566970086</c:v>
                </c:pt>
                <c:pt idx="712">
                  <c:v>128.99493086592923</c:v>
                </c:pt>
                <c:pt idx="713">
                  <c:v>128.99526605811647</c:v>
                </c:pt>
                <c:pt idx="714">
                  <c:v>128.99560124626259</c:v>
                </c:pt>
                <c:pt idx="715">
                  <c:v>128.99593643036766</c:v>
                </c:pt>
                <c:pt idx="716">
                  <c:v>128.99627161043165</c:v>
                </c:pt>
                <c:pt idx="717">
                  <c:v>128.99660678645458</c:v>
                </c:pt>
                <c:pt idx="718">
                  <c:v>128.99694195843645</c:v>
                </c:pt>
                <c:pt idx="719">
                  <c:v>128.99727712637733</c:v>
                </c:pt>
                <c:pt idx="720">
                  <c:v>128.99761229027717</c:v>
                </c:pt>
                <c:pt idx="721">
                  <c:v>128.99794745013605</c:v>
                </c:pt>
                <c:pt idx="722">
                  <c:v>128.99828260595399</c:v>
                </c:pt>
                <c:pt idx="723">
                  <c:v>128.99861775773095</c:v>
                </c:pt>
                <c:pt idx="724">
                  <c:v>128.99895290546701</c:v>
                </c:pt>
                <c:pt idx="725">
                  <c:v>128.99928804916215</c:v>
                </c:pt>
                <c:pt idx="726">
                  <c:v>128.9996231888164</c:v>
                </c:pt>
                <c:pt idx="727">
                  <c:v>128.99995832442977</c:v>
                </c:pt>
                <c:pt idx="728">
                  <c:v>129.00029345600228</c:v>
                </c:pt>
                <c:pt idx="729">
                  <c:v>129.00062858353394</c:v>
                </c:pt>
                <c:pt idx="730">
                  <c:v>129.00096370702479</c:v>
                </c:pt>
                <c:pt idx="731">
                  <c:v>129.00129882647485</c:v>
                </c:pt>
                <c:pt idx="732">
                  <c:v>129.00163394188411</c:v>
                </c:pt>
                <c:pt idx="733">
                  <c:v>129.00196905325259</c:v>
                </c:pt>
                <c:pt idx="734">
                  <c:v>129.00230416058037</c:v>
                </c:pt>
                <c:pt idx="735">
                  <c:v>129.00263926386737</c:v>
                </c:pt>
                <c:pt idx="736">
                  <c:v>129.00297436311365</c:v>
                </c:pt>
                <c:pt idx="737">
                  <c:v>129.00330945831925</c:v>
                </c:pt>
                <c:pt idx="738">
                  <c:v>129.00364454948419</c:v>
                </c:pt>
                <c:pt idx="739">
                  <c:v>129.00397963660845</c:v>
                </c:pt>
                <c:pt idx="740">
                  <c:v>129.00431471969208</c:v>
                </c:pt>
                <c:pt idx="741">
                  <c:v>129.00464979873507</c:v>
                </c:pt>
                <c:pt idx="742">
                  <c:v>129.00498487373744</c:v>
                </c:pt>
                <c:pt idx="743">
                  <c:v>129.00531994469927</c:v>
                </c:pt>
                <c:pt idx="744">
                  <c:v>129.00565501162049</c:v>
                </c:pt>
                <c:pt idx="745">
                  <c:v>129.00599007450117</c:v>
                </c:pt>
                <c:pt idx="746">
                  <c:v>129.00632513334128</c:v>
                </c:pt>
                <c:pt idx="747">
                  <c:v>129.00666018814093</c:v>
                </c:pt>
                <c:pt idx="748">
                  <c:v>129.00699523890006</c:v>
                </c:pt>
                <c:pt idx="749">
                  <c:v>129.00733028561871</c:v>
                </c:pt>
                <c:pt idx="750">
                  <c:v>129.00766532829687</c:v>
                </c:pt>
                <c:pt idx="751">
                  <c:v>129.0080003669346</c:v>
                </c:pt>
                <c:pt idx="752">
                  <c:v>129.00833540153189</c:v>
                </c:pt>
                <c:pt idx="753">
                  <c:v>129.00867043208879</c:v>
                </c:pt>
                <c:pt idx="754">
                  <c:v>129.00900545860529</c:v>
                </c:pt>
                <c:pt idx="755">
                  <c:v>129.00934048108144</c:v>
                </c:pt>
                <c:pt idx="756">
                  <c:v>129.00967549951719</c:v>
                </c:pt>
                <c:pt idx="757">
                  <c:v>129.01001051391262</c:v>
                </c:pt>
                <c:pt idx="758">
                  <c:v>129.01034552426773</c:v>
                </c:pt>
                <c:pt idx="759">
                  <c:v>129.01068053058256</c:v>
                </c:pt>
                <c:pt idx="760">
                  <c:v>129.0110155328571</c:v>
                </c:pt>
                <c:pt idx="761">
                  <c:v>129.01135053109135</c:v>
                </c:pt>
                <c:pt idx="762">
                  <c:v>129.01168552528537</c:v>
                </c:pt>
                <c:pt idx="763">
                  <c:v>129.01202051543913</c:v>
                </c:pt>
                <c:pt idx="764">
                  <c:v>129.01235550155269</c:v>
                </c:pt>
                <c:pt idx="765">
                  <c:v>129.0126904836261</c:v>
                </c:pt>
                <c:pt idx="766">
                  <c:v>129.01302546165928</c:v>
                </c:pt>
                <c:pt idx="767">
                  <c:v>129.01336043565234</c:v>
                </c:pt>
                <c:pt idx="768">
                  <c:v>129.01369540560523</c:v>
                </c:pt>
                <c:pt idx="769">
                  <c:v>129.01403037151798</c:v>
                </c:pt>
                <c:pt idx="770">
                  <c:v>129.01436533339066</c:v>
                </c:pt>
                <c:pt idx="771">
                  <c:v>129.01470029122322</c:v>
                </c:pt>
                <c:pt idx="772">
                  <c:v>129.01503524501575</c:v>
                </c:pt>
                <c:pt idx="773">
                  <c:v>129.0153701947682</c:v>
                </c:pt>
                <c:pt idx="774">
                  <c:v>129.01570514048063</c:v>
                </c:pt>
                <c:pt idx="775">
                  <c:v>129.01604008215301</c:v>
                </c:pt>
                <c:pt idx="776">
                  <c:v>129.01637501978541</c:v>
                </c:pt>
                <c:pt idx="777">
                  <c:v>129.01670995337784</c:v>
                </c:pt>
                <c:pt idx="778">
                  <c:v>129.01704488293032</c:v>
                </c:pt>
                <c:pt idx="779">
                  <c:v>129.01737980844283</c:v>
                </c:pt>
                <c:pt idx="780">
                  <c:v>129.01771472991541</c:v>
                </c:pt>
                <c:pt idx="781">
                  <c:v>129.01804964734811</c:v>
                </c:pt>
                <c:pt idx="782">
                  <c:v>129.01838456074088</c:v>
                </c:pt>
                <c:pt idx="783">
                  <c:v>129.0187194700938</c:v>
                </c:pt>
                <c:pt idx="784">
                  <c:v>129.01905437540688</c:v>
                </c:pt>
                <c:pt idx="785">
                  <c:v>129.01938927668007</c:v>
                </c:pt>
                <c:pt idx="786">
                  <c:v>129.01972417391349</c:v>
                </c:pt>
                <c:pt idx="787">
                  <c:v>129.02005906710707</c:v>
                </c:pt>
                <c:pt idx="788">
                  <c:v>129.0203939562609</c:v>
                </c:pt>
                <c:pt idx="789">
                  <c:v>129.02072884137493</c:v>
                </c:pt>
                <c:pt idx="790">
                  <c:v>129.02106372244924</c:v>
                </c:pt>
                <c:pt idx="791">
                  <c:v>129.0213985994838</c:v>
                </c:pt>
                <c:pt idx="792">
                  <c:v>129.02173347247867</c:v>
                </c:pt>
                <c:pt idx="793">
                  <c:v>129.02206834143382</c:v>
                </c:pt>
                <c:pt idx="794">
                  <c:v>129.02240320634931</c:v>
                </c:pt>
                <c:pt idx="795">
                  <c:v>129.02273806722513</c:v>
                </c:pt>
                <c:pt idx="796">
                  <c:v>129.02307292406132</c:v>
                </c:pt>
                <c:pt idx="797">
                  <c:v>129.02340777685791</c:v>
                </c:pt>
                <c:pt idx="798">
                  <c:v>129.02374262561486</c:v>
                </c:pt>
                <c:pt idx="799">
                  <c:v>129.02407747033223</c:v>
                </c:pt>
                <c:pt idx="800">
                  <c:v>129.02441231101002</c:v>
                </c:pt>
                <c:pt idx="801">
                  <c:v>129.02474714764827</c:v>
                </c:pt>
                <c:pt idx="802">
                  <c:v>129.02508198024699</c:v>
                </c:pt>
                <c:pt idx="803">
                  <c:v>129.0254168088062</c:v>
                </c:pt>
                <c:pt idx="804">
                  <c:v>129.02575163332591</c:v>
                </c:pt>
                <c:pt idx="805">
                  <c:v>129.02608645380613</c:v>
                </c:pt>
                <c:pt idx="806">
                  <c:v>129.02642127024689</c:v>
                </c:pt>
                <c:pt idx="807">
                  <c:v>129.02675608264821</c:v>
                </c:pt>
                <c:pt idx="808">
                  <c:v>129.02709089101009</c:v>
                </c:pt>
                <c:pt idx="809">
                  <c:v>129.0274256953326</c:v>
                </c:pt>
                <c:pt idx="810">
                  <c:v>129.02776049561569</c:v>
                </c:pt>
                <c:pt idx="811">
                  <c:v>129.02809529185944</c:v>
                </c:pt>
                <c:pt idx="812">
                  <c:v>129.02843008406381</c:v>
                </c:pt>
                <c:pt idx="813">
                  <c:v>129.02876487222883</c:v>
                </c:pt>
                <c:pt idx="814">
                  <c:v>129.02909965635459</c:v>
                </c:pt>
                <c:pt idx="815">
                  <c:v>129.02943443644099</c:v>
                </c:pt>
                <c:pt idx="816">
                  <c:v>129.02976921248813</c:v>
                </c:pt>
                <c:pt idx="817">
                  <c:v>129.03010398449601</c:v>
                </c:pt>
                <c:pt idx="818">
                  <c:v>129.03043875246462</c:v>
                </c:pt>
                <c:pt idx="819">
                  <c:v>129.03077351639399</c:v>
                </c:pt>
                <c:pt idx="820">
                  <c:v>129.03110827628421</c:v>
                </c:pt>
                <c:pt idx="821">
                  <c:v>129.0314430321352</c:v>
                </c:pt>
                <c:pt idx="822">
                  <c:v>129.03177778394698</c:v>
                </c:pt>
                <c:pt idx="823">
                  <c:v>129.03211253171963</c:v>
                </c:pt>
                <c:pt idx="824">
                  <c:v>129.03244727545314</c:v>
                </c:pt>
                <c:pt idx="825">
                  <c:v>129.03278201514757</c:v>
                </c:pt>
                <c:pt idx="826">
                  <c:v>129.03311675080286</c:v>
                </c:pt>
                <c:pt idx="827">
                  <c:v>129.03345148241905</c:v>
                </c:pt>
                <c:pt idx="828">
                  <c:v>129.03378620999618</c:v>
                </c:pt>
                <c:pt idx="829">
                  <c:v>129.03412093353427</c:v>
                </c:pt>
                <c:pt idx="830">
                  <c:v>129.03445565303335</c:v>
                </c:pt>
                <c:pt idx="831">
                  <c:v>129.03479036849339</c:v>
                </c:pt>
                <c:pt idx="832">
                  <c:v>129.03512507991445</c:v>
                </c:pt>
                <c:pt idx="833">
                  <c:v>129.03545978729653</c:v>
                </c:pt>
                <c:pt idx="834">
                  <c:v>129.0357944906396</c:v>
                </c:pt>
                <c:pt idx="835">
                  <c:v>129.03612918994378</c:v>
                </c:pt>
                <c:pt idx="836">
                  <c:v>129.036463885209</c:v>
                </c:pt>
                <c:pt idx="837">
                  <c:v>129.03679857643536</c:v>
                </c:pt>
                <c:pt idx="838">
                  <c:v>129.03713326362279</c:v>
                </c:pt>
                <c:pt idx="839">
                  <c:v>129.03746794677136</c:v>
                </c:pt>
                <c:pt idx="840">
                  <c:v>129.03780262588108</c:v>
                </c:pt>
                <c:pt idx="841">
                  <c:v>129.03813730095197</c:v>
                </c:pt>
                <c:pt idx="842">
                  <c:v>129.03847197198405</c:v>
                </c:pt>
                <c:pt idx="843">
                  <c:v>129.03880663897729</c:v>
                </c:pt>
                <c:pt idx="844">
                  <c:v>129.03914130193181</c:v>
                </c:pt>
                <c:pt idx="845">
                  <c:v>129.03947596084751</c:v>
                </c:pt>
                <c:pt idx="846">
                  <c:v>129.03981061572452</c:v>
                </c:pt>
                <c:pt idx="847">
                  <c:v>129.04014526656275</c:v>
                </c:pt>
                <c:pt idx="848">
                  <c:v>129.04047991336228</c:v>
                </c:pt>
                <c:pt idx="849">
                  <c:v>129.04081455612314</c:v>
                </c:pt>
                <c:pt idx="850">
                  <c:v>129.04114919484527</c:v>
                </c:pt>
                <c:pt idx="851">
                  <c:v>129.0414838295288</c:v>
                </c:pt>
                <c:pt idx="852">
                  <c:v>129.04181846017369</c:v>
                </c:pt>
                <c:pt idx="853">
                  <c:v>129.04215308677996</c:v>
                </c:pt>
                <c:pt idx="854">
                  <c:v>129.0424877093476</c:v>
                </c:pt>
                <c:pt idx="855">
                  <c:v>129.04282232787668</c:v>
                </c:pt>
                <c:pt idx="856">
                  <c:v>129.04315694236718</c:v>
                </c:pt>
                <c:pt idx="857">
                  <c:v>129.04349155281915</c:v>
                </c:pt>
                <c:pt idx="858">
                  <c:v>129.04382615923257</c:v>
                </c:pt>
                <c:pt idx="859">
                  <c:v>129.04416076160749</c:v>
                </c:pt>
                <c:pt idx="860">
                  <c:v>129.04449535994388</c:v>
                </c:pt>
                <c:pt idx="861">
                  <c:v>129.04482995424186</c:v>
                </c:pt>
                <c:pt idx="862">
                  <c:v>129.04516454450132</c:v>
                </c:pt>
                <c:pt idx="863">
                  <c:v>129.04549913072239</c:v>
                </c:pt>
                <c:pt idx="864">
                  <c:v>129.04583371290502</c:v>
                </c:pt>
                <c:pt idx="865">
                  <c:v>129.04616829104924</c:v>
                </c:pt>
                <c:pt idx="866">
                  <c:v>129.04650286515505</c:v>
                </c:pt>
                <c:pt idx="867">
                  <c:v>129.04683743522253</c:v>
                </c:pt>
                <c:pt idx="868">
                  <c:v>129.04717200125162</c:v>
                </c:pt>
                <c:pt idx="869">
                  <c:v>129.04750656324239</c:v>
                </c:pt>
                <c:pt idx="870">
                  <c:v>129.04784112119486</c:v>
                </c:pt>
                <c:pt idx="871">
                  <c:v>129.04817567510904</c:v>
                </c:pt>
                <c:pt idx="872">
                  <c:v>129.04851022498491</c:v>
                </c:pt>
                <c:pt idx="873">
                  <c:v>129.04884477082254</c:v>
                </c:pt>
                <c:pt idx="874">
                  <c:v>129.0491793126219</c:v>
                </c:pt>
                <c:pt idx="875">
                  <c:v>129.04951385038308</c:v>
                </c:pt>
                <c:pt idx="876">
                  <c:v>129.04984838410601</c:v>
                </c:pt>
                <c:pt idx="877">
                  <c:v>129.05018291379076</c:v>
                </c:pt>
                <c:pt idx="878">
                  <c:v>129.05051743943733</c:v>
                </c:pt>
                <c:pt idx="879">
                  <c:v>129.05085196104577</c:v>
                </c:pt>
                <c:pt idx="880">
                  <c:v>129.05118647861605</c:v>
                </c:pt>
                <c:pt idx="881">
                  <c:v>129.05152099214823</c:v>
                </c:pt>
                <c:pt idx="882">
                  <c:v>129.05185550164228</c:v>
                </c:pt>
                <c:pt idx="883">
                  <c:v>129.05219000709826</c:v>
                </c:pt>
                <c:pt idx="884">
                  <c:v>129.05252450851617</c:v>
                </c:pt>
                <c:pt idx="885">
                  <c:v>129.05285900589604</c:v>
                </c:pt>
                <c:pt idx="886">
                  <c:v>129.05319349923789</c:v>
                </c:pt>
                <c:pt idx="887">
                  <c:v>129.05352798854173</c:v>
                </c:pt>
                <c:pt idx="888">
                  <c:v>129.05386247380756</c:v>
                </c:pt>
                <c:pt idx="889">
                  <c:v>129.05419695503539</c:v>
                </c:pt>
                <c:pt idx="890">
                  <c:v>129.0545314322253</c:v>
                </c:pt>
                <c:pt idx="891">
                  <c:v>129.05486590537728</c:v>
                </c:pt>
                <c:pt idx="892">
                  <c:v>129.05520037449133</c:v>
                </c:pt>
                <c:pt idx="893">
                  <c:v>129.05553483956749</c:v>
                </c:pt>
                <c:pt idx="894">
                  <c:v>129.05586930060574</c:v>
                </c:pt>
                <c:pt idx="895">
                  <c:v>129.05620375760611</c:v>
                </c:pt>
                <c:pt idx="896">
                  <c:v>129.05653821056868</c:v>
                </c:pt>
                <c:pt idx="897">
                  <c:v>129.05687265949337</c:v>
                </c:pt>
                <c:pt idx="898">
                  <c:v>129.05720710438027</c:v>
                </c:pt>
                <c:pt idx="899">
                  <c:v>129.05754154522938</c:v>
                </c:pt>
                <c:pt idx="900">
                  <c:v>129.05787598204071</c:v>
                </c:pt>
                <c:pt idx="901">
                  <c:v>129.05821041481425</c:v>
                </c:pt>
                <c:pt idx="902">
                  <c:v>129.05854484355007</c:v>
                </c:pt>
                <c:pt idx="903">
                  <c:v>129.05887926824818</c:v>
                </c:pt>
                <c:pt idx="904">
                  <c:v>129.05921368890856</c:v>
                </c:pt>
                <c:pt idx="905">
                  <c:v>129.05954810553126</c:v>
                </c:pt>
                <c:pt idx="906">
                  <c:v>129.0598825181163</c:v>
                </c:pt>
                <c:pt idx="907">
                  <c:v>129.06021692666366</c:v>
                </c:pt>
                <c:pt idx="908">
                  <c:v>129.06055133117343</c:v>
                </c:pt>
                <c:pt idx="909">
                  <c:v>129.06088573164553</c:v>
                </c:pt>
                <c:pt idx="910">
                  <c:v>129.06122012808007</c:v>
                </c:pt>
                <c:pt idx="911">
                  <c:v>129.06155452047699</c:v>
                </c:pt>
                <c:pt idx="912">
                  <c:v>129.06188890883635</c:v>
                </c:pt>
                <c:pt idx="913">
                  <c:v>129.06222329315818</c:v>
                </c:pt>
                <c:pt idx="914">
                  <c:v>129.06255767344248</c:v>
                </c:pt>
                <c:pt idx="915">
                  <c:v>129.06289204968928</c:v>
                </c:pt>
                <c:pt idx="916">
                  <c:v>129.06322642189858</c:v>
                </c:pt>
                <c:pt idx="917">
                  <c:v>129.06356079007043</c:v>
                </c:pt>
                <c:pt idx="918">
                  <c:v>129.0638951542048</c:v>
                </c:pt>
                <c:pt idx="919">
                  <c:v>129.06422951430173</c:v>
                </c:pt>
                <c:pt idx="920">
                  <c:v>129.06456387036124</c:v>
                </c:pt>
                <c:pt idx="921">
                  <c:v>129.06489822238333</c:v>
                </c:pt>
                <c:pt idx="922">
                  <c:v>129.0652325703681</c:v>
                </c:pt>
                <c:pt idx="923">
                  <c:v>129.06556691431544</c:v>
                </c:pt>
                <c:pt idx="924">
                  <c:v>129.06590125422548</c:v>
                </c:pt>
                <c:pt idx="925">
                  <c:v>129.06623559009816</c:v>
                </c:pt>
                <c:pt idx="926">
                  <c:v>129.06656992193354</c:v>
                </c:pt>
                <c:pt idx="927">
                  <c:v>129.06690424973161</c:v>
                </c:pt>
                <c:pt idx="928">
                  <c:v>129.0672385734924</c:v>
                </c:pt>
                <c:pt idx="929">
                  <c:v>129.06757289321595</c:v>
                </c:pt>
                <c:pt idx="930">
                  <c:v>129.06790720890226</c:v>
                </c:pt>
                <c:pt idx="931">
                  <c:v>129.06824152055134</c:v>
                </c:pt>
                <c:pt idx="932">
                  <c:v>129.06857582816323</c:v>
                </c:pt>
                <c:pt idx="933">
                  <c:v>129.06891013173791</c:v>
                </c:pt>
                <c:pt idx="934">
                  <c:v>129.06924443127542</c:v>
                </c:pt>
                <c:pt idx="935">
                  <c:v>129.0695787267758</c:v>
                </c:pt>
                <c:pt idx="936">
                  <c:v>129.06991301823905</c:v>
                </c:pt>
                <c:pt idx="937">
                  <c:v>129.07024730566519</c:v>
                </c:pt>
                <c:pt idx="938">
                  <c:v>129.0705815890542</c:v>
                </c:pt>
                <c:pt idx="939">
                  <c:v>129.07091586840613</c:v>
                </c:pt>
                <c:pt idx="940">
                  <c:v>129.07125014372102</c:v>
                </c:pt>
                <c:pt idx="941">
                  <c:v>129.07158441499888</c:v>
                </c:pt>
                <c:pt idx="942">
                  <c:v>129.0719186822397</c:v>
                </c:pt>
                <c:pt idx="943">
                  <c:v>129.07225294544349</c:v>
                </c:pt>
                <c:pt idx="944">
                  <c:v>129.07258720461033</c:v>
                </c:pt>
                <c:pt idx="945">
                  <c:v>129.0729214597402</c:v>
                </c:pt>
                <c:pt idx="946">
                  <c:v>129.07325571083308</c:v>
                </c:pt>
                <c:pt idx="947">
                  <c:v>129.07358995788906</c:v>
                </c:pt>
                <c:pt idx="948">
                  <c:v>129.0739242009081</c:v>
                </c:pt>
                <c:pt idx="949">
                  <c:v>129.07425843989026</c:v>
                </c:pt>
                <c:pt idx="950">
                  <c:v>129.07459267483551</c:v>
                </c:pt>
                <c:pt idx="951">
                  <c:v>129.07492690574392</c:v>
                </c:pt>
                <c:pt idx="952">
                  <c:v>129.07526113261545</c:v>
                </c:pt>
                <c:pt idx="953">
                  <c:v>129.07559535545019</c:v>
                </c:pt>
                <c:pt idx="954">
                  <c:v>129.07592957424811</c:v>
                </c:pt>
                <c:pt idx="955">
                  <c:v>129.07626378900923</c:v>
                </c:pt>
                <c:pt idx="956">
                  <c:v>129.07659799973359</c:v>
                </c:pt>
                <c:pt idx="957">
                  <c:v>129.07693220642119</c:v>
                </c:pt>
                <c:pt idx="958">
                  <c:v>129.07726640907205</c:v>
                </c:pt>
                <c:pt idx="959">
                  <c:v>129.07760060768621</c:v>
                </c:pt>
                <c:pt idx="960">
                  <c:v>129.07793480226366</c:v>
                </c:pt>
                <c:pt idx="961">
                  <c:v>129.0782689928044</c:v>
                </c:pt>
                <c:pt idx="962">
                  <c:v>129.07860317930849</c:v>
                </c:pt>
                <c:pt idx="963">
                  <c:v>129.07893736177593</c:v>
                </c:pt>
                <c:pt idx="964">
                  <c:v>129.07927154020675</c:v>
                </c:pt>
                <c:pt idx="965">
                  <c:v>129.07960571460094</c:v>
                </c:pt>
                <c:pt idx="966">
                  <c:v>129.07993988495855</c:v>
                </c:pt>
                <c:pt idx="967">
                  <c:v>129.08027405127956</c:v>
                </c:pt>
                <c:pt idx="968">
                  <c:v>129.08060821356403</c:v>
                </c:pt>
                <c:pt idx="969">
                  <c:v>129.08094237181197</c:v>
                </c:pt>
                <c:pt idx="970">
                  <c:v>129.08127652602334</c:v>
                </c:pt>
                <c:pt idx="971">
                  <c:v>129.08161067619827</c:v>
                </c:pt>
                <c:pt idx="972">
                  <c:v>129.08194482233665</c:v>
                </c:pt>
                <c:pt idx="973">
                  <c:v>129.08227896443861</c:v>
                </c:pt>
                <c:pt idx="974">
                  <c:v>129.0826131025041</c:v>
                </c:pt>
                <c:pt idx="975">
                  <c:v>129.08294723653313</c:v>
                </c:pt>
                <c:pt idx="976">
                  <c:v>129.08328136652577</c:v>
                </c:pt>
                <c:pt idx="977">
                  <c:v>129.08361549248201</c:v>
                </c:pt>
                <c:pt idx="978">
                  <c:v>129.08394961440186</c:v>
                </c:pt>
                <c:pt idx="979">
                  <c:v>129.08428373228534</c:v>
                </c:pt>
                <c:pt idx="980">
                  <c:v>129.08461784613252</c:v>
                </c:pt>
                <c:pt idx="981">
                  <c:v>129.08495195594332</c:v>
                </c:pt>
                <c:pt idx="982">
                  <c:v>129.08528606171785</c:v>
                </c:pt>
                <c:pt idx="983">
                  <c:v>129.08562016345607</c:v>
                </c:pt>
                <c:pt idx="984">
                  <c:v>129.08595426115804</c:v>
                </c:pt>
                <c:pt idx="985">
                  <c:v>129.08628835482375</c:v>
                </c:pt>
                <c:pt idx="986">
                  <c:v>129.08662244445321</c:v>
                </c:pt>
                <c:pt idx="987">
                  <c:v>129.08695653004648</c:v>
                </c:pt>
                <c:pt idx="988">
                  <c:v>129.08729061160355</c:v>
                </c:pt>
                <c:pt idx="989">
                  <c:v>129.08762468912443</c:v>
                </c:pt>
                <c:pt idx="990">
                  <c:v>129.08795876260913</c:v>
                </c:pt>
                <c:pt idx="991">
                  <c:v>129.0882928320577</c:v>
                </c:pt>
                <c:pt idx="992">
                  <c:v>129.08862689747014</c:v>
                </c:pt>
                <c:pt idx="993">
                  <c:v>129.08896095884646</c:v>
                </c:pt>
                <c:pt idx="994">
                  <c:v>129.0892950161867</c:v>
                </c:pt>
                <c:pt idx="995">
                  <c:v>129.08962906949085</c:v>
                </c:pt>
                <c:pt idx="996">
                  <c:v>129.08996311875899</c:v>
                </c:pt>
                <c:pt idx="997">
                  <c:v>129.09029716399104</c:v>
                </c:pt>
                <c:pt idx="998">
                  <c:v>129.09063120518709</c:v>
                </c:pt>
                <c:pt idx="999">
                  <c:v>129.09096524234715</c:v>
                </c:pt>
                <c:pt idx="1000">
                  <c:v>129.09129927547119</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Calculs!$AG$4:$AG$1004</c:f>
              <c:numCache>
                <c:formatCode>0.00</c:formatCode>
                <c:ptCount val="1001"/>
                <c:pt idx="0">
                  <c:v>0</c:v>
                </c:pt>
                <c:pt idx="1">
                  <c:v>15.684552450826459</c:v>
                </c:pt>
                <c:pt idx="2">
                  <c:v>86.242003964885981</c:v>
                </c:pt>
                <c:pt idx="3">
                  <c:v>129.23295997621366</c:v>
                </c:pt>
                <c:pt idx="4">
                  <c:v>124.73407563457309</c:v>
                </c:pt>
                <c:pt idx="5">
                  <c:v>120.22526915298408</c:v>
                </c:pt>
                <c:pt idx="6">
                  <c:v>118.45503630560236</c:v>
                </c:pt>
                <c:pt idx="7">
                  <c:v>119.4303450623521</c:v>
                </c:pt>
                <c:pt idx="8">
                  <c:v>120.40644577590598</c:v>
                </c:pt>
                <c:pt idx="9">
                  <c:v>121.38332866107882</c:v>
                </c:pt>
                <c:pt idx="10">
                  <c:v>122.36098371248113</c:v>
                </c:pt>
                <c:pt idx="11">
                  <c:v>123.05423472174564</c:v>
                </c:pt>
                <c:pt idx="12">
                  <c:v>123.46234329243003</c:v>
                </c:pt>
                <c:pt idx="13">
                  <c:v>123.87011319698598</c:v>
                </c:pt>
                <c:pt idx="14">
                  <c:v>124.27753535440829</c:v>
                </c:pt>
                <c:pt idx="15">
                  <c:v>124.68460064308908</c:v>
                </c:pt>
                <c:pt idx="16">
                  <c:v>125.09129990120402</c:v>
                </c:pt>
                <c:pt idx="17">
                  <c:v>125.49762392710599</c:v>
                </c:pt>
                <c:pt idx="18">
                  <c:v>125.90356347972627</c:v>
                </c:pt>
                <c:pt idx="19">
                  <c:v>126.30910927898304</c:v>
                </c:pt>
                <c:pt idx="20">
                  <c:v>126.71425200619765</c:v>
                </c:pt>
                <c:pt idx="21">
                  <c:v>127.00457200760482</c:v>
                </c:pt>
                <c:pt idx="22">
                  <c:v>127.17977054751634</c:v>
                </c:pt>
                <c:pt idx="23">
                  <c:v>127.35411597083959</c:v>
                </c:pt>
                <c:pt idx="24">
                  <c:v>127.52760246900027</c:v>
                </c:pt>
                <c:pt idx="25">
                  <c:v>127.70022424966032</c:v>
                </c:pt>
                <c:pt idx="26">
                  <c:v>127.87197553717425</c:v>
                </c:pt>
                <c:pt idx="27">
                  <c:v>128.04285057304671</c:v>
                </c:pt>
                <c:pt idx="28">
                  <c:v>128.21284361639019</c:v>
                </c:pt>
                <c:pt idx="29">
                  <c:v>128.38280198606438</c:v>
                </c:pt>
                <c:pt idx="30">
                  <c:v>128.55185424546337</c:v>
                </c:pt>
                <c:pt idx="31">
                  <c:v>128.71998165699281</c:v>
                </c:pt>
                <c:pt idx="32">
                  <c:v>128.88718012865118</c:v>
                </c:pt>
                <c:pt idx="33">
                  <c:v>129.05344544078326</c:v>
                </c:pt>
                <c:pt idx="34">
                  <c:v>129.21877326452918</c:v>
                </c:pt>
                <c:pt idx="35">
                  <c:v>129.38315917759743</c:v>
                </c:pt>
                <c:pt idx="36">
                  <c:v>129.54659867782664</c:v>
                </c:pt>
                <c:pt idx="37">
                  <c:v>129.70908719491143</c:v>
                </c:pt>
                <c:pt idx="38">
                  <c:v>129.8706201005929</c:v>
                </c:pt>
                <c:pt idx="39">
                  <c:v>130.0311927175606</c:v>
                </c:pt>
                <c:pt idx="40">
                  <c:v>130.19080032726544</c:v>
                </c:pt>
                <c:pt idx="41">
                  <c:v>130.2603993231991</c:v>
                </c:pt>
                <c:pt idx="42">
                  <c:v>130.23977032985346</c:v>
                </c:pt>
                <c:pt idx="43">
                  <c:v>130.21785889842323</c:v>
                </c:pt>
                <c:pt idx="44">
                  <c:v>130.19466443481753</c:v>
                </c:pt>
                <c:pt idx="45">
                  <c:v>130.17018635920212</c:v>
                </c:pt>
                <c:pt idx="46">
                  <c:v>130.14442410991938</c:v>
                </c:pt>
                <c:pt idx="47">
                  <c:v>130.11737714698552</c:v>
                </c:pt>
                <c:pt idx="48">
                  <c:v>130.08904495521924</c:v>
                </c:pt>
                <c:pt idx="49">
                  <c:v>130.05942704704987</c:v>
                </c:pt>
                <c:pt idx="50">
                  <c:v>130.02852296504298</c:v>
                </c:pt>
                <c:pt idx="51">
                  <c:v>129.99633228417912</c:v>
                </c:pt>
                <c:pt idx="52">
                  <c:v>129.96285461391335</c:v>
                </c:pt>
                <c:pt idx="53">
                  <c:v>129.92808960004209</c:v>
                </c:pt>
                <c:pt idx="54">
                  <c:v>129.89203692639796</c:v>
                </c:pt>
                <c:pt idx="55">
                  <c:v>129.85469631639211</c:v>
                </c:pt>
                <c:pt idx="56">
                  <c:v>129.81606753442037</c:v>
                </c:pt>
                <c:pt idx="57">
                  <c:v>129.776150387147</c:v>
                </c:pt>
                <c:pt idx="58">
                  <c:v>129.73494472467917</c:v>
                </c:pt>
                <c:pt idx="59">
                  <c:v>129.69245044164273</c:v>
                </c:pt>
                <c:pt idx="60">
                  <c:v>129.64866747816913</c:v>
                </c:pt>
                <c:pt idx="61">
                  <c:v>129.60359582080162</c:v>
                </c:pt>
                <c:pt idx="62">
                  <c:v>129.55723550332885</c:v>
                </c:pt>
                <c:pt idx="63">
                  <c:v>129.50958660755137</c:v>
                </c:pt>
                <c:pt idx="64">
                  <c:v>129.46064926398819</c:v>
                </c:pt>
                <c:pt idx="65">
                  <c:v>129.41042365252787</c:v>
                </c:pt>
                <c:pt idx="66">
                  <c:v>129.35891000302865</c:v>
                </c:pt>
                <c:pt idx="67">
                  <c:v>129.30610859587247</c:v>
                </c:pt>
                <c:pt idx="68">
                  <c:v>129.2520197624755</c:v>
                </c:pt>
                <c:pt idx="69">
                  <c:v>129.1966438857601</c:v>
                </c:pt>
                <c:pt idx="70">
                  <c:v>129.13998140058902</c:v>
                </c:pt>
                <c:pt idx="71">
                  <c:v>129.08203279416648</c:v>
                </c:pt>
                <c:pt idx="72">
                  <c:v>129.02279860640772</c:v>
                </c:pt>
                <c:pt idx="73">
                  <c:v>128.9622794302787</c:v>
                </c:pt>
                <c:pt idx="74">
                  <c:v>128.90047591210879</c:v>
                </c:pt>
                <c:pt idx="75">
                  <c:v>128.83738875187791</c:v>
                </c:pt>
                <c:pt idx="76">
                  <c:v>128.77301870347932</c:v>
                </c:pt>
                <c:pt idx="77">
                  <c:v>128.70736657495985</c:v>
                </c:pt>
                <c:pt idx="78">
                  <c:v>128.64043322873925</c:v>
                </c:pt>
                <c:pt idx="79">
                  <c:v>128.57221958180892</c:v>
                </c:pt>
                <c:pt idx="80">
                  <c:v>128.50272660591219</c:v>
                </c:pt>
                <c:pt idx="81">
                  <c:v>128.34147179957171</c:v>
                </c:pt>
                <c:pt idx="82">
                  <c:v>128.08827332413492</c:v>
                </c:pt>
                <c:pt idx="83">
                  <c:v>127.83356247091596</c:v>
                </c:pt>
                <c:pt idx="84">
                  <c:v>127.57734602209963</c:v>
                </c:pt>
                <c:pt idx="85">
                  <c:v>127.31963082643315</c:v>
                </c:pt>
                <c:pt idx="86">
                  <c:v>127.06042379873531</c:v>
                </c:pt>
                <c:pt idx="87">
                  <c:v>126.79973191938888</c:v>
                </c:pt>
                <c:pt idx="88">
                  <c:v>126.53756223381717</c:v>
                </c:pt>
                <c:pt idx="89">
                  <c:v>126.27392185194554</c:v>
                </c:pt>
                <c:pt idx="90">
                  <c:v>126.00881794764824</c:v>
                </c:pt>
                <c:pt idx="91">
                  <c:v>125.70226945863811</c:v>
                </c:pt>
                <c:pt idx="92">
                  <c:v>125.3542084180802</c:v>
                </c:pt>
                <c:pt idx="93">
                  <c:v>125.0046119509509</c:v>
                </c:pt>
                <c:pt idx="94">
                  <c:v>124.65349025929461</c:v>
                </c:pt>
                <c:pt idx="95">
                  <c:v>124.30085360607518</c:v>
                </c:pt>
                <c:pt idx="96">
                  <c:v>123.94671231421923</c:v>
                </c:pt>
                <c:pt idx="97">
                  <c:v>123.59107676564987</c:v>
                </c:pt>
                <c:pt idx="98">
                  <c:v>123.23395740030988</c:v>
                </c:pt>
                <c:pt idx="99">
                  <c:v>122.8753647151761</c:v>
                </c:pt>
                <c:pt idx="100">
                  <c:v>122.51530926326519</c:v>
                </c:pt>
                <c:pt idx="101">
                  <c:v>122.14740401375407</c:v>
                </c:pt>
                <c:pt idx="102">
                  <c:v>121.77164855562583</c:v>
                </c:pt>
                <c:pt idx="103">
                  <c:v>121.39444909667792</c:v>
                </c:pt>
                <c:pt idx="104">
                  <c:v>121.01581686345367</c:v>
                </c:pt>
                <c:pt idx="105">
                  <c:v>120.63576313292747</c:v>
                </c:pt>
                <c:pt idx="106">
                  <c:v>120.25429923141141</c:v>
                </c:pt>
                <c:pt idx="107">
                  <c:v>119.87143653345561</c:v>
                </c:pt>
                <c:pt idx="108">
                  <c:v>119.48718646074349</c:v>
                </c:pt>
                <c:pt idx="109">
                  <c:v>119.10156048098236</c:v>
                </c:pt>
                <c:pt idx="110">
                  <c:v>118.71457010678901</c:v>
                </c:pt>
                <c:pt idx="111">
                  <c:v>118.39990352723646</c:v>
                </c:pt>
                <c:pt idx="112">
                  <c:v>118.15768892026529</c:v>
                </c:pt>
                <c:pt idx="113">
                  <c:v>117.91427709454935</c:v>
                </c:pt>
                <c:pt idx="114">
                  <c:v>117.66967477220251</c:v>
                </c:pt>
                <c:pt idx="115">
                  <c:v>117.42388872068898</c:v>
                </c:pt>
                <c:pt idx="116">
                  <c:v>117.17692575224781</c:v>
                </c:pt>
                <c:pt idx="117">
                  <c:v>116.92879272331245</c:v>
                </c:pt>
                <c:pt idx="118">
                  <c:v>116.67949653392553</c:v>
                </c:pt>
                <c:pt idx="119">
                  <c:v>116.42904412714933</c:v>
                </c:pt>
                <c:pt idx="120">
                  <c:v>116.17744248847173</c:v>
                </c:pt>
                <c:pt idx="121">
                  <c:v>115.80247089780917</c:v>
                </c:pt>
                <c:pt idx="122">
                  <c:v>115.30395822359382</c:v>
                </c:pt>
                <c:pt idx="123">
                  <c:v>114.80412697210738</c:v>
                </c:pt>
                <c:pt idx="124">
                  <c:v>114.30299283009261</c:v>
                </c:pt>
                <c:pt idx="125">
                  <c:v>113.80057150456661</c:v>
                </c:pt>
                <c:pt idx="126">
                  <c:v>113.29687872122098</c:v>
                </c:pt>
                <c:pt idx="127">
                  <c:v>112.79193022282574</c:v>
                </c:pt>
                <c:pt idx="128">
                  <c:v>112.28574176763711</c:v>
                </c:pt>
                <c:pt idx="129">
                  <c:v>111.77832912780913</c:v>
                </c:pt>
                <c:pt idx="130">
                  <c:v>111.26970808781003</c:v>
                </c:pt>
                <c:pt idx="131">
                  <c:v>110.72788835592239</c:v>
                </c:pt>
                <c:pt idx="132">
                  <c:v>110.1528447135836</c:v>
                </c:pt>
                <c:pt idx="133">
                  <c:v>109.57660037108808</c:v>
                </c:pt>
                <c:pt idx="134">
                  <c:v>108.99917362471717</c:v>
                </c:pt>
                <c:pt idx="135">
                  <c:v>108.4205827648337</c:v>
                </c:pt>
                <c:pt idx="136">
                  <c:v>107.84084607402882</c:v>
                </c:pt>
                <c:pt idx="137">
                  <c:v>107.25998182528004</c:v>
                </c:pt>
                <c:pt idx="138">
                  <c:v>106.67800828011883</c:v>
                </c:pt>
                <c:pt idx="139">
                  <c:v>106.09494368680956</c:v>
                </c:pt>
                <c:pt idx="140">
                  <c:v>105.51080627853916</c:v>
                </c:pt>
                <c:pt idx="141">
                  <c:v>104.54285457195095</c:v>
                </c:pt>
                <c:pt idx="142">
                  <c:v>103.19069212997834</c:v>
                </c:pt>
                <c:pt idx="143">
                  <c:v>101.83717446669813</c:v>
                </c:pt>
                <c:pt idx="144">
                  <c:v>100.48235785504433</c:v>
                </c:pt>
                <c:pt idx="145">
                  <c:v>99.126298270855713</c:v>
                </c:pt>
                <c:pt idx="146">
                  <c:v>97.769051385591339</c:v>
                </c:pt>
                <c:pt idx="147">
                  <c:v>96.410672559174486</c:v>
                </c:pt>
                <c:pt idx="148">
                  <c:v>95.051216832966162</c:v>
                </c:pt>
                <c:pt idx="149">
                  <c:v>93.690738922868618</c:v>
                </c:pt>
                <c:pt idx="150">
                  <c:v>92.329293212560373</c:v>
                </c:pt>
                <c:pt idx="151">
                  <c:v>90.966933746863006</c:v>
                </c:pt>
                <c:pt idx="152">
                  <c:v>89.603714225240751</c:v>
                </c:pt>
                <c:pt idx="153">
                  <c:v>88.239687995433485</c:v>
                </c:pt>
                <c:pt idx="154">
                  <c:v>86.874908047223656</c:v>
                </c:pt>
                <c:pt idx="155">
                  <c:v>85.509427006337845</c:v>
                </c:pt>
                <c:pt idx="156">
                  <c:v>82.330201625592096</c:v>
                </c:pt>
                <c:pt idx="157">
                  <c:v>77.336376761415579</c:v>
                </c:pt>
                <c:pt idx="158">
                  <c:v>72.342262812430675</c:v>
                </c:pt>
                <c:pt idx="159">
                  <c:v>67.348306250556064</c:v>
                </c:pt>
                <c:pt idx="160">
                  <c:v>62.354947948292526</c:v>
                </c:pt>
                <c:pt idx="161">
                  <c:v>55.057442749609336</c:v>
                </c:pt>
                <c:pt idx="162">
                  <c:v>45.456663126982839</c:v>
                </c:pt>
                <c:pt idx="163">
                  <c:v>36.080652981359741</c:v>
                </c:pt>
                <c:pt idx="164">
                  <c:v>26.930704505173185</c:v>
                </c:pt>
                <c:pt idx="165">
                  <c:v>19.9902328584492</c:v>
                </c:pt>
                <c:pt idx="166">
                  <c:v>15.258480965124482</c:v>
                </c:pt>
                <c:pt idx="167">
                  <c:v>8.857097328750168</c:v>
                </c:pt>
                <c:pt idx="168">
                  <c:v>1.9995216083040486</c:v>
                </c:pt>
                <c:pt idx="169">
                  <c:v>-8.3076329100211979</c:v>
                </c:pt>
                <c:pt idx="170">
                  <c:v>-19.635838953500574</c:v>
                </c:pt>
                <c:pt idx="171">
                  <c:v>-23.459154197699391</c:v>
                </c:pt>
                <c:pt idx="172">
                  <c:v>-23.422467470195436</c:v>
                </c:pt>
                <c:pt idx="173">
                  <c:v>-23.385891109838507</c:v>
                </c:pt>
                <c:pt idx="174">
                  <c:v>-23.349424675002975</c:v>
                </c:pt>
                <c:pt idx="175">
                  <c:v>-23.313067726281069</c:v>
                </c:pt>
                <c:pt idx="176">
                  <c:v>-23.27681982646935</c:v>
                </c:pt>
                <c:pt idx="177">
                  <c:v>-23.240680540555338</c:v>
                </c:pt>
                <c:pt idx="178">
                  <c:v>-23.204649435704219</c:v>
                </c:pt>
                <c:pt idx="179">
                  <c:v>-23.168726081245588</c:v>
                </c:pt>
                <c:pt idx="180">
                  <c:v>-23.132910048660381</c:v>
                </c:pt>
                <c:pt idx="181">
                  <c:v>-23.097200911567828</c:v>
                </c:pt>
                <c:pt idx="182">
                  <c:v>-23.061598245712531</c:v>
                </c:pt>
                <c:pt idx="183">
                  <c:v>-23.026101628951587</c:v>
                </c:pt>
                <c:pt idx="184">
                  <c:v>-22.990710641241879</c:v>
                </c:pt>
                <c:pt idx="185">
                  <c:v>-22.95542486462741</c:v>
                </c:pt>
                <c:pt idx="186">
                  <c:v>-22.920243883226689</c:v>
                </c:pt>
                <c:pt idx="187">
                  <c:v>-22.885167283220312</c:v>
                </c:pt>
                <c:pt idx="188">
                  <c:v>-22.850194652838496</c:v>
                </c:pt>
                <c:pt idx="189">
                  <c:v>-22.815325582348819</c:v>
                </c:pt>
                <c:pt idx="190">
                  <c:v>-22.780559664043963</c:v>
                </c:pt>
                <c:pt idx="191">
                  <c:v>-22.745896492229605</c:v>
                </c:pt>
                <c:pt idx="192">
                  <c:v>-22.711335663212324</c:v>
                </c:pt>
                <c:pt idx="193">
                  <c:v>-22.676876775287681</c:v>
                </c:pt>
                <c:pt idx="194">
                  <c:v>-22.642519428728267</c:v>
                </c:pt>
                <c:pt idx="195">
                  <c:v>-22.608263225771978</c:v>
                </c:pt>
                <c:pt idx="196">
                  <c:v>-22.574107770610201</c:v>
                </c:pt>
                <c:pt idx="197">
                  <c:v>-22.540052669376255</c:v>
                </c:pt>
                <c:pt idx="198">
                  <c:v>-22.50609753013379</c:v>
                </c:pt>
                <c:pt idx="199">
                  <c:v>-22.472241962865294</c:v>
                </c:pt>
                <c:pt idx="200">
                  <c:v>-22.438485579460732</c:v>
                </c:pt>
                <c:pt idx="201">
                  <c:v>-22.404827993706192</c:v>
                </c:pt>
                <c:pt idx="202">
                  <c:v>-22.071561214606504</c:v>
                </c:pt>
                <c:pt idx="203">
                  <c:v>-21.747906291049546</c:v>
                </c:pt>
                <c:pt idx="204">
                  <c:v>-21.433497323508877</c:v>
                </c:pt>
                <c:pt idx="205">
                  <c:v>-21.12798572307657</c:v>
                </c:pt>
                <c:pt idx="206">
                  <c:v>-20.831039223244993</c:v>
                </c:pt>
                <c:pt idx="207">
                  <c:v>-20.542340956663633</c:v>
                </c:pt>
                <c:pt idx="208">
                  <c:v>-20.261588591987525</c:v>
                </c:pt>
                <c:pt idx="209">
                  <c:v>-19.988493526342396</c:v>
                </c:pt>
                <c:pt idx="210">
                  <c:v>-19.722780129301647</c:v>
                </c:pt>
                <c:pt idx="211">
                  <c:v>-19.464185034607251</c:v>
                </c:pt>
                <c:pt idx="212">
                  <c:v>-19.212456476171837</c:v>
                </c:pt>
                <c:pt idx="213">
                  <c:v>-18.967353665178223</c:v>
                </c:pt>
                <c:pt idx="214">
                  <c:v>-18.728646205345676</c:v>
                </c:pt>
                <c:pt idx="215">
                  <c:v>-18.496113543663167</c:v>
                </c:pt>
                <c:pt idx="216">
                  <c:v>-18.269544454100959</c:v>
                </c:pt>
                <c:pt idx="217">
                  <c:v>-18.048736552003891</c:v>
                </c:pt>
                <c:pt idx="218">
                  <c:v>-17.833495837045412</c:v>
                </c:pt>
                <c:pt idx="219">
                  <c:v>-17.623636262782473</c:v>
                </c:pt>
                <c:pt idx="220">
                  <c:v>-17.418979330997967</c:v>
                </c:pt>
                <c:pt idx="221">
                  <c:v>-17.219353709152053</c:v>
                </c:pt>
                <c:pt idx="222">
                  <c:v>-17.024594869387109</c:v>
                </c:pt>
                <c:pt idx="223">
                  <c:v>-16.834544747643889</c:v>
                </c:pt>
                <c:pt idx="224">
                  <c:v>-16.649051421550045</c:v>
                </c:pt>
                <c:pt idx="225">
                  <c:v>-16.46796880583728</c:v>
                </c:pt>
                <c:pt idx="226">
                  <c:v>-16.291156364130703</c:v>
                </c:pt>
                <c:pt idx="227">
                  <c:v>-16.118478836033908</c:v>
                </c:pt>
                <c:pt idx="228">
                  <c:v>-15.949805978507015</c:v>
                </c:pt>
                <c:pt idx="229">
                  <c:v>-15.785012320602451</c:v>
                </c:pt>
                <c:pt idx="230">
                  <c:v>-15.623976930685455</c:v>
                </c:pt>
                <c:pt idx="231">
                  <c:v>-15.466583195323171</c:v>
                </c:pt>
                <c:pt idx="232">
                  <c:v>-15.312718609078875</c:v>
                </c:pt>
                <c:pt idx="233">
                  <c:v>-15.162274574495854</c:v>
                </c:pt>
                <c:pt idx="234">
                  <c:v>-15.015146211599738</c:v>
                </c:pt>
                <c:pt idx="235">
                  <c:v>-14.871232176288768</c:v>
                </c:pt>
                <c:pt idx="236">
                  <c:v>-14.73043448701844</c:v>
                </c:pt>
                <c:pt idx="237">
                  <c:v>-14.5926583592213</c:v>
                </c:pt>
                <c:pt idx="238">
                  <c:v>-14.457812046933645</c:v>
                </c:pt>
                <c:pt idx="239">
                  <c:v>-14.325806691129337</c:v>
                </c:pt>
                <c:pt idx="240">
                  <c:v>-14.196556174286819</c:v>
                </c:pt>
                <c:pt idx="241">
                  <c:v>-14.069976980739037</c:v>
                </c:pt>
                <c:pt idx="242">
                  <c:v>-13.945988062376907</c:v>
                </c:pt>
                <c:pt idx="243">
                  <c:v>-13.824510709296423</c:v>
                </c:pt>
                <c:pt idx="244">
                  <c:v>-13.705468424996306</c:v>
                </c:pt>
                <c:pt idx="245">
                  <c:v>-13.588786805748427</c:v>
                </c:pt>
                <c:pt idx="246">
                  <c:v>-13.474393423776348</c:v>
                </c:pt>
                <c:pt idx="247">
                  <c:v>-13.362217713889059</c:v>
                </c:pt>
                <c:pt idx="248">
                  <c:v>-13.252190863226538</c:v>
                </c:pt>
                <c:pt idx="249">
                  <c:v>-13.144245703781971</c:v>
                </c:pt>
                <c:pt idx="250">
                  <c:v>-13.038316607371861</c:v>
                </c:pt>
                <c:pt idx="251">
                  <c:v>-12.934339382729993</c:v>
                </c:pt>
                <c:pt idx="252">
                  <c:v>-12.832251174404355</c:v>
                </c:pt>
                <c:pt idx="253">
                  <c:v>-12.731990363137637</c:v>
                </c:pt>
                <c:pt idx="254">
                  <c:v>-12.633496467411696</c:v>
                </c:pt>
                <c:pt idx="255">
                  <c:v>-12.536710045834552</c:v>
                </c:pt>
                <c:pt idx="256">
                  <c:v>-12.44157260004485</c:v>
                </c:pt>
                <c:pt idx="257">
                  <c:v>-12.348026477803401</c:v>
                </c:pt>
                <c:pt idx="258">
                  <c:v>-12.256014775934146</c:v>
                </c:pt>
                <c:pt idx="259">
                  <c:v>-12.165481242767761</c:v>
                </c:pt>
                <c:pt idx="260">
                  <c:v>-12.076370179730056</c:v>
                </c:pt>
                <c:pt idx="261">
                  <c:v>-11.988626341703974</c:v>
                </c:pt>
                <c:pt idx="262">
                  <c:v>-11.902194835778619</c:v>
                </c:pt>
                <c:pt idx="263">
                  <c:v>-11.81702101798089</c:v>
                </c:pt>
                <c:pt idx="264">
                  <c:v>-11.733050387564987</c:v>
                </c:pt>
                <c:pt idx="265">
                  <c:v>-11.650228478412169</c:v>
                </c:pt>
                <c:pt idx="266">
                  <c:v>-11.568500747067304</c:v>
                </c:pt>
                <c:pt idx="267">
                  <c:v>-11.487812456910088</c:v>
                </c:pt>
                <c:pt idx="268">
                  <c:v>-11.408108557926782</c:v>
                </c:pt>
                <c:pt idx="269">
                  <c:v>-11.329333561513028</c:v>
                </c:pt>
                <c:pt idx="270">
                  <c:v>-11.251431409699384</c:v>
                </c:pt>
                <c:pt idx="271">
                  <c:v>-11.174345338148362</c:v>
                </c:pt>
                <c:pt idx="272">
                  <c:v>-11.098017732225049</c:v>
                </c:pt>
                <c:pt idx="273">
                  <c:v>-11.022389975392169</c:v>
                </c:pt>
                <c:pt idx="274">
                  <c:v>-10.947402289125053</c:v>
                </c:pt>
                <c:pt idx="275">
                  <c:v>-10.872993563481559</c:v>
                </c:pt>
                <c:pt idx="276">
                  <c:v>-10.799101177397141</c:v>
                </c:pt>
                <c:pt idx="277">
                  <c:v>-10.725660807705159</c:v>
                </c:pt>
                <c:pt idx="278">
                  <c:v>-10.652606225807668</c:v>
                </c:pt>
                <c:pt idx="279">
                  <c:v>-10.579869080842029</c:v>
                </c:pt>
                <c:pt idx="280">
                  <c:v>-10.507378668104252</c:v>
                </c:pt>
                <c:pt idx="281">
                  <c:v>-10.435061681400862</c:v>
                </c:pt>
                <c:pt idx="282">
                  <c:v>-10.362841947908525</c:v>
                </c:pt>
                <c:pt idx="283">
                  <c:v>-10.290640144024913</c:v>
                </c:pt>
                <c:pt idx="284">
                  <c:v>-10.218373490596962</c:v>
                </c:pt>
                <c:pt idx="285">
                  <c:v>-10.14595542581519</c:v>
                </c:pt>
                <c:pt idx="286">
                  <c:v>-10.073295253967778</c:v>
                </c:pt>
                <c:pt idx="287">
                  <c:v>-10.000297768158115</c:v>
                </c:pt>
                <c:pt idx="288">
                  <c:v>-9.9268628450090954</c:v>
                </c:pt>
                <c:pt idx="289">
                  <c:v>-9.8528850093112368</c:v>
                </c:pt>
                <c:pt idx="290">
                  <c:v>-9.7782529665265496</c:v>
                </c:pt>
                <c:pt idx="291">
                  <c:v>-9.7028491010442703</c:v>
                </c:pt>
                <c:pt idx="292">
                  <c:v>-9.6265489381087299</c:v>
                </c:pt>
                <c:pt idx="293">
                  <c:v>-9.5492205674168336</c:v>
                </c:pt>
                <c:pt idx="294">
                  <c:v>-9.4707240265297745</c:v>
                </c:pt>
                <c:pt idx="295">
                  <c:v>-9.3909106424806961</c:v>
                </c:pt>
                <c:pt idx="296">
                  <c:v>-9.3096223303129015</c:v>
                </c:pt>
                <c:pt idx="297">
                  <c:v>-9.2266908477824323</c:v>
                </c:pt>
                <c:pt idx="298">
                  <c:v>-9.1419370061423262</c:v>
                </c:pt>
                <c:pt idx="299">
                  <c:v>-9.0551698378395979</c:v>
                </c:pt>
                <c:pt idx="300">
                  <c:v>-8.9661857231543767</c:v>
                </c:pt>
                <c:pt idx="301">
                  <c:v>-8.8747674793598623</c:v>
                </c:pt>
                <c:pt idx="302">
                  <c:v>-8.7806834179586861</c:v>
                </c:pt>
                <c:pt idx="303">
                  <c:v>-8.6836863780468327</c:v>
                </c:pt>
                <c:pt idx="304">
                  <c:v>-8.5835127469744545</c:v>
                </c:pt>
                <c:pt idx="305">
                  <c:v>-8.4798814833324752</c:v>
                </c:pt>
                <c:pt idx="306">
                  <c:v>-8.3724931620262755</c:v>
                </c:pt>
                <c:pt idx="307">
                  <c:v>-8.2610290669457651</c:v>
                </c:pt>
                <c:pt idx="308">
                  <c:v>-8.145150363653336</c:v>
                </c:pt>
                <c:pt idx="309">
                  <c:v>-8.02449739273424</c:v>
                </c:pt>
                <c:pt idx="310">
                  <c:v>-7.8986891341197882</c:v>
                </c:pt>
                <c:pt idx="311">
                  <c:v>-7.7673229039006522</c:v>
                </c:pt>
                <c:pt idx="312">
                  <c:v>-7.6299743579329462</c:v>
                </c:pt>
                <c:pt idx="313">
                  <c:v>-7.4861978908434512</c:v>
                </c:pt>
                <c:pt idx="314">
                  <c:v>-7.3355275346549167</c:v>
                </c:pt>
                <c:pt idx="315">
                  <c:v>-7.1774784777605936</c:v>
                </c:pt>
                <c:pt idx="316">
                  <c:v>-7.0115493416745318</c:v>
                </c:pt>
                <c:pt idx="317">
                  <c:v>-6.8372253687885802</c:v>
                </c:pt>
                <c:pt idx="318">
                  <c:v>-6.6539826877210695</c:v>
                </c:pt>
                <c:pt idx="319">
                  <c:v>-6.461293831615559</c:v>
                </c:pt>
                <c:pt idx="320">
                  <c:v>-6.2586346861615336</c:v>
                </c:pt>
                <c:pt idx="321">
                  <c:v>-6.0454930347012628</c:v>
                </c:pt>
                <c:pt idx="322">
                  <c:v>-5.8213788434668521</c:v>
                </c:pt>
                <c:pt idx="323">
                  <c:v>-5.5858363862209899</c:v>
                </c:pt>
                <c:pt idx="324">
                  <c:v>-5.3384582397394187</c:v>
                </c:pt>
                <c:pt idx="325">
                  <c:v>-5.0789010855951782</c:v>
                </c:pt>
                <c:pt idx="326">
                  <c:v>-4.806903126935234</c:v>
                </c:pt>
                <c:pt idx="327">
                  <c:v>-4.5223027713264248</c:v>
                </c:pt>
                <c:pt idx="328">
                  <c:v>-4.225058046196934</c:v>
                </c:pt>
                <c:pt idx="329">
                  <c:v>-3.9152660111579878</c:v>
                </c:pt>
                <c:pt idx="330">
                  <c:v>-3.5931812272231576</c:v>
                </c:pt>
                <c:pt idx="331">
                  <c:v>-3.2592321590842603</c:v>
                </c:pt>
                <c:pt idx="332">
                  <c:v>-2.9140342514797997</c:v>
                </c:pt>
                <c:pt idx="333">
                  <c:v>-2.5583983659769389</c:v>
                </c:pt>
                <c:pt idx="334">
                  <c:v>-2.193333320789006</c:v>
                </c:pt>
                <c:pt idx="335">
                  <c:v>-1.8200414670894021</c:v>
                </c:pt>
                <c:pt idx="336">
                  <c:v>-1.4399065703313456</c:v>
                </c:pt>
                <c:pt idx="337">
                  <c:v>-1.0544737341434003</c:v>
                </c:pt>
                <c:pt idx="338">
                  <c:v>-0.66542167396205931</c:v>
                </c:pt>
                <c:pt idx="339">
                  <c:v>-0.27452826184790363</c:v>
                </c:pt>
                <c:pt idx="340">
                  <c:v>0.11636914906998513</c:v>
                </c:pt>
                <c:pt idx="341">
                  <c:v>0.50541662942339283</c:v>
                </c:pt>
                <c:pt idx="342">
                  <c:v>0.89078750652799321</c:v>
                </c:pt>
                <c:pt idx="343">
                  <c:v>1.2707247325844273</c:v>
                </c:pt>
                <c:pt idx="344">
                  <c:v>1.6435795360844243</c:v>
                </c:pt>
                <c:pt idx="345">
                  <c:v>2.0078444564592033</c:v>
                </c:pt>
                <c:pt idx="346">
                  <c:v>2.3621793739927481</c:v>
                </c:pt>
                <c:pt idx="347">
                  <c:v>2.705429747558298</c:v>
                </c:pt>
                <c:pt idx="348">
                  <c:v>3.0366368845734879</c:v>
                </c:pt>
                <c:pt idx="349">
                  <c:v>3.3550406211291688</c:v>
                </c:pt>
                <c:pt idx="350">
                  <c:v>3.6600752338468263</c:v>
                </c:pt>
                <c:pt idx="351">
                  <c:v>3.9513597100174174</c:v>
                </c:pt>
                <c:pt idx="352">
                  <c:v>4.2286836633044089</c:v>
                </c:pt>
                <c:pt idx="353">
                  <c:v>4.4919902119506636</c:v>
                </c:pt>
                <c:pt idx="354">
                  <c:v>4.7413570607224882</c:v>
                </c:pt>
                <c:pt idx="355">
                  <c:v>4.9769768782288182</c:v>
                </c:pt>
                <c:pt idx="356">
                  <c:v>5.1991378692345842</c:v>
                </c:pt>
                <c:pt idx="357">
                  <c:v>5.4082052345475518</c:v>
                </c:pt>
                <c:pt idx="358">
                  <c:v>5.6046040101502639</c:v>
                </c:pt>
                <c:pt idx="359">
                  <c:v>5.788803596792202</c:v>
                </c:pt>
                <c:pt idx="360">
                  <c:v>5.9613041392862547</c:v>
                </c:pt>
                <c:pt idx="361">
                  <c:v>6.1226247942033352</c:v>
                </c:pt>
                <c:pt idx="362">
                  <c:v>6.2732938347768226</c:v>
                </c:pt>
                <c:pt idx="363">
                  <c:v>6.413840479519342</c:v>
                </c:pt>
                <c:pt idx="364">
                  <c:v>6.5447882920040357</c:v>
                </c:pt>
                <c:pt idx="365">
                  <c:v>6.666649978776384</c:v>
                </c:pt>
                <c:pt idx="366">
                  <c:v>6.7799234059274145</c:v>
                </c:pt>
                <c:pt idx="367">
                  <c:v>6.8850886584708908</c:v>
                </c:pt>
                <c:pt idx="368">
                  <c:v>6.9826059769820965</c:v>
                </c:pt>
                <c:pt idx="369">
                  <c:v>7.0729144203194014</c:v>
                </c:pt>
                <c:pt idx="370">
                  <c:v>7.1564311196508834</c:v>
                </c:pt>
                <c:pt idx="371">
                  <c:v>7.2335510059939789</c:v>
                </c:pt>
                <c:pt idx="372">
                  <c:v>7.3046469100520799</c:v>
                </c:pt>
                <c:pt idx="373">
                  <c:v>7.3700699486643373</c:v>
                </c:pt>
                <c:pt idx="374">
                  <c:v>7.4301501263104504</c:v>
                </c:pt>
                <c:pt idx="375">
                  <c:v>7.4851970926647198</c:v>
                </c:pt>
                <c:pt idx="376">
                  <c:v>7.5355010081416083</c:v>
                </c:pt>
                <c:pt idx="377">
                  <c:v>7.5813334787769335</c:v>
                </c:pt>
                <c:pt idx="378">
                  <c:v>7.6229485297557815</c:v>
                </c:pt>
                <c:pt idx="379">
                  <c:v>7.6605835935707693</c:v>
                </c:pt>
                <c:pt idx="380">
                  <c:v>7.694460494323585</c:v>
                </c:pt>
                <c:pt idx="381">
                  <c:v>7.7247864142192642</c:v>
                </c:pt>
                <c:pt idx="382">
                  <c:v>7.7517548319896727</c:v>
                </c:pt>
                <c:pt idx="383">
                  <c:v>7.7755464259502105</c:v>
                </c:pt>
                <c:pt idx="384">
                  <c:v>7.7963299367596237</c:v>
                </c:pt>
                <c:pt idx="385">
                  <c:v>7.8142629868186582</c:v>
                </c:pt>
                <c:pt idx="386">
                  <c:v>7.8294928546979143</c:v>
                </c:pt>
                <c:pt idx="387">
                  <c:v>7.8421572041042094</c:v>
                </c:pt>
                <c:pt idx="388">
                  <c:v>7.8523847677410714</c:v>
                </c:pt>
                <c:pt idx="389">
                  <c:v>7.8602959870465279</c:v>
                </c:pt>
                <c:pt idx="390">
                  <c:v>7.8660036092437302</c:v>
                </c:pt>
                <c:pt idx="391">
                  <c:v>7.8696132434537773</c:v>
                </c:pt>
                <c:pt idx="392">
                  <c:v>7.8712238778250336</c:v>
                </c:pt>
                <c:pt idx="393">
                  <c:v>7.8709283597535329</c:v>
                </c:pt>
                <c:pt idx="394">
                  <c:v>7.8688138413242239</c:v>
                </c:pt>
                <c:pt idx="395">
                  <c:v>7.8649621921087709</c:v>
                </c:pt>
                <c:pt idx="396">
                  <c:v>7.8594503814246304</c:v>
                </c:pt>
                <c:pt idx="397">
                  <c:v>7.852350832102668</c:v>
                </c:pt>
                <c:pt idx="398">
                  <c:v>7.8437317477340143</c:v>
                </c:pt>
                <c:pt idx="399">
                  <c:v>7.833657415277842</c:v>
                </c:pt>
                <c:pt idx="400">
                  <c:v>7.8221884848147223</c:v>
                </c:pt>
                <c:pt idx="401">
                  <c:v>7.8093822281291416</c:v>
                </c:pt>
                <c:pt idx="402">
                  <c:v>7.795292777702266</c:v>
                </c:pt>
                <c:pt idx="403">
                  <c:v>7.7799713475942056</c:v>
                </c:pt>
                <c:pt idx="404">
                  <c:v>7.7634664375956248</c:v>
                </c:pt>
                <c:pt idx="405">
                  <c:v>7.7458240219323589</c:v>
                </c:pt>
                <c:pt idx="406">
                  <c:v>7.7270877237146518</c:v>
                </c:pt>
                <c:pt idx="407">
                  <c:v>7.7072989762352186</c:v>
                </c:pt>
                <c:pt idx="408">
                  <c:v>7.6864971721376358</c:v>
                </c:pt>
                <c:pt idx="409">
                  <c:v>7.6647198013991815</c:v>
                </c:pt>
                <c:pt idx="410">
                  <c:v>7.642002578999306</c:v>
                </c:pt>
                <c:pt idx="411">
                  <c:v>7.6183795630774691</c:v>
                </c:pt>
                <c:pt idx="412">
                  <c:v>7.5938832643208469</c:v>
                </c:pt>
                <c:pt idx="413">
                  <c:v>7.5685447472642107</c:v>
                </c:pt>
                <c:pt idx="414">
                  <c:v>7.5423937241299228</c:v>
                </c:pt>
                <c:pt idx="415">
                  <c:v>7.5154586417862506</c:v>
                </c:pt>
                <c:pt idx="416">
                  <c:v>7.4877667623558377</c:v>
                </c:pt>
                <c:pt idx="417">
                  <c:v>7.4593442379637969</c:v>
                </c:pt>
                <c:pt idx="418">
                  <c:v>7.4302161800756377</c:v>
                </c:pt>
                <c:pt idx="419">
                  <c:v>7.4004067238392297</c:v>
                </c:pt>
                <c:pt idx="420">
                  <c:v>7.3699390878118507</c:v>
                </c:pt>
                <c:pt idx="421">
                  <c:v>7.3388356294229631</c:v>
                </c:pt>
                <c:pt idx="422">
                  <c:v>7.3071178964953045</c:v>
                </c:pt>
                <c:pt idx="423">
                  <c:v>7.2748066751213205</c:v>
                </c:pt>
                <c:pt idx="424">
                  <c:v>7.241922034168244</c:v>
                </c:pt>
                <c:pt idx="425">
                  <c:v>7.2084833666635753</c:v>
                </c:pt>
                <c:pt idx="426">
                  <c:v>7.1745094282928417</c:v>
                </c:pt>
                <c:pt idx="427">
                  <c:v>7.1400183732232279</c:v>
                </c:pt>
                <c:pt idx="428">
                  <c:v>7.1050277874499894</c:v>
                </c:pt>
                <c:pt idx="429">
                  <c:v>7.0695547198471473</c:v>
                </c:pt>
                <c:pt idx="430">
                  <c:v>7.0336157110899249</c:v>
                </c:pt>
                <c:pt idx="431">
                  <c:v>6.9972268206033652</c:v>
                </c:pt>
                <c:pt idx="432">
                  <c:v>6.9604036516796954</c:v>
                </c:pt>
                <c:pt idx="433">
                  <c:v>6.9231613748961447</c:v>
                </c:pt>
                <c:pt idx="434">
                  <c:v>6.8855147499547709</c:v>
                </c:pt>
                <c:pt idx="435">
                  <c:v>6.8474781460567034</c:v>
                </c:pt>
                <c:pt idx="436">
                  <c:v>6.8090655609147408</c:v>
                </c:pt>
                <c:pt idx="437">
                  <c:v>6.7702906385003354</c:v>
                </c:pt>
                <c:pt idx="438">
                  <c:v>6.7311666856139958</c:v>
                </c:pt>
                <c:pt idx="439">
                  <c:v>6.6917066873613242</c:v>
                </c:pt>
                <c:pt idx="440">
                  <c:v>6.651923321611017</c:v>
                </c:pt>
                <c:pt idx="441">
                  <c:v>6.6118289725054087</c:v>
                </c:pt>
                <c:pt idx="442">
                  <c:v>6.5714357430891024</c:v>
                </c:pt>
                <c:pt idx="443">
                  <c:v>6.5307554671163599</c:v>
                </c:pt>
                <c:pt idx="444">
                  <c:v>6.4897997200936111</c:v>
                </c:pt>
                <c:pt idx="445">
                  <c:v>6.4485798296093986</c:v>
                </c:pt>
                <c:pt idx="446">
                  <c:v>6.4071068850002701</c:v>
                </c:pt>
                <c:pt idx="447">
                  <c:v>6.3653917463977745</c:v>
                </c:pt>
                <c:pt idx="448">
                  <c:v>6.3234450531984407</c:v>
                </c:pt>
                <c:pt idx="449">
                  <c:v>6.281277231995757</c:v>
                </c:pt>
                <c:pt idx="450">
                  <c:v>6.2388985040103835</c:v>
                </c:pt>
                <c:pt idx="451">
                  <c:v>6.1963188920523447</c:v>
                </c:pt>
                <c:pt idx="452">
                  <c:v>6.1535482270466044</c:v>
                </c:pt>
                <c:pt idx="453">
                  <c:v>6.1105961541512688</c:v>
                </c:pt>
                <c:pt idx="454">
                  <c:v>6.0674721384956891</c:v>
                </c:pt>
                <c:pt idx="455">
                  <c:v>6.0241854705638129</c:v>
                </c:pt>
                <c:pt idx="456">
                  <c:v>5.9807452712465246</c:v>
                </c:pt>
                <c:pt idx="457">
                  <c:v>5.937160496584994</c:v>
                </c:pt>
                <c:pt idx="458">
                  <c:v>5.8934399422256849</c:v>
                </c:pt>
                <c:pt idx="459">
                  <c:v>5.8495922476062656</c:v>
                </c:pt>
                <c:pt idx="460">
                  <c:v>5.8056258998902823</c:v>
                </c:pt>
                <c:pt idx="461">
                  <c:v>5.7615492376674977</c:v>
                </c:pt>
                <c:pt idx="462">
                  <c:v>5.71737045443545</c:v>
                </c:pt>
                <c:pt idx="463">
                  <c:v>5.6730976018769557</c:v>
                </c:pt>
                <c:pt idx="464">
                  <c:v>5.6287385929471485</c:v>
                </c:pt>
                <c:pt idx="465">
                  <c:v>5.5843012047829541</c:v>
                </c:pt>
                <c:pt idx="466">
                  <c:v>5.5397930814468763</c:v>
                </c:pt>
                <c:pt idx="467">
                  <c:v>5.4952217365163447</c:v>
                </c:pt>
                <c:pt idx="468">
                  <c:v>5.4505945555290705</c:v>
                </c:pt>
                <c:pt idx="469">
                  <c:v>5.4059187982942367</c:v>
                </c:pt>
                <c:pt idx="470">
                  <c:v>5.3612016010786609</c:v>
                </c:pt>
                <c:pt idx="471">
                  <c:v>5.3164499786765598</c:v>
                </c:pt>
                <c:pt idx="472">
                  <c:v>5.2716708263709231</c:v>
                </c:pt>
                <c:pt idx="473">
                  <c:v>5.2268709217940641</c:v>
                </c:pt>
                <c:pt idx="474">
                  <c:v>5.182056926694357</c:v>
                </c:pt>
                <c:pt idx="475">
                  <c:v>5.1372353886158209</c:v>
                </c:pt>
                <c:pt idx="476">
                  <c:v>5.0924127424966583</c:v>
                </c:pt>
                <c:pt idx="477">
                  <c:v>5.0475953121926516</c:v>
                </c:pt>
                <c:pt idx="478">
                  <c:v>5.0027893119307407</c:v>
                </c:pt>
                <c:pt idx="479">
                  <c:v>4.9580008476979378</c:v>
                </c:pt>
                <c:pt idx="480">
                  <c:v>4.9132359185703027</c:v>
                </c:pt>
                <c:pt idx="481">
                  <c:v>4.8685004179864686</c:v>
                </c:pt>
                <c:pt idx="482">
                  <c:v>4.8238001349698738</c:v>
                </c:pt>
                <c:pt idx="483">
                  <c:v>4.7791407553036205</c:v>
                </c:pt>
                <c:pt idx="484">
                  <c:v>4.7345278626616176</c:v>
                </c:pt>
                <c:pt idx="485">
                  <c:v>4.689966939699449</c:v>
                </c:pt>
                <c:pt idx="486">
                  <c:v>4.6454633691081373</c:v>
                </c:pt>
                <c:pt idx="487">
                  <c:v>4.6010224346338715</c:v>
                </c:pt>
                <c:pt idx="488">
                  <c:v>4.5566493220664244</c:v>
                </c:pt>
                <c:pt idx="489">
                  <c:v>4.5123491201989356</c:v>
                </c:pt>
                <c:pt idx="490">
                  <c:v>4.4681268217615111</c:v>
                </c:pt>
                <c:pt idx="491">
                  <c:v>4.4239873243308869</c:v>
                </c:pt>
                <c:pt idx="492">
                  <c:v>4.3799354312183505</c:v>
                </c:pt>
                <c:pt idx="493">
                  <c:v>4.3359758523378611</c:v>
                </c:pt>
                <c:pt idx="494">
                  <c:v>4.2921132050562685</c:v>
                </c:pt>
                <c:pt idx="495">
                  <c:v>4.2483520150273435</c:v>
                </c:pt>
                <c:pt idx="496">
                  <c:v>4.2046967170112364</c:v>
                </c:pt>
                <c:pt idx="497">
                  <c:v>4.1611516556808645</c:v>
                </c:pt>
                <c:pt idx="498">
                  <c:v>4.1177210864166112</c:v>
                </c:pt>
                <c:pt idx="499">
                  <c:v>4.0744091760906702</c:v>
                </c:pt>
                <c:pt idx="500">
                  <c:v>4.0312200038421597</c:v>
                </c:pt>
                <c:pt idx="501">
                  <c:v>3.988157561844214</c:v>
                </c:pt>
                <c:pt idx="502">
                  <c:v>3.9452257560640094</c:v>
                </c:pt>
                <c:pt idx="503">
                  <c:v>3.9024284070166839</c:v>
                </c:pt>
                <c:pt idx="504">
                  <c:v>3.8597692505140566</c:v>
                </c:pt>
                <c:pt idx="505">
                  <c:v>3.817251938408929</c:v>
                </c:pt>
                <c:pt idx="506">
                  <c:v>3.7748800393356898</c:v>
                </c:pt>
                <c:pt idx="507">
                  <c:v>3.7326570394479592</c:v>
                </c:pt>
                <c:pt idx="508">
                  <c:v>3.69058634315381</c:v>
                </c:pt>
                <c:pt idx="509">
                  <c:v>3.6486712738492129</c:v>
                </c:pt>
                <c:pt idx="510">
                  <c:v>3.6069150746501446</c:v>
                </c:pt>
                <c:pt idx="511">
                  <c:v>3.5653209091238578</c:v>
                </c:pt>
                <c:pt idx="512">
                  <c:v>3.523891862019755</c:v>
                </c:pt>
                <c:pt idx="513">
                  <c:v>3.4826309400001634</c:v>
                </c:pt>
                <c:pt idx="514">
                  <c:v>3.4415410723714368</c:v>
                </c:pt>
                <c:pt idx="515">
                  <c:v>3.4006251118155957</c:v>
                </c:pt>
                <c:pt idx="516">
                  <c:v>3.3598858351228174</c:v>
                </c:pt>
                <c:pt idx="517">
                  <c:v>3.3598453888969466</c:v>
                </c:pt>
                <c:pt idx="518">
                  <c:v>3.3598049428493058</c:v>
                </c:pt>
                <c:pt idx="519">
                  <c:v>3.3597644969799019</c:v>
                </c:pt>
                <c:pt idx="520">
                  <c:v>3.3597240512887323</c:v>
                </c:pt>
                <c:pt idx="521">
                  <c:v>3.3596836057757988</c:v>
                </c:pt>
                <c:pt idx="522">
                  <c:v>3.3596431604411157</c:v>
                </c:pt>
                <c:pt idx="523">
                  <c:v>3.3596027152846659</c:v>
                </c:pt>
                <c:pt idx="524">
                  <c:v>3.3595622703064709</c:v>
                </c:pt>
                <c:pt idx="525">
                  <c:v>3.3595218255065253</c:v>
                </c:pt>
                <c:pt idx="526">
                  <c:v>3.3594813808848318</c:v>
                </c:pt>
                <c:pt idx="527">
                  <c:v>3.3594409364413949</c:v>
                </c:pt>
                <c:pt idx="528">
                  <c:v>3.3594004921762091</c:v>
                </c:pt>
                <c:pt idx="529">
                  <c:v>3.3593600480892869</c:v>
                </c:pt>
                <c:pt idx="530">
                  <c:v>3.359319604180631</c:v>
                </c:pt>
                <c:pt idx="531">
                  <c:v>3.3592791604502361</c:v>
                </c:pt>
                <c:pt idx="532">
                  <c:v>3.3592387168981128</c:v>
                </c:pt>
                <c:pt idx="533">
                  <c:v>3.359198273524254</c:v>
                </c:pt>
                <c:pt idx="534">
                  <c:v>3.3591578303286722</c:v>
                </c:pt>
                <c:pt idx="535">
                  <c:v>3.3591173873113629</c:v>
                </c:pt>
                <c:pt idx="536">
                  <c:v>3.3590769444723385</c:v>
                </c:pt>
                <c:pt idx="537">
                  <c:v>3.3590365018115937</c:v>
                </c:pt>
                <c:pt idx="538">
                  <c:v>3.3589960593291286</c:v>
                </c:pt>
                <c:pt idx="539">
                  <c:v>3.3589556170249555</c:v>
                </c:pt>
                <c:pt idx="540">
                  <c:v>3.3589151748990691</c:v>
                </c:pt>
                <c:pt idx="541">
                  <c:v>3.3588747329514721</c:v>
                </c:pt>
                <c:pt idx="542">
                  <c:v>3.3588342911821707</c:v>
                </c:pt>
                <c:pt idx="543">
                  <c:v>3.3587938495911667</c:v>
                </c:pt>
                <c:pt idx="544">
                  <c:v>3.3587534081784618</c:v>
                </c:pt>
                <c:pt idx="545">
                  <c:v>3.3587129669440587</c:v>
                </c:pt>
                <c:pt idx="546">
                  <c:v>3.3586725258879611</c:v>
                </c:pt>
                <c:pt idx="547">
                  <c:v>3.3586320850101661</c:v>
                </c:pt>
                <c:pt idx="548">
                  <c:v>3.3585916443106871</c:v>
                </c:pt>
                <c:pt idx="549">
                  <c:v>3.358551203789518</c:v>
                </c:pt>
                <c:pt idx="550">
                  <c:v>3.358510763446656</c:v>
                </c:pt>
                <c:pt idx="551">
                  <c:v>3.3584703232821242</c:v>
                </c:pt>
                <c:pt idx="552">
                  <c:v>3.3584298832959067</c:v>
                </c:pt>
                <c:pt idx="553">
                  <c:v>3.3583894434880142</c:v>
                </c:pt>
                <c:pt idx="554">
                  <c:v>3.3583490038584456</c:v>
                </c:pt>
                <c:pt idx="555">
                  <c:v>3.3583085644072055</c:v>
                </c:pt>
                <c:pt idx="556">
                  <c:v>3.3582681251342992</c:v>
                </c:pt>
                <c:pt idx="557">
                  <c:v>3.3582276860397222</c:v>
                </c:pt>
                <c:pt idx="558">
                  <c:v>3.3581872471234888</c:v>
                </c:pt>
                <c:pt idx="559">
                  <c:v>3.3581468083855839</c:v>
                </c:pt>
                <c:pt idx="560">
                  <c:v>3.3581063698260198</c:v>
                </c:pt>
                <c:pt idx="561">
                  <c:v>3.3580659314448074</c:v>
                </c:pt>
                <c:pt idx="562">
                  <c:v>3.3580254932419384</c:v>
                </c:pt>
                <c:pt idx="563">
                  <c:v>3.357985055217414</c:v>
                </c:pt>
                <c:pt idx="564">
                  <c:v>3.3579446173712473</c:v>
                </c:pt>
                <c:pt idx="565">
                  <c:v>3.3579041797034348</c:v>
                </c:pt>
                <c:pt idx="566">
                  <c:v>3.357863742213973</c:v>
                </c:pt>
                <c:pt idx="567">
                  <c:v>3.3578233049028725</c:v>
                </c:pt>
                <c:pt idx="568">
                  <c:v>3.3577828677701431</c:v>
                </c:pt>
                <c:pt idx="569">
                  <c:v>3.3577424308157715</c:v>
                </c:pt>
                <c:pt idx="570">
                  <c:v>3.3577019940397639</c:v>
                </c:pt>
                <c:pt idx="571">
                  <c:v>3.3576615574421336</c:v>
                </c:pt>
                <c:pt idx="572">
                  <c:v>3.3576211210228717</c:v>
                </c:pt>
                <c:pt idx="573">
                  <c:v>3.3575806847819889</c:v>
                </c:pt>
                <c:pt idx="574">
                  <c:v>3.3575402487194772</c:v>
                </c:pt>
                <c:pt idx="575">
                  <c:v>3.3574998128353499</c:v>
                </c:pt>
                <c:pt idx="576">
                  <c:v>3.3574593771296071</c:v>
                </c:pt>
                <c:pt idx="577">
                  <c:v>3.357418941602246</c:v>
                </c:pt>
                <c:pt idx="578">
                  <c:v>3.3573785062532737</c:v>
                </c:pt>
                <c:pt idx="579">
                  <c:v>3.357338071082693</c:v>
                </c:pt>
                <c:pt idx="580">
                  <c:v>3.3572976360905082</c:v>
                </c:pt>
                <c:pt idx="581">
                  <c:v>3.3572572012767212</c:v>
                </c:pt>
                <c:pt idx="582">
                  <c:v>3.3572167666413293</c:v>
                </c:pt>
                <c:pt idx="583">
                  <c:v>3.357176332184336</c:v>
                </c:pt>
                <c:pt idx="584">
                  <c:v>3.3571358979057502</c:v>
                </c:pt>
                <c:pt idx="585">
                  <c:v>3.357095463805571</c:v>
                </c:pt>
                <c:pt idx="586">
                  <c:v>3.3570550298837967</c:v>
                </c:pt>
                <c:pt idx="587">
                  <c:v>3.3570145961404396</c:v>
                </c:pt>
                <c:pt idx="588">
                  <c:v>3.3569741625754945</c:v>
                </c:pt>
                <c:pt idx="589">
                  <c:v>3.3569337291889658</c:v>
                </c:pt>
                <c:pt idx="590">
                  <c:v>3.3568932959808562</c:v>
                </c:pt>
                <c:pt idx="591">
                  <c:v>3.3568528629511674</c:v>
                </c:pt>
                <c:pt idx="592">
                  <c:v>3.3568124300999065</c:v>
                </c:pt>
                <c:pt idx="593">
                  <c:v>3.3567719974270709</c:v>
                </c:pt>
                <c:pt idx="594">
                  <c:v>3.3567315649326659</c:v>
                </c:pt>
                <c:pt idx="595">
                  <c:v>3.3566911326166915</c:v>
                </c:pt>
                <c:pt idx="596">
                  <c:v>3.3566507004791557</c:v>
                </c:pt>
                <c:pt idx="597">
                  <c:v>3.3566102685200558</c:v>
                </c:pt>
                <c:pt idx="598">
                  <c:v>3.3565698367393999</c:v>
                </c:pt>
                <c:pt idx="599">
                  <c:v>3.3565294051371843</c:v>
                </c:pt>
                <c:pt idx="600">
                  <c:v>3.3564889737134109</c:v>
                </c:pt>
                <c:pt idx="601">
                  <c:v>3.3564485424680912</c:v>
                </c:pt>
                <c:pt idx="602">
                  <c:v>3.3564081114012163</c:v>
                </c:pt>
                <c:pt idx="603">
                  <c:v>3.356367680512804</c:v>
                </c:pt>
                <c:pt idx="604">
                  <c:v>3.3563272498028409</c:v>
                </c:pt>
                <c:pt idx="605">
                  <c:v>3.3562868192713387</c:v>
                </c:pt>
                <c:pt idx="606">
                  <c:v>3.3562463889182963</c:v>
                </c:pt>
                <c:pt idx="607">
                  <c:v>3.3562059587437192</c:v>
                </c:pt>
                <c:pt idx="608">
                  <c:v>3.3561655287476073</c:v>
                </c:pt>
                <c:pt idx="609">
                  <c:v>3.3561250989299678</c:v>
                </c:pt>
                <c:pt idx="610">
                  <c:v>3.3560846692907962</c:v>
                </c:pt>
                <c:pt idx="611">
                  <c:v>3.3560442398301022</c:v>
                </c:pt>
                <c:pt idx="612">
                  <c:v>3.3560038105478798</c:v>
                </c:pt>
                <c:pt idx="613">
                  <c:v>3.3559633814441359</c:v>
                </c:pt>
                <c:pt idx="614">
                  <c:v>3.355922952518883</c:v>
                </c:pt>
                <c:pt idx="615">
                  <c:v>3.3558825237721113</c:v>
                </c:pt>
                <c:pt idx="616">
                  <c:v>3.3558420952038253</c:v>
                </c:pt>
                <c:pt idx="617">
                  <c:v>3.3558016668140276</c:v>
                </c:pt>
                <c:pt idx="618">
                  <c:v>3.3557612386027298</c:v>
                </c:pt>
                <c:pt idx="619">
                  <c:v>3.3557208105699194</c:v>
                </c:pt>
                <c:pt idx="620">
                  <c:v>3.355680382715609</c:v>
                </c:pt>
                <c:pt idx="621">
                  <c:v>3.3556399550398002</c:v>
                </c:pt>
                <c:pt idx="622">
                  <c:v>3.3555995275424966</c:v>
                </c:pt>
                <c:pt idx="623">
                  <c:v>3.3555591002236937</c:v>
                </c:pt>
                <c:pt idx="624">
                  <c:v>3.3555186730833979</c:v>
                </c:pt>
                <c:pt idx="625">
                  <c:v>3.3554782461216179</c:v>
                </c:pt>
                <c:pt idx="626">
                  <c:v>3.3554378193383503</c:v>
                </c:pt>
                <c:pt idx="627">
                  <c:v>3.3553973927335958</c:v>
                </c:pt>
                <c:pt idx="628">
                  <c:v>3.3553569663073626</c:v>
                </c:pt>
                <c:pt idx="629">
                  <c:v>3.3553165400596532</c:v>
                </c:pt>
                <c:pt idx="630">
                  <c:v>3.3552761139904606</c:v>
                </c:pt>
                <c:pt idx="631">
                  <c:v>3.3552356880997998</c:v>
                </c:pt>
                <c:pt idx="632">
                  <c:v>3.3551952623876646</c:v>
                </c:pt>
                <c:pt idx="633">
                  <c:v>3.3551548368540596</c:v>
                </c:pt>
                <c:pt idx="634">
                  <c:v>3.3551144114989953</c:v>
                </c:pt>
                <c:pt idx="635">
                  <c:v>3.3550739863224699</c:v>
                </c:pt>
                <c:pt idx="636">
                  <c:v>3.3550335613244764</c:v>
                </c:pt>
                <c:pt idx="637">
                  <c:v>3.3549931365050281</c:v>
                </c:pt>
                <c:pt idx="638">
                  <c:v>3.3549527118641249</c:v>
                </c:pt>
                <c:pt idx="639">
                  <c:v>3.3549122874017669</c:v>
                </c:pt>
                <c:pt idx="640">
                  <c:v>3.3548718631179604</c:v>
                </c:pt>
                <c:pt idx="641">
                  <c:v>3.3548314390127061</c:v>
                </c:pt>
                <c:pt idx="642">
                  <c:v>3.354791015086005</c:v>
                </c:pt>
                <c:pt idx="643">
                  <c:v>3.3547505913378641</c:v>
                </c:pt>
                <c:pt idx="644">
                  <c:v>3.3547101677682845</c:v>
                </c:pt>
                <c:pt idx="645">
                  <c:v>3.3546697443772624</c:v>
                </c:pt>
                <c:pt idx="646">
                  <c:v>3.3546293211648148</c:v>
                </c:pt>
                <c:pt idx="647">
                  <c:v>3.3545888981309293</c:v>
                </c:pt>
                <c:pt idx="648">
                  <c:v>3.3545484752756147</c:v>
                </c:pt>
                <c:pt idx="649">
                  <c:v>3.3545080525988711</c:v>
                </c:pt>
                <c:pt idx="650">
                  <c:v>3.3544676301007099</c:v>
                </c:pt>
                <c:pt idx="651">
                  <c:v>3.3544272077811268</c:v>
                </c:pt>
                <c:pt idx="652">
                  <c:v>3.3543867856401199</c:v>
                </c:pt>
                <c:pt idx="653">
                  <c:v>3.3543463636776956</c:v>
                </c:pt>
                <c:pt idx="654">
                  <c:v>3.3543059418938626</c:v>
                </c:pt>
                <c:pt idx="655">
                  <c:v>3.3542655202886182</c:v>
                </c:pt>
                <c:pt idx="656">
                  <c:v>3.3542250988619617</c:v>
                </c:pt>
                <c:pt idx="657">
                  <c:v>3.3541846776139046</c:v>
                </c:pt>
                <c:pt idx="658">
                  <c:v>3.3541442565444388</c:v>
                </c:pt>
                <c:pt idx="659">
                  <c:v>3.3541038356535804</c:v>
                </c:pt>
                <c:pt idx="660">
                  <c:v>3.3540634149413151</c:v>
                </c:pt>
                <c:pt idx="661">
                  <c:v>3.3540229944076625</c:v>
                </c:pt>
                <c:pt idx="662">
                  <c:v>3.353982574052611</c:v>
                </c:pt>
                <c:pt idx="663">
                  <c:v>3.3539421538761713</c:v>
                </c:pt>
                <c:pt idx="664">
                  <c:v>3.353901733878347</c:v>
                </c:pt>
                <c:pt idx="665">
                  <c:v>3.3538613140591362</c:v>
                </c:pt>
                <c:pt idx="666">
                  <c:v>3.3538208944185444</c:v>
                </c:pt>
                <c:pt idx="667">
                  <c:v>3.3537804749565723</c:v>
                </c:pt>
                <c:pt idx="668">
                  <c:v>3.3537400556732173</c:v>
                </c:pt>
                <c:pt idx="669">
                  <c:v>3.3536996365684892</c:v>
                </c:pt>
                <c:pt idx="670">
                  <c:v>3.3536592176423925</c:v>
                </c:pt>
                <c:pt idx="671">
                  <c:v>3.3536187988949253</c:v>
                </c:pt>
                <c:pt idx="672">
                  <c:v>3.3535783803260895</c:v>
                </c:pt>
                <c:pt idx="673">
                  <c:v>3.3535379619358956</c:v>
                </c:pt>
                <c:pt idx="674">
                  <c:v>3.3534975437243375</c:v>
                </c:pt>
                <c:pt idx="675">
                  <c:v>3.3534571256914179</c:v>
                </c:pt>
                <c:pt idx="676">
                  <c:v>3.353416707837142</c:v>
                </c:pt>
                <c:pt idx="677">
                  <c:v>3.3533762901615143</c:v>
                </c:pt>
                <c:pt idx="678">
                  <c:v>3.353335872664533</c:v>
                </c:pt>
                <c:pt idx="679">
                  <c:v>3.3532954553462062</c:v>
                </c:pt>
                <c:pt idx="680">
                  <c:v>3.3532550382065303</c:v>
                </c:pt>
                <c:pt idx="681">
                  <c:v>3.3532146212455158</c:v>
                </c:pt>
                <c:pt idx="682">
                  <c:v>3.3531742044631594</c:v>
                </c:pt>
                <c:pt idx="683">
                  <c:v>3.3531337878594609</c:v>
                </c:pt>
                <c:pt idx="684">
                  <c:v>3.3530933714344364</c:v>
                </c:pt>
                <c:pt idx="685">
                  <c:v>3.3530529551880699</c:v>
                </c:pt>
                <c:pt idx="686">
                  <c:v>3.3530125391203738</c:v>
                </c:pt>
                <c:pt idx="687">
                  <c:v>3.3529721232313552</c:v>
                </c:pt>
                <c:pt idx="688">
                  <c:v>3.3529317075210061</c:v>
                </c:pt>
                <c:pt idx="689">
                  <c:v>3.352891291989339</c:v>
                </c:pt>
                <c:pt idx="690">
                  <c:v>3.3528508766363458</c:v>
                </c:pt>
                <c:pt idx="691">
                  <c:v>3.3528104614620391</c:v>
                </c:pt>
                <c:pt idx="692">
                  <c:v>3.3527700464664223</c:v>
                </c:pt>
                <c:pt idx="693">
                  <c:v>3.3527296316494839</c:v>
                </c:pt>
                <c:pt idx="694">
                  <c:v>3.3526892170112408</c:v>
                </c:pt>
                <c:pt idx="695">
                  <c:v>3.3526488025516912</c:v>
                </c:pt>
                <c:pt idx="696">
                  <c:v>3.3526083882708333</c:v>
                </c:pt>
                <c:pt idx="697">
                  <c:v>3.3525679741686814</c:v>
                </c:pt>
                <c:pt idx="698">
                  <c:v>3.3525275602452256</c:v>
                </c:pt>
                <c:pt idx="699">
                  <c:v>3.3524871465004722</c:v>
                </c:pt>
                <c:pt idx="700">
                  <c:v>3.3524467329344265</c:v>
                </c:pt>
                <c:pt idx="701">
                  <c:v>3.3524063195470974</c:v>
                </c:pt>
                <c:pt idx="702">
                  <c:v>3.352365906338469</c:v>
                </c:pt>
                <c:pt idx="703">
                  <c:v>3.3523254933085616</c:v>
                </c:pt>
                <c:pt idx="704">
                  <c:v>3.3522850804573627</c:v>
                </c:pt>
                <c:pt idx="705">
                  <c:v>3.3522446677848885</c:v>
                </c:pt>
                <c:pt idx="706">
                  <c:v>3.3522042552911335</c:v>
                </c:pt>
                <c:pt idx="707">
                  <c:v>3.3521638429761049</c:v>
                </c:pt>
                <c:pt idx="708">
                  <c:v>3.3521234308398009</c:v>
                </c:pt>
                <c:pt idx="709">
                  <c:v>3.352083018882225</c:v>
                </c:pt>
                <c:pt idx="710">
                  <c:v>3.3520426071033889</c:v>
                </c:pt>
                <c:pt idx="711">
                  <c:v>3.3520021955032853</c:v>
                </c:pt>
                <c:pt idx="712">
                  <c:v>3.3519617840819205</c:v>
                </c:pt>
                <c:pt idx="713">
                  <c:v>3.35192137283929</c:v>
                </c:pt>
                <c:pt idx="714">
                  <c:v>3.3518809617754037</c:v>
                </c:pt>
                <c:pt idx="715">
                  <c:v>3.3518405508902651</c:v>
                </c:pt>
                <c:pt idx="716">
                  <c:v>3.351800140183868</c:v>
                </c:pt>
                <c:pt idx="717">
                  <c:v>3.3517597296562238</c:v>
                </c:pt>
                <c:pt idx="718">
                  <c:v>3.3517193193073336</c:v>
                </c:pt>
                <c:pt idx="719">
                  <c:v>3.3516789091372008</c:v>
                </c:pt>
                <c:pt idx="720">
                  <c:v>3.3516384991458255</c:v>
                </c:pt>
                <c:pt idx="721">
                  <c:v>3.3515980893332129</c:v>
                </c:pt>
                <c:pt idx="722">
                  <c:v>3.3515576796993596</c:v>
                </c:pt>
                <c:pt idx="723">
                  <c:v>3.3515172702442744</c:v>
                </c:pt>
                <c:pt idx="724">
                  <c:v>3.3514768609679564</c:v>
                </c:pt>
                <c:pt idx="725">
                  <c:v>3.3514364518704118</c:v>
                </c:pt>
                <c:pt idx="726">
                  <c:v>3.3513960429516398</c:v>
                </c:pt>
                <c:pt idx="727">
                  <c:v>3.3513556342116422</c:v>
                </c:pt>
                <c:pt idx="728">
                  <c:v>3.3513152256504268</c:v>
                </c:pt>
                <c:pt idx="729">
                  <c:v>3.3512748172679876</c:v>
                </c:pt>
                <c:pt idx="730">
                  <c:v>3.3512344090643404</c:v>
                </c:pt>
                <c:pt idx="731">
                  <c:v>3.3511940010394756</c:v>
                </c:pt>
                <c:pt idx="732">
                  <c:v>3.3511535931933958</c:v>
                </c:pt>
                <c:pt idx="733">
                  <c:v>3.3511131855261169</c:v>
                </c:pt>
                <c:pt idx="734">
                  <c:v>3.3510727780376275</c:v>
                </c:pt>
                <c:pt idx="735">
                  <c:v>3.3510323707279328</c:v>
                </c:pt>
                <c:pt idx="736">
                  <c:v>3.3509919635970435</c:v>
                </c:pt>
                <c:pt idx="737">
                  <c:v>3.3509515566449553</c:v>
                </c:pt>
                <c:pt idx="738">
                  <c:v>3.3509111498716706</c:v>
                </c:pt>
                <c:pt idx="739">
                  <c:v>3.3508707432771931</c:v>
                </c:pt>
                <c:pt idx="740">
                  <c:v>3.3508303368615255</c:v>
                </c:pt>
                <c:pt idx="741">
                  <c:v>3.3507899306246731</c:v>
                </c:pt>
                <c:pt idx="742">
                  <c:v>3.3507495245666341</c:v>
                </c:pt>
                <c:pt idx="743">
                  <c:v>3.3507091186874165</c:v>
                </c:pt>
                <c:pt idx="744">
                  <c:v>3.3506687129870132</c:v>
                </c:pt>
                <c:pt idx="745">
                  <c:v>3.3506283074654357</c:v>
                </c:pt>
                <c:pt idx="746">
                  <c:v>3.350587902122685</c:v>
                </c:pt>
                <c:pt idx="747">
                  <c:v>3.3505474969587663</c:v>
                </c:pt>
                <c:pt idx="748">
                  <c:v>3.3505070919736744</c:v>
                </c:pt>
                <c:pt idx="749">
                  <c:v>3.3504666871674154</c:v>
                </c:pt>
                <c:pt idx="750">
                  <c:v>3.3504262825399884</c:v>
                </c:pt>
                <c:pt idx="751">
                  <c:v>3.3503858780914095</c:v>
                </c:pt>
                <c:pt idx="752">
                  <c:v>3.3503454738216716</c:v>
                </c:pt>
                <c:pt idx="753">
                  <c:v>3.3503050697307719</c:v>
                </c:pt>
                <c:pt idx="754">
                  <c:v>3.3502646658187212</c:v>
                </c:pt>
                <c:pt idx="755">
                  <c:v>3.3502242620855203</c:v>
                </c:pt>
                <c:pt idx="756">
                  <c:v>3.3501838585311665</c:v>
                </c:pt>
                <c:pt idx="757">
                  <c:v>3.3501434551556741</c:v>
                </c:pt>
                <c:pt idx="758">
                  <c:v>3.350103051959036</c:v>
                </c:pt>
                <c:pt idx="759">
                  <c:v>3.3500626489412539</c:v>
                </c:pt>
                <c:pt idx="760">
                  <c:v>3.3500222461023359</c:v>
                </c:pt>
                <c:pt idx="761">
                  <c:v>3.3499818434422801</c:v>
                </c:pt>
                <c:pt idx="762">
                  <c:v>3.3499414409610955</c:v>
                </c:pt>
                <c:pt idx="763">
                  <c:v>3.3499010386587811</c:v>
                </c:pt>
                <c:pt idx="764">
                  <c:v>3.3498606365353369</c:v>
                </c:pt>
                <c:pt idx="765">
                  <c:v>3.3498202345907693</c:v>
                </c:pt>
                <c:pt idx="766">
                  <c:v>3.3497798328250745</c:v>
                </c:pt>
                <c:pt idx="767">
                  <c:v>3.3497394312382696</c:v>
                </c:pt>
                <c:pt idx="768">
                  <c:v>3.3496990298303393</c:v>
                </c:pt>
                <c:pt idx="769">
                  <c:v>3.3496586286012962</c:v>
                </c:pt>
                <c:pt idx="770">
                  <c:v>3.3496182275511455</c:v>
                </c:pt>
                <c:pt idx="771">
                  <c:v>3.3495778266798819</c:v>
                </c:pt>
                <c:pt idx="772">
                  <c:v>3.3495374259875117</c:v>
                </c:pt>
                <c:pt idx="773">
                  <c:v>3.3494970254740357</c:v>
                </c:pt>
                <c:pt idx="774">
                  <c:v>3.3494566251394602</c:v>
                </c:pt>
                <c:pt idx="775">
                  <c:v>3.349416224983786</c:v>
                </c:pt>
                <c:pt idx="776">
                  <c:v>3.3493758250070176</c:v>
                </c:pt>
                <c:pt idx="777">
                  <c:v>3.3493354252091532</c:v>
                </c:pt>
                <c:pt idx="778">
                  <c:v>3.3492950255901972</c:v>
                </c:pt>
                <c:pt idx="779">
                  <c:v>3.3492546261501523</c:v>
                </c:pt>
                <c:pt idx="780">
                  <c:v>3.3492142268890204</c:v>
                </c:pt>
                <c:pt idx="781">
                  <c:v>3.3491738278068093</c:v>
                </c:pt>
                <c:pt idx="782">
                  <c:v>3.3491334289035128</c:v>
                </c:pt>
                <c:pt idx="783">
                  <c:v>3.3490930301791417</c:v>
                </c:pt>
                <c:pt idx="784">
                  <c:v>3.3490526316336942</c:v>
                </c:pt>
                <c:pt idx="785">
                  <c:v>3.3490122332671701</c:v>
                </c:pt>
                <c:pt idx="786">
                  <c:v>3.3489718350795847</c:v>
                </c:pt>
                <c:pt idx="787">
                  <c:v>3.3489314370709238</c:v>
                </c:pt>
                <c:pt idx="788">
                  <c:v>3.3488910392411988</c:v>
                </c:pt>
                <c:pt idx="789">
                  <c:v>3.3488506415904116</c:v>
                </c:pt>
                <c:pt idx="790">
                  <c:v>3.3488102441185674</c:v>
                </c:pt>
                <c:pt idx="791">
                  <c:v>3.3487698468256655</c:v>
                </c:pt>
                <c:pt idx="792">
                  <c:v>3.3487294497117066</c:v>
                </c:pt>
                <c:pt idx="793">
                  <c:v>3.3486890527766935</c:v>
                </c:pt>
                <c:pt idx="794">
                  <c:v>3.3486486560206332</c:v>
                </c:pt>
                <c:pt idx="795">
                  <c:v>3.3486082594435294</c:v>
                </c:pt>
                <c:pt idx="796">
                  <c:v>3.3485678630453739</c:v>
                </c:pt>
                <c:pt idx="797">
                  <c:v>3.3485274668261811</c:v>
                </c:pt>
                <c:pt idx="798">
                  <c:v>3.3484870707859464</c:v>
                </c:pt>
                <c:pt idx="799">
                  <c:v>3.348446674924678</c:v>
                </c:pt>
                <c:pt idx="800">
                  <c:v>3.3484062792423739</c:v>
                </c:pt>
                <c:pt idx="801">
                  <c:v>3.3483658837390404</c:v>
                </c:pt>
                <c:pt idx="802">
                  <c:v>3.3483254884146785</c:v>
                </c:pt>
                <c:pt idx="803">
                  <c:v>3.3482850932692871</c:v>
                </c:pt>
                <c:pt idx="804">
                  <c:v>3.3482446983028717</c:v>
                </c:pt>
                <c:pt idx="805">
                  <c:v>3.348204303515435</c:v>
                </c:pt>
                <c:pt idx="806">
                  <c:v>3.3481639089069848</c:v>
                </c:pt>
                <c:pt idx="807">
                  <c:v>3.348123514477515</c:v>
                </c:pt>
                <c:pt idx="808">
                  <c:v>3.3480831202270327</c:v>
                </c:pt>
                <c:pt idx="809">
                  <c:v>3.3480427261555414</c:v>
                </c:pt>
                <c:pt idx="810">
                  <c:v>3.3480023322630386</c:v>
                </c:pt>
                <c:pt idx="811">
                  <c:v>3.3479619385495294</c:v>
                </c:pt>
                <c:pt idx="812">
                  <c:v>3.3479215450150175</c:v>
                </c:pt>
                <c:pt idx="813">
                  <c:v>3.3478811516595064</c:v>
                </c:pt>
                <c:pt idx="814">
                  <c:v>3.3478407584830014</c:v>
                </c:pt>
                <c:pt idx="815">
                  <c:v>3.3478003654854938</c:v>
                </c:pt>
                <c:pt idx="816">
                  <c:v>3.3477599726669984</c:v>
                </c:pt>
                <c:pt idx="817">
                  <c:v>3.3477195800275128</c:v>
                </c:pt>
                <c:pt idx="818">
                  <c:v>3.3476791875670369</c:v>
                </c:pt>
                <c:pt idx="819">
                  <c:v>3.3476387952855804</c:v>
                </c:pt>
                <c:pt idx="820">
                  <c:v>3.3475984031831434</c:v>
                </c:pt>
                <c:pt idx="821">
                  <c:v>3.3475580112597187</c:v>
                </c:pt>
                <c:pt idx="822">
                  <c:v>3.3475176195153207</c:v>
                </c:pt>
                <c:pt idx="823">
                  <c:v>3.3474772279499563</c:v>
                </c:pt>
                <c:pt idx="824">
                  <c:v>3.3474368365636122</c:v>
                </c:pt>
                <c:pt idx="825">
                  <c:v>3.3473964453563019</c:v>
                </c:pt>
                <c:pt idx="826">
                  <c:v>3.3473560543280199</c:v>
                </c:pt>
                <c:pt idx="827">
                  <c:v>3.3473156634787768</c:v>
                </c:pt>
                <c:pt idx="828">
                  <c:v>3.3472752728085746</c:v>
                </c:pt>
                <c:pt idx="829">
                  <c:v>3.3472348823174123</c:v>
                </c:pt>
                <c:pt idx="830">
                  <c:v>3.3471944920052934</c:v>
                </c:pt>
                <c:pt idx="831">
                  <c:v>3.3471541018722153</c:v>
                </c:pt>
                <c:pt idx="832">
                  <c:v>3.3471137119181948</c:v>
                </c:pt>
                <c:pt idx="833">
                  <c:v>3.3470733221432205</c:v>
                </c:pt>
                <c:pt idx="834">
                  <c:v>3.3470329325473003</c:v>
                </c:pt>
                <c:pt idx="835">
                  <c:v>3.3469925431304413</c:v>
                </c:pt>
                <c:pt idx="836">
                  <c:v>3.3469521538926363</c:v>
                </c:pt>
                <c:pt idx="837">
                  <c:v>3.346911764833898</c:v>
                </c:pt>
                <c:pt idx="838">
                  <c:v>3.3468713759542226</c:v>
                </c:pt>
                <c:pt idx="839">
                  <c:v>3.3468309872536128</c:v>
                </c:pt>
                <c:pt idx="840">
                  <c:v>3.3467905987320723</c:v>
                </c:pt>
                <c:pt idx="841">
                  <c:v>3.3467502103896063</c:v>
                </c:pt>
                <c:pt idx="842">
                  <c:v>3.346709822226213</c:v>
                </c:pt>
                <c:pt idx="843">
                  <c:v>3.3466694342418961</c:v>
                </c:pt>
                <c:pt idx="844">
                  <c:v>3.3466290464366679</c:v>
                </c:pt>
                <c:pt idx="845">
                  <c:v>3.3465886588105107</c:v>
                </c:pt>
                <c:pt idx="846">
                  <c:v>3.3465482713634467</c:v>
                </c:pt>
                <c:pt idx="847">
                  <c:v>3.3465078840954643</c:v>
                </c:pt>
                <c:pt idx="848">
                  <c:v>3.346467497006576</c:v>
                </c:pt>
                <c:pt idx="849">
                  <c:v>3.3464271100967826</c:v>
                </c:pt>
                <c:pt idx="850">
                  <c:v>3.3463867233660816</c:v>
                </c:pt>
                <c:pt idx="851">
                  <c:v>3.3463463368144835</c:v>
                </c:pt>
                <c:pt idx="852">
                  <c:v>3.3463059504419803</c:v>
                </c:pt>
                <c:pt idx="853">
                  <c:v>3.3462655642485828</c:v>
                </c:pt>
                <c:pt idx="854">
                  <c:v>3.3462251782342909</c:v>
                </c:pt>
                <c:pt idx="855">
                  <c:v>3.3461847923991082</c:v>
                </c:pt>
                <c:pt idx="856">
                  <c:v>3.3461444067430346</c:v>
                </c:pt>
                <c:pt idx="857">
                  <c:v>3.3461040212660782</c:v>
                </c:pt>
                <c:pt idx="858">
                  <c:v>3.3460636359682345</c:v>
                </c:pt>
                <c:pt idx="859">
                  <c:v>3.3460232508495116</c:v>
                </c:pt>
                <c:pt idx="860">
                  <c:v>3.3459828659099093</c:v>
                </c:pt>
                <c:pt idx="861">
                  <c:v>3.3459424811494358</c:v>
                </c:pt>
                <c:pt idx="862">
                  <c:v>3.3459020965680795</c:v>
                </c:pt>
                <c:pt idx="863">
                  <c:v>3.3458617121658589</c:v>
                </c:pt>
                <c:pt idx="864">
                  <c:v>3.3458213279427653</c:v>
                </c:pt>
                <c:pt idx="865">
                  <c:v>3.3457809438988111</c:v>
                </c:pt>
                <c:pt idx="866">
                  <c:v>3.3457405600339891</c:v>
                </c:pt>
                <c:pt idx="867">
                  <c:v>3.3457001763483136</c:v>
                </c:pt>
                <c:pt idx="868">
                  <c:v>3.3456597928417766</c:v>
                </c:pt>
                <c:pt idx="869">
                  <c:v>3.3456194095143852</c:v>
                </c:pt>
                <c:pt idx="870">
                  <c:v>3.3455790263661385</c:v>
                </c:pt>
                <c:pt idx="871">
                  <c:v>3.3455386433970418</c:v>
                </c:pt>
                <c:pt idx="872">
                  <c:v>3.3454982606071013</c:v>
                </c:pt>
                <c:pt idx="873">
                  <c:v>3.3454578779963153</c:v>
                </c:pt>
                <c:pt idx="874">
                  <c:v>3.3454174955646838</c:v>
                </c:pt>
                <c:pt idx="875">
                  <c:v>3.3453771133122157</c:v>
                </c:pt>
                <c:pt idx="876">
                  <c:v>3.3453367312389082</c:v>
                </c:pt>
                <c:pt idx="877">
                  <c:v>3.3452963493447667</c:v>
                </c:pt>
                <c:pt idx="878">
                  <c:v>3.3452559676297957</c:v>
                </c:pt>
                <c:pt idx="879">
                  <c:v>3.3452155860939907</c:v>
                </c:pt>
                <c:pt idx="880">
                  <c:v>3.3451752047373642</c:v>
                </c:pt>
                <c:pt idx="881">
                  <c:v>3.3451348235599125</c:v>
                </c:pt>
                <c:pt idx="882">
                  <c:v>3.3450944425616349</c:v>
                </c:pt>
                <c:pt idx="883">
                  <c:v>3.3450540617425455</c:v>
                </c:pt>
                <c:pt idx="884">
                  <c:v>3.3450136811026336</c:v>
                </c:pt>
                <c:pt idx="885">
                  <c:v>3.3449733006419136</c:v>
                </c:pt>
                <c:pt idx="886">
                  <c:v>3.344932920360379</c:v>
                </c:pt>
                <c:pt idx="887">
                  <c:v>3.3448925402580354</c:v>
                </c:pt>
                <c:pt idx="888">
                  <c:v>3.3448521603348853</c:v>
                </c:pt>
                <c:pt idx="889">
                  <c:v>3.3448117805909341</c:v>
                </c:pt>
                <c:pt idx="890">
                  <c:v>3.3447714010261826</c:v>
                </c:pt>
                <c:pt idx="891">
                  <c:v>3.3447310216406301</c:v>
                </c:pt>
                <c:pt idx="892">
                  <c:v>3.3446906424342799</c:v>
                </c:pt>
                <c:pt idx="893">
                  <c:v>3.3446502634071393</c:v>
                </c:pt>
                <c:pt idx="894">
                  <c:v>3.3446098845592083</c:v>
                </c:pt>
                <c:pt idx="895">
                  <c:v>3.3445695058904903</c:v>
                </c:pt>
                <c:pt idx="896">
                  <c:v>3.3445291274009863</c:v>
                </c:pt>
                <c:pt idx="897">
                  <c:v>3.3444887490906972</c:v>
                </c:pt>
                <c:pt idx="898">
                  <c:v>3.3444483709596318</c:v>
                </c:pt>
                <c:pt idx="899">
                  <c:v>3.3444079930077848</c:v>
                </c:pt>
                <c:pt idx="900">
                  <c:v>3.3443676152351625</c:v>
                </c:pt>
                <c:pt idx="901">
                  <c:v>3.3443272376417692</c:v>
                </c:pt>
                <c:pt idx="902">
                  <c:v>3.3442868602276112</c:v>
                </c:pt>
                <c:pt idx="903">
                  <c:v>3.3442464829926823</c:v>
                </c:pt>
                <c:pt idx="904">
                  <c:v>3.3442061059369861</c:v>
                </c:pt>
                <c:pt idx="905">
                  <c:v>3.3441657290605287</c:v>
                </c:pt>
                <c:pt idx="906">
                  <c:v>3.3441253523633137</c:v>
                </c:pt>
                <c:pt idx="907">
                  <c:v>3.3440849758453401</c:v>
                </c:pt>
                <c:pt idx="908">
                  <c:v>3.344044599506617</c:v>
                </c:pt>
                <c:pt idx="909">
                  <c:v>3.3440042233471345</c:v>
                </c:pt>
                <c:pt idx="910">
                  <c:v>3.3439638473669104</c:v>
                </c:pt>
                <c:pt idx="911">
                  <c:v>3.3439234715659349</c:v>
                </c:pt>
                <c:pt idx="912">
                  <c:v>3.3438830959442187</c:v>
                </c:pt>
                <c:pt idx="913">
                  <c:v>3.34384272050176</c:v>
                </c:pt>
                <c:pt idx="914">
                  <c:v>3.343802345238565</c:v>
                </c:pt>
                <c:pt idx="915">
                  <c:v>3.3437619701546311</c:v>
                </c:pt>
                <c:pt idx="916">
                  <c:v>3.3437215952499608</c:v>
                </c:pt>
                <c:pt idx="917">
                  <c:v>3.343681220524565</c:v>
                </c:pt>
                <c:pt idx="918">
                  <c:v>3.3436408459784355</c:v>
                </c:pt>
                <c:pt idx="919">
                  <c:v>3.3436004716115839</c:v>
                </c:pt>
                <c:pt idx="920">
                  <c:v>3.3435600974240085</c:v>
                </c:pt>
                <c:pt idx="921">
                  <c:v>3.3435197234157119</c:v>
                </c:pt>
                <c:pt idx="922">
                  <c:v>3.3434793495866986</c:v>
                </c:pt>
                <c:pt idx="923">
                  <c:v>3.3434389759369676</c:v>
                </c:pt>
                <c:pt idx="924">
                  <c:v>3.3433986024665243</c:v>
                </c:pt>
                <c:pt idx="925">
                  <c:v>3.3433582291753714</c:v>
                </c:pt>
                <c:pt idx="926">
                  <c:v>3.3433178560635062</c:v>
                </c:pt>
                <c:pt idx="927">
                  <c:v>3.3432774831309446</c:v>
                </c:pt>
                <c:pt idx="928">
                  <c:v>3.3432371103776761</c:v>
                </c:pt>
                <c:pt idx="929">
                  <c:v>3.343196737803706</c:v>
                </c:pt>
                <c:pt idx="930">
                  <c:v>3.3431563654090413</c:v>
                </c:pt>
                <c:pt idx="931">
                  <c:v>3.3431159931936802</c:v>
                </c:pt>
                <c:pt idx="932">
                  <c:v>3.3430756211576265</c:v>
                </c:pt>
                <c:pt idx="933">
                  <c:v>3.3430352493008835</c:v>
                </c:pt>
                <c:pt idx="934">
                  <c:v>3.342994877623453</c:v>
                </c:pt>
                <c:pt idx="935">
                  <c:v>3.3429545061253405</c:v>
                </c:pt>
                <c:pt idx="936">
                  <c:v>3.342914134806545</c:v>
                </c:pt>
                <c:pt idx="937">
                  <c:v>3.3428737636670673</c:v>
                </c:pt>
                <c:pt idx="938">
                  <c:v>3.3428333927069138</c:v>
                </c:pt>
                <c:pt idx="939">
                  <c:v>3.3427930219260897</c:v>
                </c:pt>
                <c:pt idx="940">
                  <c:v>3.3427526513245933</c:v>
                </c:pt>
                <c:pt idx="941">
                  <c:v>3.342712280902429</c:v>
                </c:pt>
                <c:pt idx="942">
                  <c:v>3.3426719106595897</c:v>
                </c:pt>
                <c:pt idx="943">
                  <c:v>3.342631540596094</c:v>
                </c:pt>
                <c:pt idx="944">
                  <c:v>3.3425911707119385</c:v>
                </c:pt>
                <c:pt idx="945">
                  <c:v>3.3425508010071194</c:v>
                </c:pt>
                <c:pt idx="946">
                  <c:v>3.342510431481645</c:v>
                </c:pt>
                <c:pt idx="947">
                  <c:v>3.3424700621355194</c:v>
                </c:pt>
                <c:pt idx="948">
                  <c:v>3.3424296929687403</c:v>
                </c:pt>
                <c:pt idx="949">
                  <c:v>3.3423893239813163</c:v>
                </c:pt>
                <c:pt idx="950">
                  <c:v>3.342348955173243</c:v>
                </c:pt>
                <c:pt idx="951">
                  <c:v>3.3423085865445321</c:v>
                </c:pt>
                <c:pt idx="952">
                  <c:v>3.3422682180951728</c:v>
                </c:pt>
                <c:pt idx="953">
                  <c:v>3.3422278498251847</c:v>
                </c:pt>
                <c:pt idx="954">
                  <c:v>3.3421874817345527</c:v>
                </c:pt>
                <c:pt idx="955">
                  <c:v>3.3421471138232954</c:v>
                </c:pt>
                <c:pt idx="956">
                  <c:v>3.3421067460914005</c:v>
                </c:pt>
                <c:pt idx="957">
                  <c:v>3.3420663785388811</c:v>
                </c:pt>
                <c:pt idx="958">
                  <c:v>3.3420260111657374</c:v>
                </c:pt>
                <c:pt idx="959">
                  <c:v>3.3419856439719666</c:v>
                </c:pt>
                <c:pt idx="960">
                  <c:v>3.3419452769575813</c:v>
                </c:pt>
                <c:pt idx="961">
                  <c:v>3.341904910122576</c:v>
                </c:pt>
                <c:pt idx="962">
                  <c:v>3.3418645434669587</c:v>
                </c:pt>
                <c:pt idx="963">
                  <c:v>3.3418241769907251</c:v>
                </c:pt>
                <c:pt idx="964">
                  <c:v>3.3417838106938857</c:v>
                </c:pt>
                <c:pt idx="965">
                  <c:v>3.3417434445764371</c:v>
                </c:pt>
                <c:pt idx="966">
                  <c:v>3.3417030786383828</c:v>
                </c:pt>
                <c:pt idx="967">
                  <c:v>3.3416627128797316</c:v>
                </c:pt>
                <c:pt idx="968">
                  <c:v>3.3416223473004774</c:v>
                </c:pt>
                <c:pt idx="969">
                  <c:v>3.3415819819006298</c:v>
                </c:pt>
                <c:pt idx="970">
                  <c:v>3.3415416166801846</c:v>
                </c:pt>
                <c:pt idx="971">
                  <c:v>3.3415012516391522</c:v>
                </c:pt>
                <c:pt idx="972">
                  <c:v>3.3414608867775257</c:v>
                </c:pt>
                <c:pt idx="973">
                  <c:v>3.3414205220953175</c:v>
                </c:pt>
                <c:pt idx="974">
                  <c:v>3.3413801575925204</c:v>
                </c:pt>
                <c:pt idx="975">
                  <c:v>3.341339793269146</c:v>
                </c:pt>
                <c:pt idx="976">
                  <c:v>3.3412994291251934</c:v>
                </c:pt>
                <c:pt idx="977">
                  <c:v>3.3412590651606635</c:v>
                </c:pt>
                <c:pt idx="978">
                  <c:v>3.3412187013755625</c:v>
                </c:pt>
                <c:pt idx="979">
                  <c:v>3.3411783377698878</c:v>
                </c:pt>
                <c:pt idx="980">
                  <c:v>3.3411379743436473</c:v>
                </c:pt>
                <c:pt idx="981">
                  <c:v>3.3410976110968393</c:v>
                </c:pt>
                <c:pt idx="982">
                  <c:v>3.3410572480294682</c:v>
                </c:pt>
                <c:pt idx="983">
                  <c:v>3.3410168851415385</c:v>
                </c:pt>
                <c:pt idx="984">
                  <c:v>3.3409765224330501</c:v>
                </c:pt>
                <c:pt idx="985">
                  <c:v>3.3409361599040039</c:v>
                </c:pt>
                <c:pt idx="986">
                  <c:v>3.3408957975544098</c:v>
                </c:pt>
                <c:pt idx="987">
                  <c:v>3.3408554353842623</c:v>
                </c:pt>
                <c:pt idx="988">
                  <c:v>3.3408150733935669</c:v>
                </c:pt>
                <c:pt idx="989">
                  <c:v>3.3407747115823208</c:v>
                </c:pt>
                <c:pt idx="990">
                  <c:v>3.3407343499505382</c:v>
                </c:pt>
                <c:pt idx="991">
                  <c:v>3.3406939884982165</c:v>
                </c:pt>
                <c:pt idx="992">
                  <c:v>3.3406536272253557</c:v>
                </c:pt>
                <c:pt idx="993">
                  <c:v>3.3406132661319612</c:v>
                </c:pt>
                <c:pt idx="994">
                  <c:v>3.3405729052180364</c:v>
                </c:pt>
                <c:pt idx="995">
                  <c:v>3.3405325444835778</c:v>
                </c:pt>
                <c:pt idx="996">
                  <c:v>3.3404921839285979</c:v>
                </c:pt>
                <c:pt idx="997">
                  <c:v>3.340451823553086</c:v>
                </c:pt>
                <c:pt idx="998">
                  <c:v>3.3404114633570572</c:v>
                </c:pt>
                <c:pt idx="999">
                  <c:v>3.3403711033405079</c:v>
                </c:pt>
                <c:pt idx="1000">
                  <c:v>3.3403307435034417</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Calculs!$AH$4:$AH$1004</c:f>
              <c:numCache>
                <c:formatCode>0.00</c:formatCode>
                <c:ptCount val="1001"/>
                <c:pt idx="0">
                  <c:v>0</c:v>
                </c:pt>
                <c:pt idx="1">
                  <c:v>25.345516507876219</c:v>
                </c:pt>
                <c:pt idx="2">
                  <c:v>95.902968021935749</c:v>
                </c:pt>
                <c:pt idx="3">
                  <c:v>138.89392403326343</c:v>
                </c:pt>
                <c:pt idx="4">
                  <c:v>134.39503969162286</c:v>
                </c:pt>
                <c:pt idx="5">
                  <c:v>129.88623321003385</c:v>
                </c:pt>
                <c:pt idx="6">
                  <c:v>128.11600036265213</c:v>
                </c:pt>
                <c:pt idx="7">
                  <c:v>129.09130911940187</c:v>
                </c:pt>
                <c:pt idx="8">
                  <c:v>130.06740983295575</c:v>
                </c:pt>
                <c:pt idx="9">
                  <c:v>131.04429271812859</c:v>
                </c:pt>
                <c:pt idx="10">
                  <c:v>132.0219477695309</c:v>
                </c:pt>
                <c:pt idx="11">
                  <c:v>132.71519877879541</c:v>
                </c:pt>
                <c:pt idx="12">
                  <c:v>133.1233073494798</c:v>
                </c:pt>
                <c:pt idx="13">
                  <c:v>133.53107725403575</c:v>
                </c:pt>
                <c:pt idx="14">
                  <c:v>133.93849941145805</c:v>
                </c:pt>
                <c:pt idx="15">
                  <c:v>134.34556470013885</c:v>
                </c:pt>
                <c:pt idx="16">
                  <c:v>134.75226395825379</c:v>
                </c:pt>
                <c:pt idx="17">
                  <c:v>135.15858798415576</c:v>
                </c:pt>
                <c:pt idx="18">
                  <c:v>135.56452753677604</c:v>
                </c:pt>
                <c:pt idx="19">
                  <c:v>135.97007333603281</c:v>
                </c:pt>
                <c:pt idx="20">
                  <c:v>136.37521606324742</c:v>
                </c:pt>
                <c:pt idx="21">
                  <c:v>136.66553606465459</c:v>
                </c:pt>
                <c:pt idx="22">
                  <c:v>136.84073460456611</c:v>
                </c:pt>
                <c:pt idx="23">
                  <c:v>137.01508002788935</c:v>
                </c:pt>
                <c:pt idx="24">
                  <c:v>137.18856652605004</c:v>
                </c:pt>
                <c:pt idx="25">
                  <c:v>137.36118830671009</c:v>
                </c:pt>
                <c:pt idx="26">
                  <c:v>137.53293959422402</c:v>
                </c:pt>
                <c:pt idx="27">
                  <c:v>137.70381463009647</c:v>
                </c:pt>
                <c:pt idx="28">
                  <c:v>137.87380767343996</c:v>
                </c:pt>
                <c:pt idx="29">
                  <c:v>138.04291290237174</c:v>
                </c:pt>
                <c:pt idx="30">
                  <c:v>138.21112449375661</c:v>
                </c:pt>
                <c:pt idx="31">
                  <c:v>138.37843674506851</c:v>
                </c:pt>
                <c:pt idx="32">
                  <c:v>138.54484397361639</c:v>
                </c:pt>
                <c:pt idx="33">
                  <c:v>138.71034051697941</c:v>
                </c:pt>
                <c:pt idx="34">
                  <c:v>138.87492073344333</c:v>
                </c:pt>
                <c:pt idx="35">
                  <c:v>139.03857900244023</c:v>
                </c:pt>
                <c:pt idx="36">
                  <c:v>139.20130972499018</c:v>
                </c:pt>
                <c:pt idx="37">
                  <c:v>139.36310732414577</c:v>
                </c:pt>
                <c:pt idx="38">
                  <c:v>139.52396624543783</c:v>
                </c:pt>
                <c:pt idx="39">
                  <c:v>139.68388095732365</c:v>
                </c:pt>
                <c:pt idx="40">
                  <c:v>139.84284595163621</c:v>
                </c:pt>
                <c:pt idx="41">
                  <c:v>139.91181689042486</c:v>
                </c:pt>
                <c:pt idx="42">
                  <c:v>139.89057370838142</c:v>
                </c:pt>
                <c:pt idx="43">
                  <c:v>139.86806130551619</c:v>
                </c:pt>
                <c:pt idx="44">
                  <c:v>139.84427848231724</c:v>
                </c:pt>
                <c:pt idx="45">
                  <c:v>139.81922409505208</c:v>
                </c:pt>
                <c:pt idx="46">
                  <c:v>139.79289705593035</c:v>
                </c:pt>
                <c:pt idx="47">
                  <c:v>139.76529633326228</c:v>
                </c:pt>
                <c:pt idx="48">
                  <c:v>139.7364209516121</c:v>
                </c:pt>
                <c:pt idx="49">
                  <c:v>139.70626999194766</c:v>
                </c:pt>
                <c:pt idx="50">
                  <c:v>139.67484259178462</c:v>
                </c:pt>
                <c:pt idx="51">
                  <c:v>139.64213794532648</c:v>
                </c:pt>
                <c:pt idx="52">
                  <c:v>139.60815530359943</c:v>
                </c:pt>
                <c:pt idx="53">
                  <c:v>139.5728939745824</c:v>
                </c:pt>
                <c:pt idx="54">
                  <c:v>139.53635332333224</c:v>
                </c:pt>
                <c:pt idx="55">
                  <c:v>139.49853277210377</c:v>
                </c:pt>
                <c:pt idx="56">
                  <c:v>139.45943180046507</c:v>
                </c:pt>
                <c:pt idx="57">
                  <c:v>139.4190499454071</c:v>
                </c:pt>
                <c:pt idx="58">
                  <c:v>139.37738680144878</c:v>
                </c:pt>
                <c:pt idx="59">
                  <c:v>139.33444202073636</c:v>
                </c:pt>
                <c:pt idx="60">
                  <c:v>139.29021531313791</c:v>
                </c:pt>
                <c:pt idx="61">
                  <c:v>139.24470644633226</c:v>
                </c:pt>
                <c:pt idx="62">
                  <c:v>139.197915245893</c:v>
                </c:pt>
                <c:pt idx="63">
                  <c:v>139.1498415953665</c:v>
                </c:pt>
                <c:pt idx="64">
                  <c:v>139.10048543634508</c:v>
                </c:pt>
                <c:pt idx="65">
                  <c:v>139.04984676853462</c:v>
                </c:pt>
                <c:pt idx="66">
                  <c:v>138.99792564981655</c:v>
                </c:pt>
                <c:pt idx="67">
                  <c:v>138.94472219630458</c:v>
                </c:pt>
                <c:pt idx="68">
                  <c:v>138.89023658239569</c:v>
                </c:pt>
                <c:pt idx="69">
                  <c:v>138.83446904081609</c:v>
                </c:pt>
                <c:pt idx="70">
                  <c:v>138.77741986266079</c:v>
                </c:pt>
                <c:pt idx="71">
                  <c:v>138.71908939742835</c:v>
                </c:pt>
                <c:pt idx="72">
                  <c:v>138.65947805304984</c:v>
                </c:pt>
                <c:pt idx="73">
                  <c:v>138.59858629591193</c:v>
                </c:pt>
                <c:pt idx="74">
                  <c:v>138.53641465087458</c:v>
                </c:pt>
                <c:pt idx="75">
                  <c:v>138.47296370128319</c:v>
                </c:pt>
                <c:pt idx="76">
                  <c:v>138.40823408897489</c:v>
                </c:pt>
                <c:pt idx="77">
                  <c:v>138.34222651427913</c:v>
                </c:pt>
                <c:pt idx="78">
                  <c:v>138.27494173601286</c:v>
                </c:pt>
                <c:pt idx="79">
                  <c:v>138.20638057146968</c:v>
                </c:pt>
                <c:pt idx="80">
                  <c:v>138.13654389640371</c:v>
                </c:pt>
                <c:pt idx="81">
                  <c:v>137.97494911687289</c:v>
                </c:pt>
                <c:pt idx="82">
                  <c:v>137.72141430212938</c:v>
                </c:pt>
                <c:pt idx="83">
                  <c:v>137.46637065186013</c:v>
                </c:pt>
                <c:pt idx="84">
                  <c:v>137.20982486002882</c:v>
                </c:pt>
                <c:pt idx="85">
                  <c:v>136.95178369039863</c:v>
                </c:pt>
                <c:pt idx="86">
                  <c:v>136.69225397588289</c:v>
                </c:pt>
                <c:pt idx="87">
                  <c:v>136.43124261788861</c:v>
                </c:pt>
                <c:pt idx="88">
                  <c:v>136.16875658565311</c:v>
                </c:pt>
                <c:pt idx="89">
                  <c:v>135.90480291557378</c:v>
                </c:pt>
                <c:pt idx="90">
                  <c:v>135.63938871053119</c:v>
                </c:pt>
                <c:pt idx="91">
                  <c:v>135.33253283966195</c:v>
                </c:pt>
                <c:pt idx="92">
                  <c:v>134.984167268801</c:v>
                </c:pt>
                <c:pt idx="93">
                  <c:v>134.63426905681749</c:v>
                </c:pt>
                <c:pt idx="94">
                  <c:v>134.28284834186897</c:v>
                </c:pt>
                <c:pt idx="95">
                  <c:v>133.92991532515288</c:v>
                </c:pt>
                <c:pt idx="96">
                  <c:v>133.57548026985572</c:v>
                </c:pt>
                <c:pt idx="97">
                  <c:v>133.21955350009767</c:v>
                </c:pt>
                <c:pt idx="98">
                  <c:v>132.86214539987162</c:v>
                </c:pt>
                <c:pt idx="99">
                  <c:v>132.50326641197796</c:v>
                </c:pt>
                <c:pt idx="100">
                  <c:v>132.14292703695486</c:v>
                </c:pt>
                <c:pt idx="101">
                  <c:v>131.77474019312746</c:v>
                </c:pt>
                <c:pt idx="102">
                  <c:v>131.39870542004547</c:v>
                </c:pt>
                <c:pt idx="103">
                  <c:v>131.02122887743658</c:v>
                </c:pt>
                <c:pt idx="104">
                  <c:v>130.64232174522166</c:v>
                </c:pt>
                <c:pt idx="105">
                  <c:v>130.26199525514147</c:v>
                </c:pt>
                <c:pt idx="106">
                  <c:v>129.88026068960758</c:v>
                </c:pt>
                <c:pt idx="107">
                  <c:v>129.49712938055001</c:v>
                </c:pt>
                <c:pt idx="108">
                  <c:v>129.11261270826213</c:v>
                </c:pt>
                <c:pt idx="109">
                  <c:v>128.72672210024359</c:v>
                </c:pt>
                <c:pt idx="110">
                  <c:v>128.33946903004036</c:v>
                </c:pt>
                <c:pt idx="111">
                  <c:v>128.02454164874825</c:v>
                </c:pt>
                <c:pt idx="112">
                  <c:v>127.78206809875428</c:v>
                </c:pt>
                <c:pt idx="113">
                  <c:v>127.53839915548269</c:v>
                </c:pt>
                <c:pt idx="114">
                  <c:v>127.2935415086575</c:v>
                </c:pt>
                <c:pt idx="115">
                  <c:v>127.04750189418293</c:v>
                </c:pt>
                <c:pt idx="116">
                  <c:v>126.80028709353938</c:v>
                </c:pt>
                <c:pt idx="117">
                  <c:v>126.55190393317558</c:v>
                </c:pt>
                <c:pt idx="118">
                  <c:v>126.30235928389716</c:v>
                </c:pt>
                <c:pt idx="119">
                  <c:v>126.05166006025213</c:v>
                </c:pt>
                <c:pt idx="120">
                  <c:v>125.79981321991271</c:v>
                </c:pt>
                <c:pt idx="121">
                  <c:v>125.42459801565532</c:v>
                </c:pt>
                <c:pt idx="122">
                  <c:v>124.92584328746399</c:v>
                </c:pt>
                <c:pt idx="123">
                  <c:v>124.42577151194671</c:v>
                </c:pt>
                <c:pt idx="124">
                  <c:v>123.92439834693424</c:v>
                </c:pt>
                <c:pt idx="125">
                  <c:v>123.42173947126682</c:v>
                </c:pt>
                <c:pt idx="126">
                  <c:v>122.91781058316879</c:v>
                </c:pt>
                <c:pt idx="127">
                  <c:v>122.41262739862819</c:v>
                </c:pt>
                <c:pt idx="128">
                  <c:v>121.90620564978114</c:v>
                </c:pt>
                <c:pt idx="129">
                  <c:v>121.3985610833012</c:v>
                </c:pt>
                <c:pt idx="130">
                  <c:v>120.88970945879421</c:v>
                </c:pt>
                <c:pt idx="131">
                  <c:v>120.34766046027804</c:v>
                </c:pt>
                <c:pt idx="132">
                  <c:v>119.77238884505323</c:v>
                </c:pt>
                <c:pt idx="133">
                  <c:v>119.1959177994074</c:v>
                </c:pt>
                <c:pt idx="134">
                  <c:v>118.61826559618649</c:v>
                </c:pt>
                <c:pt idx="135">
                  <c:v>118.03945050287051</c:v>
                </c:pt>
                <c:pt idx="136">
                  <c:v>117.45949077970238</c:v>
                </c:pt>
                <c:pt idx="137">
                  <c:v>116.87840467782858</c:v>
                </c:pt>
                <c:pt idx="138">
                  <c:v>116.29621043745026</c:v>
                </c:pt>
                <c:pt idx="139">
                  <c:v>115.71292628598607</c:v>
                </c:pt>
                <c:pt idx="140">
                  <c:v>115.1285704362467</c:v>
                </c:pt>
                <c:pt idx="141">
                  <c:v>114.16040138495377</c:v>
                </c:pt>
                <c:pt idx="142">
                  <c:v>112.80802267077127</c:v>
                </c:pt>
                <c:pt idx="143">
                  <c:v>111.45428977934159</c:v>
                </c:pt>
                <c:pt idx="144">
                  <c:v>110.09925895586173</c:v>
                </c:pt>
                <c:pt idx="145">
                  <c:v>108.74298614910352</c:v>
                </c:pt>
                <c:pt idx="146">
                  <c:v>107.38552700410308</c:v>
                </c:pt>
                <c:pt idx="147">
                  <c:v>106.02693685497989</c:v>
                </c:pt>
                <c:pt idx="148">
                  <c:v>104.66727071788645</c:v>
                </c:pt>
                <c:pt idx="149">
                  <c:v>103.30658328408904</c:v>
                </c:pt>
                <c:pt idx="150">
                  <c:v>101.944928913181</c:v>
                </c:pt>
                <c:pt idx="151">
                  <c:v>100.58236162642856</c:v>
                </c:pt>
                <c:pt idx="152">
                  <c:v>99.218935100250576</c:v>
                </c:pt>
                <c:pt idx="153">
                  <c:v>97.854702659832242</c:v>
                </c:pt>
                <c:pt idx="154">
                  <c:v>96.48971727287379</c:v>
                </c:pt>
                <c:pt idx="155">
                  <c:v>95.124031543474317</c:v>
                </c:pt>
                <c:pt idx="156">
                  <c:v>91.944602203260303</c:v>
                </c:pt>
                <c:pt idx="157">
                  <c:v>86.950574068177204</c:v>
                </c:pt>
                <c:pt idx="158">
                  <c:v>81.956257477614798</c:v>
                </c:pt>
                <c:pt idx="159">
                  <c:v>76.962098845425345</c:v>
                </c:pt>
                <c:pt idx="160">
                  <c:v>71.968538987104935</c:v>
                </c:pt>
                <c:pt idx="161">
                  <c:v>64.670832690579928</c:v>
                </c:pt>
                <c:pt idx="162">
                  <c:v>55.069852348833315</c:v>
                </c:pt>
                <c:pt idx="163">
                  <c:v>45.693641760156332</c:v>
                </c:pt>
                <c:pt idx="164">
                  <c:v>36.543493017728025</c:v>
                </c:pt>
                <c:pt idx="165">
                  <c:v>29.602821185407112</c:v>
                </c:pt>
                <c:pt idx="166">
                  <c:v>24.870869114481252</c:v>
                </c:pt>
                <c:pt idx="167">
                  <c:v>18.469285259087677</c:v>
                </c:pt>
                <c:pt idx="168">
                  <c:v>11.611509211389418</c:v>
                </c:pt>
                <c:pt idx="169">
                  <c:v>1.3041541859128019</c:v>
                </c:pt>
                <c:pt idx="170">
                  <c:v>-10.024252652648045</c:v>
                </c:pt>
                <c:pt idx="171">
                  <c:v>-13.847769099329046</c:v>
                </c:pt>
                <c:pt idx="172">
                  <c:v>-13.811284023245479</c:v>
                </c:pt>
                <c:pt idx="173">
                  <c:v>-13.774909764408982</c:v>
                </c:pt>
                <c:pt idx="174">
                  <c:v>-13.738645882359748</c:v>
                </c:pt>
                <c:pt idx="175">
                  <c:v>-13.702491938859852</c:v>
                </c:pt>
                <c:pt idx="176">
                  <c:v>-13.666447497879718</c:v>
                </c:pt>
                <c:pt idx="177">
                  <c:v>-13.630512125584787</c:v>
                </c:pt>
                <c:pt idx="178">
                  <c:v>-13.594685390322207</c:v>
                </c:pt>
                <c:pt idx="179">
                  <c:v>-13.558966862607624</c:v>
                </c:pt>
                <c:pt idx="180">
                  <c:v>-13.523356115112113</c:v>
                </c:pt>
                <c:pt idx="181">
                  <c:v>-13.487852722649146</c:v>
                </c:pt>
                <c:pt idx="182">
                  <c:v>-13.452456262161697</c:v>
                </c:pt>
                <c:pt idx="183">
                  <c:v>-13.417166312709371</c:v>
                </c:pt>
                <c:pt idx="184">
                  <c:v>-13.381982455455722</c:v>
                </c:pt>
                <c:pt idx="185">
                  <c:v>-13.346904273655593</c:v>
                </c:pt>
                <c:pt idx="186">
                  <c:v>-13.311931352642517</c:v>
                </c:pt>
                <c:pt idx="187">
                  <c:v>-13.277063279816337</c:v>
                </c:pt>
                <c:pt idx="188">
                  <c:v>-13.24229964463073</c:v>
                </c:pt>
                <c:pt idx="189">
                  <c:v>-13.207640038580971</c:v>
                </c:pt>
                <c:pt idx="190">
                  <c:v>-13.17308405519171</c:v>
                </c:pt>
                <c:pt idx="191">
                  <c:v>-13.138631290004847</c:v>
                </c:pt>
                <c:pt idx="192">
                  <c:v>-13.104281340567502</c:v>
                </c:pt>
                <c:pt idx="193">
                  <c:v>-13.070033806420055</c:v>
                </c:pt>
                <c:pt idx="194">
                  <c:v>-13.035888289084268</c:v>
                </c:pt>
                <c:pt idx="195">
                  <c:v>-13.001844392051538</c:v>
                </c:pt>
                <c:pt idx="196">
                  <c:v>-12.967901720771119</c:v>
                </c:pt>
                <c:pt idx="197">
                  <c:v>-12.934059882638575</c:v>
                </c:pt>
                <c:pt idx="198">
                  <c:v>-12.900318486984194</c:v>
                </c:pt>
                <c:pt idx="199">
                  <c:v>-12.866677145061518</c:v>
                </c:pt>
                <c:pt idx="200">
                  <c:v>-12.833135470035996</c:v>
                </c:pt>
                <c:pt idx="201">
                  <c:v>-12.799693076973655</c:v>
                </c:pt>
                <c:pt idx="202">
                  <c:v>-12.468612087268067</c:v>
                </c:pt>
                <c:pt idx="203">
                  <c:v>-12.147193143282804</c:v>
                </c:pt>
                <c:pt idx="204">
                  <c:v>-11.835071713504618</c:v>
                </c:pt>
                <c:pt idx="205">
                  <c:v>-11.531900626284756</c:v>
                </c:pt>
                <c:pt idx="206">
                  <c:v>-11.237349083687056</c:v>
                </c:pt>
                <c:pt idx="207">
                  <c:v>-10.951101740413501</c:v>
                </c:pt>
                <c:pt idx="208">
                  <c:v>-10.672857842929497</c:v>
                </c:pt>
                <c:pt idx="209">
                  <c:v>-10.402330424320166</c:v>
                </c:pt>
                <c:pt idx="210">
                  <c:v>-10.139245550779142</c:v>
                </c:pt>
                <c:pt idx="211">
                  <c:v>-9.8833416159688916</c:v>
                </c:pt>
                <c:pt idx="212">
                  <c:v>-9.6343686797972001</c:v>
                </c:pt>
                <c:pt idx="213">
                  <c:v>-9.3920878484337944</c:v>
                </c:pt>
                <c:pt idx="214">
                  <c:v>-9.1562706926447781</c:v>
                </c:pt>
                <c:pt idx="215">
                  <c:v>-8.9266987017539616</c:v>
                </c:pt>
                <c:pt idx="216">
                  <c:v>-8.7031627707518666</c:v>
                </c:pt>
                <c:pt idx="217">
                  <c:v>-8.485462718265822</c:v>
                </c:pt>
                <c:pt idx="218">
                  <c:v>-8.2734068332809745</c:v>
                </c:pt>
                <c:pt idx="219">
                  <c:v>-8.066811448663719</c:v>
                </c:pt>
                <c:pt idx="220">
                  <c:v>-7.8655005396864697</c:v>
                </c:pt>
                <c:pt idx="221">
                  <c:v>-7.6693053458882039</c:v>
                </c:pt>
                <c:pt idx="222">
                  <c:v>-7.4780640147294202</c:v>
                </c:pt>
                <c:pt idx="223">
                  <c:v>-7.2916212656139745</c:v>
                </c:pt>
                <c:pt idx="224">
                  <c:v>-7.1098280729549126</c:v>
                </c:pt>
                <c:pt idx="225">
                  <c:v>-6.9325413670576319</c:v>
                </c:pt>
                <c:pt idx="226">
                  <c:v>-6.7596237516820468</c:v>
                </c:pt>
                <c:pt idx="227">
                  <c:v>-6.5909432372269547</c:v>
                </c:pt>
                <c:pt idx="228">
                  <c:v>-6.4263729885546175</c:v>
                </c:pt>
                <c:pt idx="229">
                  <c:v>-6.2657910865427775</c:v>
                </c:pt>
                <c:pt idx="230">
                  <c:v>-6.1090803025150633</c:v>
                </c:pt>
                <c:pt idx="231">
                  <c:v>-5.9561278847594119</c:v>
                </c:pt>
                <c:pt idx="232">
                  <c:v>-5.8068253563986056</c:v>
                </c:pt>
                <c:pt idx="233">
                  <c:v>-5.6610683239270996</c:v>
                </c:pt>
                <c:pt idx="234">
                  <c:v>-5.5187562957747707</c:v>
                </c:pt>
                <c:pt idx="235">
                  <c:v>-5.3797925103011197</c:v>
                </c:pt>
                <c:pt idx="236">
                  <c:v>-5.244083772663247</c:v>
                </c:pt>
                <c:pt idx="237">
                  <c:v>-5.1115403000377153</c:v>
                </c:pt>
                <c:pt idx="238">
                  <c:v>-4.9820755747105352</c:v>
                </c:pt>
                <c:pt idx="239">
                  <c:v>-4.8556062045812229</c:v>
                </c:pt>
                <c:pt idx="240">
                  <c:v>-4.7320517906561177</c:v>
                </c:pt>
                <c:pt idx="241">
                  <c:v>-4.6113348011336726</c:v>
                </c:pt>
                <c:pt idx="242">
                  <c:v>-4.4933804517094291</c:v>
                </c:pt>
                <c:pt idx="243">
                  <c:v>-4.3781165917522671</c:v>
                </c:pt>
                <c:pt idx="244">
                  <c:v>-4.2654735960252168</c:v>
                </c:pt>
                <c:pt idx="245">
                  <c:v>-4.155384261644592</c:v>
                </c:pt>
                <c:pt idx="246">
                  <c:v>-4.0477837099901359</c:v>
                </c:pt>
                <c:pt idx="247">
                  <c:v>-3.9426092932966221</c:v>
                </c:pt>
                <c:pt idx="248">
                  <c:v>-3.8398005056737317</c:v>
                </c:pt>
                <c:pt idx="249">
                  <c:v>-3.7392988983164681</c:v>
                </c:pt>
                <c:pt idx="250">
                  <c:v>-3.6410479986826734</c:v>
                </c:pt>
                <c:pt idx="251">
                  <c:v>-3.5449932334275776</c:v>
                </c:pt>
                <c:pt idx="252">
                  <c:v>-3.4510818548978319</c:v>
                </c:pt>
                <c:pt idx="253">
                  <c:v>-3.3592628709991139</c:v>
                </c:pt>
                <c:pt idx="254">
                  <c:v>-3.2694869782623286</c:v>
                </c:pt>
                <c:pt idx="255">
                  <c:v>-3.1817064979436278</c:v>
                </c:pt>
                <c:pt idx="256">
                  <c:v>-3.095875315002977</c:v>
                </c:pt>
                <c:pt idx="257">
                  <c:v>-3.0119488198150002</c:v>
                </c:pt>
                <c:pt idx="258">
                  <c:v>-2.9298838524741257</c:v>
                </c:pt>
                <c:pt idx="259">
                  <c:v>-2.8496386495639139</c:v>
                </c:pt>
                <c:pt idx="260">
                  <c:v>-2.7711727932678429</c:v>
                </c:pt>
                <c:pt idx="261">
                  <c:v>-2.6944471627056079</c:v>
                </c:pt>
                <c:pt idx="262">
                  <c:v>-2.6194238873855555</c:v>
                </c:pt>
                <c:pt idx="263">
                  <c:v>-2.5460663026698529</c:v>
                </c:pt>
                <c:pt idx="264">
                  <c:v>-2.4743389071547197</c:v>
                </c:pt>
                <c:pt idx="265">
                  <c:v>-2.4042073218733777</c:v>
                </c:pt>
                <c:pt idx="266">
                  <c:v>-2.3356382512343972</c:v>
                </c:pt>
                <c:pt idx="267">
                  <c:v>-2.2685994456128258</c:v>
                </c:pt>
                <c:pt idx="268">
                  <c:v>-2.2030596655159118</c:v>
                </c:pt>
                <c:pt idx="269">
                  <c:v>-2.1389886472494228</c:v>
                </c:pt>
                <c:pt idx="270">
                  <c:v>-2.0763570700144682</c:v>
                </c:pt>
                <c:pt idx="271">
                  <c:v>-2.015136524368403</c:v>
                </c:pt>
                <c:pt idx="272">
                  <c:v>-1.9552994819869092</c:v>
                </c:pt>
                <c:pt idx="273">
                  <c:v>-1.8968192666675696</c:v>
                </c:pt>
                <c:pt idx="274">
                  <c:v>-1.8396700265183787</c:v>
                </c:pt>
                <c:pt idx="275">
                  <c:v>-1.7838267072774714</c:v>
                </c:pt>
                <c:pt idx="276">
                  <c:v>-1.7292650267131533</c:v>
                </c:pt>
                <c:pt idx="277">
                  <c:v>-1.6759614500558411</c:v>
                </c:pt>
                <c:pt idx="278">
                  <c:v>-1.6238931664159646</c:v>
                </c:pt>
                <c:pt idx="279">
                  <c:v>-1.5730380661441681</c:v>
                </c:pt>
                <c:pt idx="280">
                  <c:v>-1.5233747190923108</c:v>
                </c:pt>
                <c:pt idx="281">
                  <c:v>-1.4748823537357887</c:v>
                </c:pt>
                <c:pt idx="282">
                  <c:v>-1.4275408371196057</c:v>
                </c:pt>
                <c:pt idx="283">
                  <c:v>-1.3813306555924616</c:v>
                </c:pt>
                <c:pt idx="284">
                  <c:v>-1.3362328962947798</c:v>
                </c:pt>
                <c:pt idx="285">
                  <c:v>-1.2922292293682198</c:v>
                </c:pt>
                <c:pt idx="286">
                  <c:v>-1.2493018908557401</c:v>
                </c:pt>
                <c:pt idx="287">
                  <c:v>-1.2074336662626544</c:v>
                </c:pt>
                <c:pt idx="288">
                  <c:v>-1.1666078747504847</c:v>
                </c:pt>
                <c:pt idx="289">
                  <c:v>-1.1268083539366625</c:v>
                </c:pt>
                <c:pt idx="290">
                  <c:v>-1.0880194452742717</c:v>
                </c:pt>
                <c:pt idx="291">
                  <c:v>-1.0502259799871549</c:v>
                </c:pt>
                <c:pt idx="292">
                  <c:v>-1.0134132655366916</c:v>
                </c:pt>
                <c:pt idx="293">
                  <c:v>-0.97756707259753939</c:v>
                </c:pt>
                <c:pt idx="294">
                  <c:v>-0.94267362252047426</c:v>
                </c:pt>
                <c:pt idx="295">
                  <c:v>-0.90871957526129743</c:v>
                </c:pt>
                <c:pt idx="296">
                  <c:v>-0.87569201775551764</c:v>
                </c:pt>
                <c:pt idx="297">
                  <c:v>-0.84357845271917831</c:v>
                </c:pt>
                <c:pt idx="298">
                  <c:v>-0.81236678785683603</c:v>
                </c:pt>
                <c:pt idx="299">
                  <c:v>-0.78204532545820016</c:v>
                </c:pt>
                <c:pt idx="300">
                  <c:v>-0.75260275236545715</c:v>
                </c:pt>
                <c:pt idx="301">
                  <c:v>-0.72402813029367008</c:v>
                </c:pt>
                <c:pt idx="302">
                  <c:v>-0.69631088648700756</c:v>
                </c:pt>
                <c:pt idx="303">
                  <c:v>-0.66944080469378831</c:v>
                </c:pt>
                <c:pt idx="304">
                  <c:v>-0.64340801644352508</c:v>
                </c:pt>
                <c:pt idx="305">
                  <c:v>-0.61820299260925693</c:v>
                </c:pt>
                <c:pt idx="306">
                  <c:v>-0.59381653523845856</c:v>
                </c:pt>
                <c:pt idx="307">
                  <c:v>-0.57023976963577394</c:v>
                </c:pt>
                <c:pt idx="308">
                  <c:v>-0.54746413668063787</c:v>
                </c:pt>
                <c:pt idx="309">
                  <c:v>-0.5254813853626128</c:v>
                </c:pt>
                <c:pt idx="310">
                  <c:v>-0.50428356551690334</c:v>
                </c:pt>
                <c:pt idx="311">
                  <c:v>-0.48386302074205412</c:v>
                </c:pt>
                <c:pt idx="312">
                  <c:v>-0.46421238148127131</c:v>
                </c:pt>
                <c:pt idx="313">
                  <c:v>-0.4453245582481401</c:v>
                </c:pt>
                <c:pt idx="314">
                  <c:v>-0.42719273497671501</c:v>
                </c:pt>
                <c:pt idx="315">
                  <c:v>-0.40981036247508434</c:v>
                </c:pt>
                <c:pt idx="316">
                  <c:v>-0.39317115196051144</c:v>
                </c:pt>
                <c:pt idx="317">
                  <c:v>-0.37726906865318083</c:v>
                </c:pt>
                <c:pt idx="318">
                  <c:v>-0.36209832540443215</c:v>
                </c:pt>
                <c:pt idx="319">
                  <c:v>-0.34765337633415966</c:v>
                </c:pt>
                <c:pt idx="320">
                  <c:v>-0.33392891045086132</c:v>
                </c:pt>
                <c:pt idx="321">
                  <c:v>-0.32091984522663664</c:v>
                </c:pt>
                <c:pt idx="322">
                  <c:v>-0.30862132009836901</c:v>
                </c:pt>
                <c:pt idx="323">
                  <c:v>-0.29702868986541692</c:v>
                </c:pt>
                <c:pt idx="324">
                  <c:v>-0.28613751795350056</c:v>
                </c:pt>
                <c:pt idx="325">
                  <c:v>-0.27594356951420257</c:v>
                </c:pt>
                <c:pt idx="326">
                  <c:v>-0.26644280432973277</c:v>
                </c:pt>
                <c:pt idx="327">
                  <c:v>-0.25763136949346843</c:v>
                </c:pt>
                <c:pt idx="328">
                  <c:v>-0.2495055918384361</c:v>
                </c:pt>
                <c:pt idx="329">
                  <c:v>-0.24206197008847019</c:v>
                </c:pt>
                <c:pt idx="330">
                  <c:v>-0.23529716671042436</c:v>
                </c:pt>
                <c:pt idx="331">
                  <c:v>-0.2292079994506166</c:v>
                </c:pt>
                <c:pt idx="332">
                  <c:v>-0.22379143254471956</c:v>
                </c:pt>
                <c:pt idx="333">
                  <c:v>-0.21904456759758156</c:v>
                </c:pt>
                <c:pt idx="334">
                  <c:v>-0.2149646341378692</c:v>
                </c:pt>
                <c:pt idx="335">
                  <c:v>-0.21154897986181032</c:v>
                </c:pt>
                <c:pt idx="336">
                  <c:v>-0.20879506059038946</c:v>
                </c:pt>
                <c:pt idx="337">
                  <c:v>-0.20670042997472274</c:v>
                </c:pt>
                <c:pt idx="338">
                  <c:v>-0.20526272899455386</c:v>
                </c:pt>
                <c:pt idx="339">
                  <c:v>-0.20447967530433822</c:v>
                </c:pt>
                <c:pt idx="340">
                  <c:v>-0.20434905248966351</c:v>
                </c:pt>
                <c:pt idx="341">
                  <c:v>-0.20486869930330509</c:v>
                </c:pt>
                <c:pt idx="342">
                  <c:v>-0.2060364989545759</c:v>
                </c:pt>
                <c:pt idx="343">
                  <c:v>-0.20785036852753791</c:v>
                </c:pt>
                <c:pt idx="344">
                  <c:v>-0.21030824860294586</c:v>
                </c:pt>
                <c:pt idx="345">
                  <c:v>-0.21340809315555401</c:v>
                </c:pt>
                <c:pt idx="346">
                  <c:v>-0.21714785979285556</c:v>
                </c:pt>
                <c:pt idx="347">
                  <c:v>-0.22152550039382193</c:v>
                </c:pt>
                <c:pt idx="348">
                  <c:v>-0.22653895219724066</c:v>
                </c:pt>
                <c:pt idx="349">
                  <c:v>-0.23218612937936092</c:v>
                </c:pt>
                <c:pt idx="350">
                  <c:v>-0.23846491515029086</c:v>
                </c:pt>
                <c:pt idx="351">
                  <c:v>-0.24537315438844251</c:v>
                </c:pt>
                <c:pt idx="352">
                  <c:v>-0.25290864682273251</c:v>
                </c:pt>
                <c:pt idx="353">
                  <c:v>-0.2610691407635356</c:v>
                </c:pt>
                <c:pt idx="354">
                  <c:v>-0.26985232737578307</c:v>
                </c:pt>
                <c:pt idx="355">
                  <c:v>-0.2792558354812254</c:v>
                </c:pt>
                <c:pt idx="356">
                  <c:v>-0.28927722687176682</c:v>
                </c:pt>
                <c:pt idx="357">
                  <c:v>-0.2999139921118833</c:v>
                </c:pt>
                <c:pt idx="358">
                  <c:v>-0.31116354680538733</c:v>
                </c:pt>
                <c:pt idx="359">
                  <c:v>-0.32302322830003827</c:v>
                </c:pt>
                <c:pt idx="360">
                  <c:v>-0.33549029280260473</c:v>
                </c:pt>
                <c:pt idx="361">
                  <c:v>-0.34856191287679933</c:v>
                </c:pt>
                <c:pt idx="362">
                  <c:v>-0.36223517529688376</c:v>
                </c:pt>
                <c:pt idx="363">
                  <c:v>-0.37650707923055121</c:v>
                </c:pt>
                <c:pt idx="364">
                  <c:v>-0.39137453472581751</c:v>
                </c:pt>
                <c:pt idx="365">
                  <c:v>-0.40683436147799523</c:v>
                </c:pt>
                <c:pt idx="366">
                  <c:v>-0.42288328785428608</c:v>
                </c:pt>
                <c:pt idx="367">
                  <c:v>-0.43951795015507317</c:v>
                </c:pt>
                <c:pt idx="368">
                  <c:v>-0.45673489209253565</c:v>
                </c:pt>
                <c:pt idx="369">
                  <c:v>-0.47453056446873126</c:v>
                </c:pt>
                <c:pt idx="370">
                  <c:v>-0.49290132503676887</c:v>
                </c:pt>
                <c:pt idx="371">
                  <c:v>-0.51184343853007741</c:v>
                </c:pt>
                <c:pt idx="372">
                  <c:v>-0.53135307684610311</c:v>
                </c:pt>
                <c:pt idx="373">
                  <c:v>-0.55142631937196973</c:v>
                </c:pt>
                <c:pt idx="374">
                  <c:v>-0.5720591534407754</c:v>
                </c:pt>
                <c:pt idx="375">
                  <c:v>-0.59324747490822238</c:v>
                </c:pt>
                <c:pt idx="376">
                  <c:v>-0.61498708884021469</c:v>
                </c:pt>
                <c:pt idx="377">
                  <c:v>-0.63727371030291702</c:v>
                </c:pt>
                <c:pt idx="378">
                  <c:v>-0.66010296524752665</c:v>
                </c:pt>
                <c:pt idx="379">
                  <c:v>-0.68347039148272271</c:v>
                </c:pt>
                <c:pt idx="380">
                  <c:v>-0.70737143972835825</c:v>
                </c:pt>
                <c:pt idx="381">
                  <c:v>-0.73180147474454249</c:v>
                </c:pt>
                <c:pt idx="382">
                  <c:v>-0.75675577653074122</c:v>
                </c:pt>
                <c:pt idx="383">
                  <c:v>-0.78222954158998848</c:v>
                </c:pt>
                <c:pt idx="384">
                  <c:v>-0.80821788425369456</c:v>
                </c:pt>
                <c:pt idx="385">
                  <c:v>-0.83471583806288585</c:v>
                </c:pt>
                <c:pt idx="386">
                  <c:v>-0.8617183572020557</c:v>
                </c:pt>
                <c:pt idx="387">
                  <c:v>-0.88922031798205448</c:v>
                </c:pt>
                <c:pt idx="388">
                  <c:v>-0.91721652036873069</c:v>
                </c:pt>
                <c:pt idx="389">
                  <c:v>-0.94570168955425216</c:v>
                </c:pt>
                <c:pt idx="390">
                  <c:v>-0.97467047756822633</c:v>
                </c:pt>
                <c:pt idx="391">
                  <c:v>-1.0041174649259426</c:v>
                </c:pt>
                <c:pt idx="392">
                  <c:v>-1.0340371623111979</c:v>
                </c:pt>
                <c:pt idx="393">
                  <c:v>-1.064424012291328</c:v>
                </c:pt>
                <c:pt idx="394">
                  <c:v>-1.0952723910621871</c:v>
                </c:pt>
                <c:pt idx="395">
                  <c:v>-1.1265766102209378</c:v>
                </c:pt>
                <c:pt idx="396">
                  <c:v>-1.1583309185646187</c:v>
                </c:pt>
                <c:pt idx="397">
                  <c:v>-1.1905295039125428</c:v>
                </c:pt>
                <c:pt idx="398">
                  <c:v>-1.2231664949506882</c:v>
                </c:pt>
                <c:pt idx="399">
                  <c:v>-1.2562359630962756</c:v>
                </c:pt>
                <c:pt idx="400">
                  <c:v>-1.2897319243808441</c:v>
                </c:pt>
                <c:pt idx="401">
                  <c:v>-1.3236483413501756</c:v>
                </c:pt>
                <c:pt idx="402">
                  <c:v>-1.3579791249794682</c:v>
                </c:pt>
                <c:pt idx="403">
                  <c:v>-1.3927181366022283</c:v>
                </c:pt>
                <c:pt idx="404">
                  <c:v>-1.4278591898514004</c:v>
                </c:pt>
                <c:pt idx="405">
                  <c:v>-1.4633960526112753</c:v>
                </c:pt>
                <c:pt idx="406">
                  <c:v>-1.4993224489787838</c:v>
                </c:pt>
                <c:pt idx="407">
                  <c:v>-1.5356320612328125</c:v>
                </c:pt>
                <c:pt idx="408">
                  <c:v>-1.57231853181021</c:v>
                </c:pt>
                <c:pt idx="409">
                  <c:v>-1.6093754652871812</c:v>
                </c:pt>
                <c:pt idx="410">
                  <c:v>-1.6467964303648202</c:v>
                </c:pt>
                <c:pt idx="411">
                  <c:v>-1.6845749618575363</c:v>
                </c:pt>
                <c:pt idx="412">
                  <c:v>-1.7227045626831778</c:v>
                </c:pt>
                <c:pt idx="413">
                  <c:v>-1.7611787058536577</c:v>
                </c:pt>
                <c:pt idx="414">
                  <c:v>-1.7999908364649513</c:v>
                </c:pt>
                <c:pt idx="415">
                  <c:v>-1.8391343736853285</c:v>
                </c:pt>
                <c:pt idx="416">
                  <c:v>-1.8786027127407026</c:v>
                </c:pt>
                <c:pt idx="417">
                  <c:v>-1.9183892268960561</c:v>
                </c:pt>
                <c:pt idx="418">
                  <c:v>-1.9584872694318423</c:v>
                </c:pt>
                <c:pt idx="419">
                  <c:v>-1.9988901756143624</c:v>
                </c:pt>
                <c:pt idx="420">
                  <c:v>-2.0395912646590943</c:v>
                </c:pt>
                <c:pt idx="421">
                  <c:v>-2.0805838416859821</c:v>
                </c:pt>
                <c:pt idx="422">
                  <c:v>-2.1218611996657297</c:v>
                </c:pt>
                <c:pt idx="423">
                  <c:v>-2.163416621356145</c:v>
                </c:pt>
                <c:pt idx="424">
                  <c:v>-2.2052433812276058</c:v>
                </c:pt>
                <c:pt idx="425">
                  <c:v>-2.2473347473767693</c:v>
                </c:pt>
                <c:pt idx="426">
                  <c:v>-2.2896839834276062</c:v>
                </c:pt>
                <c:pt idx="427">
                  <c:v>-2.3322843504189339</c:v>
                </c:pt>
                <c:pt idx="428">
                  <c:v>-2.3751291086775956</c:v>
                </c:pt>
                <c:pt idx="429">
                  <c:v>-2.4182115196764564</c:v>
                </c:pt>
                <c:pt idx="430">
                  <c:v>-2.461524847876448</c:v>
                </c:pt>
                <c:pt idx="431">
                  <c:v>-2.5050623625518513</c:v>
                </c:pt>
                <c:pt idx="432">
                  <c:v>-2.5488173395981066</c:v>
                </c:pt>
                <c:pt idx="433">
                  <c:v>-2.5927830633213667</c:v>
                </c:pt>
                <c:pt idx="434">
                  <c:v>-2.6369528282091284</c:v>
                </c:pt>
                <c:pt idx="435">
                  <c:v>-2.6813199406812305</c:v>
                </c:pt>
                <c:pt idx="436">
                  <c:v>-2.725877720820542</c:v>
                </c:pt>
                <c:pt idx="437">
                  <c:v>-2.7706195040827213</c:v>
                </c:pt>
                <c:pt idx="438">
                  <c:v>-2.8155386429843876</c:v>
                </c:pt>
                <c:pt idx="439">
                  <c:v>-2.8606285087691292</c:v>
                </c:pt>
                <c:pt idx="440">
                  <c:v>-2.9058824930507487</c:v>
                </c:pt>
                <c:pt idx="441">
                  <c:v>-2.9512940094332003</c:v>
                </c:pt>
                <c:pt idx="442">
                  <c:v>-2.9968564951066536</c:v>
                </c:pt>
                <c:pt idx="443">
                  <c:v>-3.0425634124192085</c:v>
                </c:pt>
                <c:pt idx="444">
                  <c:v>-3.0884082504237207</c:v>
                </c:pt>
                <c:pt idx="445">
                  <c:v>-3.1343845263992987</c:v>
                </c:pt>
                <c:pt idx="446">
                  <c:v>-3.1804857873470107</c:v>
                </c:pt>
                <c:pt idx="447">
                  <c:v>-3.2267056114593498</c:v>
                </c:pt>
                <c:pt idx="448">
                  <c:v>-3.2730376095630884</c:v>
                </c:pt>
                <c:pt idx="449">
                  <c:v>-3.319475426535107</c:v>
                </c:pt>
                <c:pt idx="450">
                  <c:v>-3.3660127426908337</c:v>
                </c:pt>
                <c:pt idx="451">
                  <c:v>-3.4126432751449625</c:v>
                </c:pt>
                <c:pt idx="452">
                  <c:v>-3.4593607791441081</c:v>
                </c:pt>
                <c:pt idx="453">
                  <c:v>-3.5061590493711328</c:v>
                </c:pt>
                <c:pt idx="454">
                  <c:v>-3.5530319212208132</c:v>
                </c:pt>
                <c:pt idx="455">
                  <c:v>-3.5999732720466295</c:v>
                </c:pt>
                <c:pt idx="456">
                  <c:v>-3.646977022378421</c:v>
                </c:pt>
                <c:pt idx="457">
                  <c:v>-3.6940371371106924</c:v>
                </c:pt>
                <c:pt idx="458">
                  <c:v>-3.7411476266613803</c:v>
                </c:pt>
                <c:pt idx="459">
                  <c:v>-3.7883025481008636</c:v>
                </c:pt>
                <c:pt idx="460">
                  <c:v>-3.8354960062511463</c:v>
                </c:pt>
                <c:pt idx="461">
                  <c:v>-3.8827221547549735</c:v>
                </c:pt>
                <c:pt idx="462">
                  <c:v>-3.9299751971148447</c:v>
                </c:pt>
                <c:pt idx="463">
                  <c:v>-3.9772493877017681</c:v>
                </c:pt>
                <c:pt idx="464">
                  <c:v>-4.0245390327337232</c:v>
                </c:pt>
                <c:pt idx="465">
                  <c:v>-4.0718384912237378</c:v>
                </c:pt>
                <c:pt idx="466">
                  <c:v>-4.1191421758975553</c:v>
                </c:pt>
                <c:pt idx="467">
                  <c:v>-4.1664445540808677</c:v>
                </c:pt>
                <c:pt idx="468">
                  <c:v>-4.2137401485561092</c:v>
                </c:pt>
                <c:pt idx="469">
                  <c:v>-4.2610235383888133</c:v>
                </c:pt>
                <c:pt idx="470">
                  <c:v>-4.3082893597235872</c:v>
                </c:pt>
                <c:pt idx="471">
                  <c:v>-4.3555323065497218</c:v>
                </c:pt>
                <c:pt idx="472">
                  <c:v>-4.4027471314365423</c:v>
                </c:pt>
                <c:pt idx="473">
                  <c:v>-4.4499286462385266</c:v>
                </c:pt>
                <c:pt idx="474">
                  <c:v>-4.4970717227703512</c:v>
                </c:pt>
                <c:pt idx="475">
                  <c:v>-4.5441712934519174</c:v>
                </c:pt>
                <c:pt idx="476">
                  <c:v>-4.5912223519235544</c:v>
                </c:pt>
                <c:pt idx="477">
                  <c:v>-4.6382199536314666</c:v>
                </c:pt>
                <c:pt idx="478">
                  <c:v>-4.6851592163836546</c:v>
                </c:pt>
                <c:pt idx="479">
                  <c:v>-4.7320353208764478</c:v>
                </c:pt>
                <c:pt idx="480">
                  <c:v>-4.7788435111918357</c:v>
                </c:pt>
                <c:pt idx="481">
                  <c:v>-4.8255790952658204</c:v>
                </c:pt>
                <c:pt idx="482">
                  <c:v>-4.8722374453279826</c:v>
                </c:pt>
                <c:pt idx="483">
                  <c:v>-4.9188139983125065</c:v>
                </c:pt>
                <c:pt idx="484">
                  <c:v>-4.9653042562408993</c:v>
                </c:pt>
                <c:pt idx="485">
                  <c:v>-5.0117037865766498</c:v>
                </c:pt>
                <c:pt idx="486">
                  <c:v>-5.0580082225521164</c:v>
                </c:pt>
                <c:pt idx="487">
                  <c:v>-5.1042132634678792</c:v>
                </c:pt>
                <c:pt idx="488">
                  <c:v>-5.1503146749648847</c:v>
                </c:pt>
                <c:pt idx="489">
                  <c:v>-5.1963082892696644</c:v>
                </c:pt>
                <c:pt idx="490">
                  <c:v>-5.2421900054129269</c:v>
                </c:pt>
                <c:pt idx="491">
                  <c:v>-5.2879557894218587</c:v>
                </c:pt>
                <c:pt idx="492">
                  <c:v>-5.3336016744864425</c:v>
                </c:pt>
                <c:pt idx="493">
                  <c:v>-5.3791237611001526</c:v>
                </c:pt>
                <c:pt idx="494">
                  <c:v>-5.4245182171753621</c:v>
                </c:pt>
                <c:pt idx="495">
                  <c:v>-5.4697812781337856</c:v>
                </c:pt>
                <c:pt idx="496">
                  <c:v>-5.5149092469723833</c:v>
                </c:pt>
                <c:pt idx="497">
                  <c:v>-5.5598984943050311</c:v>
                </c:pt>
                <c:pt idx="498">
                  <c:v>-5.6047454583803757</c:v>
                </c:pt>
                <c:pt idx="499">
                  <c:v>-5.6494466450762246</c:v>
                </c:pt>
                <c:pt idx="500">
                  <c:v>-5.6939986278708989</c:v>
                </c:pt>
                <c:pt idx="501">
                  <c:v>-5.7383980477918977</c:v>
                </c:pt>
                <c:pt idx="502">
                  <c:v>-5.7826416133423004</c:v>
                </c:pt>
                <c:pt idx="503">
                  <c:v>-5.8267261004053257</c:v>
                </c:pt>
                <c:pt idx="504">
                  <c:v>-5.8706483521274153</c:v>
                </c:pt>
                <c:pt idx="505">
                  <c:v>-5.9144052787802943</c:v>
                </c:pt>
                <c:pt idx="506">
                  <c:v>-5.9579938576024176</c:v>
                </c:pt>
                <c:pt idx="507">
                  <c:v>-6.0014111326201967</c:v>
                </c:pt>
                <c:pt idx="508">
                  <c:v>-6.0446542144494844</c:v>
                </c:pt>
                <c:pt idx="509">
                  <c:v>-6.087720280077682</c:v>
                </c:pt>
                <c:pt idx="510">
                  <c:v>-6.1306065726269647</c:v>
                </c:pt>
                <c:pt idx="511">
                  <c:v>-6.173310401099001</c:v>
                </c:pt>
                <c:pt idx="512">
                  <c:v>-6.2158291401016372</c:v>
                </c:pt>
                <c:pt idx="513">
                  <c:v>-6.2581602295579764</c:v>
                </c:pt>
                <c:pt idx="514">
                  <c:v>-6.300301174398256</c:v>
                </c:pt>
                <c:pt idx="515">
                  <c:v>-6.3422495442350284</c:v>
                </c:pt>
                <c:pt idx="516">
                  <c:v>-6.3840029730220262</c:v>
                </c:pt>
                <c:pt idx="517">
                  <c:v>-6.3840444219117316</c:v>
                </c:pt>
                <c:pt idx="518">
                  <c:v>-6.3840858706054364</c:v>
                </c:pt>
                <c:pt idx="519">
                  <c:v>-6.3841273191031389</c:v>
                </c:pt>
                <c:pt idx="520">
                  <c:v>-6.3841687674048382</c:v>
                </c:pt>
                <c:pt idx="521">
                  <c:v>-6.3842102155105342</c:v>
                </c:pt>
                <c:pt idx="522">
                  <c:v>-6.3842516634202147</c:v>
                </c:pt>
                <c:pt idx="523">
                  <c:v>-6.3842931111338945</c:v>
                </c:pt>
                <c:pt idx="524">
                  <c:v>-6.3843345586515543</c:v>
                </c:pt>
                <c:pt idx="525">
                  <c:v>-6.3843760059731993</c:v>
                </c:pt>
                <c:pt idx="526">
                  <c:v>-6.3844174530988269</c:v>
                </c:pt>
                <c:pt idx="527">
                  <c:v>-6.3844589000284326</c:v>
                </c:pt>
                <c:pt idx="528">
                  <c:v>-6.3845003467620236</c:v>
                </c:pt>
                <c:pt idx="529">
                  <c:v>-6.3845417932995874</c:v>
                </c:pt>
                <c:pt idx="530">
                  <c:v>-6.3845832396411213</c:v>
                </c:pt>
                <c:pt idx="531">
                  <c:v>-6.3846246857866307</c:v>
                </c:pt>
                <c:pt idx="532">
                  <c:v>-6.3846661317361066</c:v>
                </c:pt>
                <c:pt idx="533">
                  <c:v>-6.3847075774895545</c:v>
                </c:pt>
                <c:pt idx="534">
                  <c:v>-6.3847490230469655</c:v>
                </c:pt>
                <c:pt idx="535">
                  <c:v>-6.3847904684083403</c:v>
                </c:pt>
                <c:pt idx="536">
                  <c:v>-6.3848319135736702</c:v>
                </c:pt>
                <c:pt idx="537">
                  <c:v>-6.3848733585429587</c:v>
                </c:pt>
                <c:pt idx="538">
                  <c:v>-6.3849148033162093</c:v>
                </c:pt>
                <c:pt idx="539">
                  <c:v>-6.3849562478934061</c:v>
                </c:pt>
                <c:pt idx="540">
                  <c:v>-6.3849976922745579</c:v>
                </c:pt>
                <c:pt idx="541">
                  <c:v>-6.3850391364596604</c:v>
                </c:pt>
                <c:pt idx="542">
                  <c:v>-6.385080580448709</c:v>
                </c:pt>
                <c:pt idx="543">
                  <c:v>-6.3851220242417002</c:v>
                </c:pt>
                <c:pt idx="544">
                  <c:v>-6.385163467838634</c:v>
                </c:pt>
                <c:pt idx="545">
                  <c:v>-6.3852049112395113</c:v>
                </c:pt>
                <c:pt idx="546">
                  <c:v>-6.385246354444325</c:v>
                </c:pt>
                <c:pt idx="547">
                  <c:v>-6.3852877974530777</c:v>
                </c:pt>
                <c:pt idx="548">
                  <c:v>-6.3853292402657598</c:v>
                </c:pt>
                <c:pt idx="549">
                  <c:v>-6.3853706828823737</c:v>
                </c:pt>
                <c:pt idx="550">
                  <c:v>-6.3854121253029259</c:v>
                </c:pt>
                <c:pt idx="551">
                  <c:v>-6.3854535675273931</c:v>
                </c:pt>
                <c:pt idx="552">
                  <c:v>-6.3854950095557914</c:v>
                </c:pt>
                <c:pt idx="553">
                  <c:v>-6.3855364513881119</c:v>
                </c:pt>
                <c:pt idx="554">
                  <c:v>-6.3855778930243501</c:v>
                </c:pt>
                <c:pt idx="555">
                  <c:v>-6.3856193344645087</c:v>
                </c:pt>
                <c:pt idx="556">
                  <c:v>-6.3856607757085806</c:v>
                </c:pt>
                <c:pt idx="557">
                  <c:v>-6.3857022167565685</c:v>
                </c:pt>
                <c:pt idx="558">
                  <c:v>-6.3857436576084616</c:v>
                </c:pt>
                <c:pt idx="559">
                  <c:v>-6.3857850982642734</c:v>
                </c:pt>
                <c:pt idx="560">
                  <c:v>-6.3858265387239932</c:v>
                </c:pt>
                <c:pt idx="561">
                  <c:v>-6.385867978987612</c:v>
                </c:pt>
                <c:pt idx="562">
                  <c:v>-6.3859094190551327</c:v>
                </c:pt>
                <c:pt idx="563">
                  <c:v>-6.3859508589265594</c:v>
                </c:pt>
                <c:pt idx="564">
                  <c:v>-6.3859922986018773</c:v>
                </c:pt>
                <c:pt idx="565">
                  <c:v>-6.3860337380810952</c:v>
                </c:pt>
                <c:pt idx="566">
                  <c:v>-6.3860751773642095</c:v>
                </c:pt>
                <c:pt idx="567">
                  <c:v>-6.3861166164512131</c:v>
                </c:pt>
                <c:pt idx="568">
                  <c:v>-6.3861580553420998</c:v>
                </c:pt>
                <c:pt idx="569">
                  <c:v>-6.3861994940368776</c:v>
                </c:pt>
                <c:pt idx="570">
                  <c:v>-6.3862409325355438</c:v>
                </c:pt>
                <c:pt idx="571">
                  <c:v>-6.3862823708380869</c:v>
                </c:pt>
                <c:pt idx="572">
                  <c:v>-6.386323808944514</c:v>
                </c:pt>
                <c:pt idx="573">
                  <c:v>-6.3863652468548162</c:v>
                </c:pt>
                <c:pt idx="574">
                  <c:v>-6.386406684568998</c:v>
                </c:pt>
                <c:pt idx="575">
                  <c:v>-6.386448122087053</c:v>
                </c:pt>
                <c:pt idx="576">
                  <c:v>-6.3864895594089761</c:v>
                </c:pt>
                <c:pt idx="577">
                  <c:v>-6.3865309965347734</c:v>
                </c:pt>
                <c:pt idx="578">
                  <c:v>-6.386572433464436</c:v>
                </c:pt>
                <c:pt idx="579">
                  <c:v>-6.3866138701979631</c:v>
                </c:pt>
                <c:pt idx="580">
                  <c:v>-6.3866553067353502</c:v>
                </c:pt>
                <c:pt idx="581">
                  <c:v>-6.3866967430765973</c:v>
                </c:pt>
                <c:pt idx="582">
                  <c:v>-6.3867381792217053</c:v>
                </c:pt>
                <c:pt idx="583">
                  <c:v>-6.3867796151706706</c:v>
                </c:pt>
                <c:pt idx="584">
                  <c:v>-6.386821050923488</c:v>
                </c:pt>
                <c:pt idx="585">
                  <c:v>-6.3868624864801564</c:v>
                </c:pt>
                <c:pt idx="586">
                  <c:v>-6.386903921840676</c:v>
                </c:pt>
                <c:pt idx="587">
                  <c:v>-6.3869453570050396</c:v>
                </c:pt>
                <c:pt idx="588">
                  <c:v>-6.386986791973249</c:v>
                </c:pt>
                <c:pt idx="589">
                  <c:v>-6.3870282267453033</c:v>
                </c:pt>
                <c:pt idx="590">
                  <c:v>-6.3870696613211964</c:v>
                </c:pt>
                <c:pt idx="591">
                  <c:v>-6.3871110957009316</c:v>
                </c:pt>
                <c:pt idx="592">
                  <c:v>-6.3871525298844984</c:v>
                </c:pt>
                <c:pt idx="593">
                  <c:v>-6.3871939638718995</c:v>
                </c:pt>
                <c:pt idx="594">
                  <c:v>-6.3872353976631331</c:v>
                </c:pt>
                <c:pt idx="595">
                  <c:v>-6.3872768312581991</c:v>
                </c:pt>
                <c:pt idx="596">
                  <c:v>-6.3873182646570879</c:v>
                </c:pt>
                <c:pt idx="597">
                  <c:v>-6.387359697859802</c:v>
                </c:pt>
                <c:pt idx="598">
                  <c:v>-6.387401130866337</c:v>
                </c:pt>
                <c:pt idx="599">
                  <c:v>-6.3874425636766947</c:v>
                </c:pt>
                <c:pt idx="600">
                  <c:v>-6.3874839962908752</c:v>
                </c:pt>
                <c:pt idx="601">
                  <c:v>-6.3875254287088632</c:v>
                </c:pt>
                <c:pt idx="602">
                  <c:v>-6.3875668609306731</c:v>
                </c:pt>
                <c:pt idx="603">
                  <c:v>-6.387608292956287</c:v>
                </c:pt>
                <c:pt idx="604">
                  <c:v>-6.3876497247857147</c:v>
                </c:pt>
                <c:pt idx="605">
                  <c:v>-6.3876911564189465</c:v>
                </c:pt>
                <c:pt idx="606">
                  <c:v>-6.3877325878559867</c:v>
                </c:pt>
                <c:pt idx="607">
                  <c:v>-6.3877740190968284</c:v>
                </c:pt>
                <c:pt idx="608">
                  <c:v>-6.3878154501414697</c:v>
                </c:pt>
                <c:pt idx="609">
                  <c:v>-6.3878568809899088</c:v>
                </c:pt>
                <c:pt idx="610">
                  <c:v>-6.3878983116421466</c:v>
                </c:pt>
                <c:pt idx="611">
                  <c:v>-6.3879397420981734</c:v>
                </c:pt>
                <c:pt idx="612">
                  <c:v>-6.3879811723579989</c:v>
                </c:pt>
                <c:pt idx="613">
                  <c:v>-6.3880226024216142</c:v>
                </c:pt>
                <c:pt idx="614">
                  <c:v>-6.3880640322890088</c:v>
                </c:pt>
                <c:pt idx="615">
                  <c:v>-6.3881054619601922</c:v>
                </c:pt>
                <c:pt idx="616">
                  <c:v>-6.3881468914351585</c:v>
                </c:pt>
                <c:pt idx="617">
                  <c:v>-6.3881883207139065</c:v>
                </c:pt>
                <c:pt idx="618">
                  <c:v>-6.3882297497964284</c:v>
                </c:pt>
                <c:pt idx="619">
                  <c:v>-6.3882711786827313</c:v>
                </c:pt>
                <c:pt idx="620">
                  <c:v>-6.3883126073728063</c:v>
                </c:pt>
                <c:pt idx="621">
                  <c:v>-6.3883540358666515</c:v>
                </c:pt>
                <c:pt idx="622">
                  <c:v>-6.3883954641642671</c:v>
                </c:pt>
                <c:pt idx="623">
                  <c:v>-6.388436892265652</c:v>
                </c:pt>
                <c:pt idx="624">
                  <c:v>-6.3884783201708037</c:v>
                </c:pt>
                <c:pt idx="625">
                  <c:v>-6.3885197478797133</c:v>
                </c:pt>
                <c:pt idx="626">
                  <c:v>-6.3885611753923843</c:v>
                </c:pt>
                <c:pt idx="627">
                  <c:v>-6.3886026027088141</c:v>
                </c:pt>
                <c:pt idx="628">
                  <c:v>-6.3886440298290017</c:v>
                </c:pt>
                <c:pt idx="629">
                  <c:v>-6.3886854567529392</c:v>
                </c:pt>
                <c:pt idx="630">
                  <c:v>-6.3887268834806354</c:v>
                </c:pt>
                <c:pt idx="631">
                  <c:v>-6.3887683100120753</c:v>
                </c:pt>
                <c:pt idx="632">
                  <c:v>-6.3888097363472651</c:v>
                </c:pt>
                <c:pt idx="633">
                  <c:v>-6.3888511624862021</c:v>
                </c:pt>
                <c:pt idx="634">
                  <c:v>-6.3888925884288756</c:v>
                </c:pt>
                <c:pt idx="635">
                  <c:v>-6.3889340141752893</c:v>
                </c:pt>
                <c:pt idx="636">
                  <c:v>-6.3889754397254483</c:v>
                </c:pt>
                <c:pt idx="637">
                  <c:v>-6.3890168650793377</c:v>
                </c:pt>
                <c:pt idx="638">
                  <c:v>-6.3890582902369646</c:v>
                </c:pt>
                <c:pt idx="639">
                  <c:v>-6.3890997151983235</c:v>
                </c:pt>
                <c:pt idx="640">
                  <c:v>-6.3891411399634102</c:v>
                </c:pt>
                <c:pt idx="641">
                  <c:v>-6.3891825645322253</c:v>
                </c:pt>
                <c:pt idx="642">
                  <c:v>-6.3892239889047664</c:v>
                </c:pt>
                <c:pt idx="643">
                  <c:v>-6.3892654130810298</c:v>
                </c:pt>
                <c:pt idx="644">
                  <c:v>-6.3893068370610093</c:v>
                </c:pt>
                <c:pt idx="645">
                  <c:v>-6.3893482608447156</c:v>
                </c:pt>
                <c:pt idx="646">
                  <c:v>-6.3893896844321283</c:v>
                </c:pt>
                <c:pt idx="647">
                  <c:v>-6.3894311078232633</c:v>
                </c:pt>
                <c:pt idx="648">
                  <c:v>-6.3894725310181064</c:v>
                </c:pt>
                <c:pt idx="649">
                  <c:v>-6.389513954016663</c:v>
                </c:pt>
                <c:pt idx="650">
                  <c:v>-6.3895553768189215</c:v>
                </c:pt>
                <c:pt idx="651">
                  <c:v>-6.3895967994248863</c:v>
                </c:pt>
                <c:pt idx="652">
                  <c:v>-6.3896382218345575</c:v>
                </c:pt>
                <c:pt idx="653">
                  <c:v>-6.3896796440479307</c:v>
                </c:pt>
                <c:pt idx="654">
                  <c:v>-6.3897210660649986</c:v>
                </c:pt>
                <c:pt idx="655">
                  <c:v>-6.3897624878857604</c:v>
                </c:pt>
                <c:pt idx="656">
                  <c:v>-6.3898039095102224</c:v>
                </c:pt>
                <c:pt idx="657">
                  <c:v>-6.3898453309383711</c:v>
                </c:pt>
                <c:pt idx="658">
                  <c:v>-6.389886752170213</c:v>
                </c:pt>
                <c:pt idx="659">
                  <c:v>-6.3899281732057371</c:v>
                </c:pt>
                <c:pt idx="660">
                  <c:v>-6.3899695940449543</c:v>
                </c:pt>
                <c:pt idx="661">
                  <c:v>-6.390011014687845</c:v>
                </c:pt>
                <c:pt idx="662">
                  <c:v>-6.3900524351344243</c:v>
                </c:pt>
                <c:pt idx="663">
                  <c:v>-6.3900938553846798</c:v>
                </c:pt>
                <c:pt idx="664">
                  <c:v>-6.3901352754386096</c:v>
                </c:pt>
                <c:pt idx="665">
                  <c:v>-6.390176695296212</c:v>
                </c:pt>
                <c:pt idx="666">
                  <c:v>-6.3902181149574906</c:v>
                </c:pt>
                <c:pt idx="667">
                  <c:v>-6.3902595344224356</c:v>
                </c:pt>
                <c:pt idx="668">
                  <c:v>-6.3903009536910531</c:v>
                </c:pt>
                <c:pt idx="669">
                  <c:v>-6.3903423727633353</c:v>
                </c:pt>
                <c:pt idx="670">
                  <c:v>-6.3903837916392794</c:v>
                </c:pt>
                <c:pt idx="671">
                  <c:v>-6.3904252103188837</c:v>
                </c:pt>
                <c:pt idx="672">
                  <c:v>-6.3904666288021481</c:v>
                </c:pt>
                <c:pt idx="673">
                  <c:v>-6.3905080470890638</c:v>
                </c:pt>
                <c:pt idx="674">
                  <c:v>-6.3905494651796353</c:v>
                </c:pt>
                <c:pt idx="675">
                  <c:v>-6.3905908830738634</c:v>
                </c:pt>
                <c:pt idx="676">
                  <c:v>-6.3906323007717392</c:v>
                </c:pt>
                <c:pt idx="677">
                  <c:v>-6.3906737182732618</c:v>
                </c:pt>
                <c:pt idx="678">
                  <c:v>-6.3907151355784313</c:v>
                </c:pt>
                <c:pt idx="679">
                  <c:v>-6.3907565526872432</c:v>
                </c:pt>
                <c:pt idx="680">
                  <c:v>-6.3907979695996975</c:v>
                </c:pt>
                <c:pt idx="681">
                  <c:v>-6.3908393863157853</c:v>
                </c:pt>
                <c:pt idx="682">
                  <c:v>-6.390880802835512</c:v>
                </c:pt>
                <c:pt idx="683">
                  <c:v>-6.3909222191588757</c:v>
                </c:pt>
                <c:pt idx="684">
                  <c:v>-6.3909636352858659</c:v>
                </c:pt>
                <c:pt idx="685">
                  <c:v>-6.3910050512164913</c:v>
                </c:pt>
                <c:pt idx="686">
                  <c:v>-6.3910464669507432</c:v>
                </c:pt>
                <c:pt idx="687">
                  <c:v>-6.3910878824886179</c:v>
                </c:pt>
                <c:pt idx="688">
                  <c:v>-6.39112929783012</c:v>
                </c:pt>
                <c:pt idx="689">
                  <c:v>-6.3911707129752386</c:v>
                </c:pt>
                <c:pt idx="690">
                  <c:v>-6.391212127923982</c:v>
                </c:pt>
                <c:pt idx="691">
                  <c:v>-6.3912535426763393</c:v>
                </c:pt>
                <c:pt idx="692">
                  <c:v>-6.391294957232307</c:v>
                </c:pt>
                <c:pt idx="693">
                  <c:v>-6.3913363715918949</c:v>
                </c:pt>
                <c:pt idx="694">
                  <c:v>-6.391377785755088</c:v>
                </c:pt>
                <c:pt idx="695">
                  <c:v>-6.3914191997218897</c:v>
                </c:pt>
                <c:pt idx="696">
                  <c:v>-6.3914606134923</c:v>
                </c:pt>
                <c:pt idx="697">
                  <c:v>-6.3915020270663065</c:v>
                </c:pt>
                <c:pt idx="698">
                  <c:v>-6.3915434404439173</c:v>
                </c:pt>
                <c:pt idx="699">
                  <c:v>-6.3915848536251296</c:v>
                </c:pt>
                <c:pt idx="700">
                  <c:v>-6.3916262666099364</c:v>
                </c:pt>
                <c:pt idx="701">
                  <c:v>-6.3916676793983322</c:v>
                </c:pt>
                <c:pt idx="702">
                  <c:v>-6.3917090919903279</c:v>
                </c:pt>
                <c:pt idx="703">
                  <c:v>-6.3917505043859082</c:v>
                </c:pt>
                <c:pt idx="704">
                  <c:v>-6.3917919165850821</c:v>
                </c:pt>
                <c:pt idx="705">
                  <c:v>-6.3918333285878388</c:v>
                </c:pt>
                <c:pt idx="706">
                  <c:v>-6.3918747403941802</c:v>
                </c:pt>
                <c:pt idx="707">
                  <c:v>-6.391916152004101</c:v>
                </c:pt>
                <c:pt idx="708">
                  <c:v>-6.3919575634176029</c:v>
                </c:pt>
                <c:pt idx="709">
                  <c:v>-6.3919989746346824</c:v>
                </c:pt>
                <c:pt idx="710">
                  <c:v>-6.3920403856553314</c:v>
                </c:pt>
                <c:pt idx="711">
                  <c:v>-6.3920817964795535</c:v>
                </c:pt>
                <c:pt idx="712">
                  <c:v>-6.3921232071073444</c:v>
                </c:pt>
                <c:pt idx="713">
                  <c:v>-6.3921646175387083</c:v>
                </c:pt>
                <c:pt idx="714">
                  <c:v>-6.3922060277736357</c:v>
                </c:pt>
                <c:pt idx="715">
                  <c:v>-6.3922474378121263</c:v>
                </c:pt>
                <c:pt idx="716">
                  <c:v>-6.392288847654183</c:v>
                </c:pt>
                <c:pt idx="717">
                  <c:v>-6.392330257299796</c:v>
                </c:pt>
                <c:pt idx="718">
                  <c:v>-6.3923716667489643</c:v>
                </c:pt>
                <c:pt idx="719">
                  <c:v>-6.392413076001688</c:v>
                </c:pt>
                <c:pt idx="720">
                  <c:v>-6.3924544850579617</c:v>
                </c:pt>
                <c:pt idx="721">
                  <c:v>-6.3924958939177872</c:v>
                </c:pt>
                <c:pt idx="722">
                  <c:v>-6.3925373025811609</c:v>
                </c:pt>
                <c:pt idx="723">
                  <c:v>-6.3925787110480812</c:v>
                </c:pt>
                <c:pt idx="724">
                  <c:v>-6.3926201193185452</c:v>
                </c:pt>
                <c:pt idx="725">
                  <c:v>-6.3926615273925504</c:v>
                </c:pt>
                <c:pt idx="726">
                  <c:v>-6.3927029352700941</c:v>
                </c:pt>
                <c:pt idx="727">
                  <c:v>-6.3927443429511763</c:v>
                </c:pt>
                <c:pt idx="728">
                  <c:v>-6.3927857504357908</c:v>
                </c:pt>
                <c:pt idx="729">
                  <c:v>-6.3928271577239402</c:v>
                </c:pt>
                <c:pt idx="730">
                  <c:v>-6.3928685648156174</c:v>
                </c:pt>
                <c:pt idx="731">
                  <c:v>-6.3929099717108233</c:v>
                </c:pt>
                <c:pt idx="732">
                  <c:v>-6.3929513784095606</c:v>
                </c:pt>
                <c:pt idx="733">
                  <c:v>-6.3929927849118133</c:v>
                </c:pt>
                <c:pt idx="734">
                  <c:v>-6.3930341912175912</c:v>
                </c:pt>
                <c:pt idx="735">
                  <c:v>-6.3930755973268925</c:v>
                </c:pt>
                <c:pt idx="736">
                  <c:v>-6.3931170032397047</c:v>
                </c:pt>
                <c:pt idx="737">
                  <c:v>-6.3931584089560323</c:v>
                </c:pt>
                <c:pt idx="738">
                  <c:v>-6.3931998144758744</c:v>
                </c:pt>
                <c:pt idx="739">
                  <c:v>-6.3932412197992292</c:v>
                </c:pt>
                <c:pt idx="740">
                  <c:v>-6.3932826249260888</c:v>
                </c:pt>
                <c:pt idx="741">
                  <c:v>-6.3933240298564549</c:v>
                </c:pt>
                <c:pt idx="742">
                  <c:v>-6.3933654345903257</c:v>
                </c:pt>
                <c:pt idx="743">
                  <c:v>-6.393406839127695</c:v>
                </c:pt>
                <c:pt idx="744">
                  <c:v>-6.39344824346857</c:v>
                </c:pt>
                <c:pt idx="745">
                  <c:v>-6.3934896476129373</c:v>
                </c:pt>
                <c:pt idx="746">
                  <c:v>-6.3935310515608013</c:v>
                </c:pt>
                <c:pt idx="747">
                  <c:v>-6.3935724553121531</c:v>
                </c:pt>
                <c:pt idx="748">
                  <c:v>-6.3936138588670017</c:v>
                </c:pt>
                <c:pt idx="749">
                  <c:v>-6.3936552622253373</c:v>
                </c:pt>
                <c:pt idx="750">
                  <c:v>-6.3936966653871625</c:v>
                </c:pt>
                <c:pt idx="751">
                  <c:v>-6.3937380683524632</c:v>
                </c:pt>
                <c:pt idx="752">
                  <c:v>-6.3937794711212481</c:v>
                </c:pt>
                <c:pt idx="753">
                  <c:v>-6.3938208736935147</c:v>
                </c:pt>
                <c:pt idx="754">
                  <c:v>-6.3938622760692576</c:v>
                </c:pt>
                <c:pt idx="755">
                  <c:v>-6.3939036782484759</c:v>
                </c:pt>
                <c:pt idx="756">
                  <c:v>-6.3939450802311688</c:v>
                </c:pt>
                <c:pt idx="757">
                  <c:v>-6.3939864820173291</c:v>
                </c:pt>
                <c:pt idx="758">
                  <c:v>-6.3940278836069586</c:v>
                </c:pt>
                <c:pt idx="759">
                  <c:v>-6.3940692850000573</c:v>
                </c:pt>
                <c:pt idx="760">
                  <c:v>-6.394110686196619</c:v>
                </c:pt>
                <c:pt idx="761">
                  <c:v>-6.3941520871966437</c:v>
                </c:pt>
                <c:pt idx="762">
                  <c:v>-6.3941934880001261</c:v>
                </c:pt>
                <c:pt idx="763">
                  <c:v>-6.3942348886070652</c:v>
                </c:pt>
                <c:pt idx="764">
                  <c:v>-6.3942762890174594</c:v>
                </c:pt>
                <c:pt idx="765">
                  <c:v>-6.3943176892313076</c:v>
                </c:pt>
                <c:pt idx="766">
                  <c:v>-6.3943590892486117</c:v>
                </c:pt>
                <c:pt idx="767">
                  <c:v>-6.3944004890693549</c:v>
                </c:pt>
                <c:pt idx="768">
                  <c:v>-6.3944418886935521</c:v>
                </c:pt>
                <c:pt idx="769">
                  <c:v>-6.394483288121191</c:v>
                </c:pt>
                <c:pt idx="770">
                  <c:v>-6.3945246873522663</c:v>
                </c:pt>
                <c:pt idx="771">
                  <c:v>-6.3945660863867886</c:v>
                </c:pt>
                <c:pt idx="772">
                  <c:v>-6.3946074852247463</c:v>
                </c:pt>
                <c:pt idx="773">
                  <c:v>-6.3946488838661404</c:v>
                </c:pt>
                <c:pt idx="774">
                  <c:v>-6.3946902823109664</c:v>
                </c:pt>
                <c:pt idx="775">
                  <c:v>-6.3947316805592234</c:v>
                </c:pt>
                <c:pt idx="776">
                  <c:v>-6.3947730786109069</c:v>
                </c:pt>
                <c:pt idx="777">
                  <c:v>-6.3948144764660189</c:v>
                </c:pt>
                <c:pt idx="778">
                  <c:v>-6.3948558741245547</c:v>
                </c:pt>
                <c:pt idx="779">
                  <c:v>-6.3948972715865153</c:v>
                </c:pt>
                <c:pt idx="780">
                  <c:v>-6.3949386688518937</c:v>
                </c:pt>
                <c:pt idx="781">
                  <c:v>-6.3949800659206888</c:v>
                </c:pt>
                <c:pt idx="782">
                  <c:v>-6.3950214627929016</c:v>
                </c:pt>
                <c:pt idx="783">
                  <c:v>-6.395062859468525</c:v>
                </c:pt>
                <c:pt idx="784">
                  <c:v>-6.3951042559475608</c:v>
                </c:pt>
                <c:pt idx="785">
                  <c:v>-6.395145652230009</c:v>
                </c:pt>
                <c:pt idx="786">
                  <c:v>-6.3951870483158544</c:v>
                </c:pt>
                <c:pt idx="787">
                  <c:v>-6.3952284442051113</c:v>
                </c:pt>
                <c:pt idx="788">
                  <c:v>-6.3952698398977699</c:v>
                </c:pt>
                <c:pt idx="789">
                  <c:v>-6.3953112353938284</c:v>
                </c:pt>
                <c:pt idx="790">
                  <c:v>-6.3953526306932815</c:v>
                </c:pt>
                <c:pt idx="791">
                  <c:v>-6.3953940257961319</c:v>
                </c:pt>
                <c:pt idx="792">
                  <c:v>-6.3954354207023751</c:v>
                </c:pt>
                <c:pt idx="793">
                  <c:v>-6.3954768154120138</c:v>
                </c:pt>
                <c:pt idx="794">
                  <c:v>-6.3955182099250374</c:v>
                </c:pt>
                <c:pt idx="795">
                  <c:v>-6.3955596042414458</c:v>
                </c:pt>
                <c:pt idx="796">
                  <c:v>-6.3956009983612452</c:v>
                </c:pt>
                <c:pt idx="797">
                  <c:v>-6.3956423922844214</c:v>
                </c:pt>
                <c:pt idx="798">
                  <c:v>-6.3956837860109825</c:v>
                </c:pt>
                <c:pt idx="799">
                  <c:v>-6.3957251795409169</c:v>
                </c:pt>
                <c:pt idx="800">
                  <c:v>-6.3957665728742299</c:v>
                </c:pt>
                <c:pt idx="801">
                  <c:v>-6.3958079660109135</c:v>
                </c:pt>
                <c:pt idx="802">
                  <c:v>-6.3958493589509686</c:v>
                </c:pt>
                <c:pt idx="803">
                  <c:v>-6.3958907516943961</c:v>
                </c:pt>
                <c:pt idx="804">
                  <c:v>-6.3959321442411889</c:v>
                </c:pt>
                <c:pt idx="805">
                  <c:v>-6.3959735365913497</c:v>
                </c:pt>
                <c:pt idx="806">
                  <c:v>-6.3960149287448669</c:v>
                </c:pt>
                <c:pt idx="807">
                  <c:v>-6.3960563207017467</c:v>
                </c:pt>
                <c:pt idx="808">
                  <c:v>-6.3960977124619856</c:v>
                </c:pt>
                <c:pt idx="809">
                  <c:v>-6.3961391040255782</c:v>
                </c:pt>
                <c:pt idx="810">
                  <c:v>-6.396180495392529</c:v>
                </c:pt>
                <c:pt idx="811">
                  <c:v>-6.3962218865628291</c:v>
                </c:pt>
                <c:pt idx="812">
                  <c:v>-6.3962632775364803</c:v>
                </c:pt>
                <c:pt idx="813">
                  <c:v>-6.3963046683134772</c:v>
                </c:pt>
                <c:pt idx="814">
                  <c:v>-6.3963460588938164</c:v>
                </c:pt>
                <c:pt idx="815">
                  <c:v>-6.396387449277503</c:v>
                </c:pt>
                <c:pt idx="816">
                  <c:v>-6.3964288394645274</c:v>
                </c:pt>
                <c:pt idx="817">
                  <c:v>-6.3964702294548905</c:v>
                </c:pt>
                <c:pt idx="818">
                  <c:v>-6.3965116192485905</c:v>
                </c:pt>
                <c:pt idx="819">
                  <c:v>-6.3965530088456211</c:v>
                </c:pt>
                <c:pt idx="820">
                  <c:v>-6.3965943982459823</c:v>
                </c:pt>
                <c:pt idx="821">
                  <c:v>-6.3966357874496795</c:v>
                </c:pt>
                <c:pt idx="822">
                  <c:v>-6.3966771764567021</c:v>
                </c:pt>
                <c:pt idx="823">
                  <c:v>-6.3967185652670411</c:v>
                </c:pt>
                <c:pt idx="824">
                  <c:v>-6.3967599538807098</c:v>
                </c:pt>
                <c:pt idx="825">
                  <c:v>-6.3968013422976986</c:v>
                </c:pt>
                <c:pt idx="826">
                  <c:v>-6.3968427305180091</c:v>
                </c:pt>
                <c:pt idx="827">
                  <c:v>-6.3968841185416325</c:v>
                </c:pt>
                <c:pt idx="828">
                  <c:v>-6.3969255063685688</c:v>
                </c:pt>
                <c:pt idx="829">
                  <c:v>-6.3969668939988171</c:v>
                </c:pt>
                <c:pt idx="830">
                  <c:v>-6.3970082814323757</c:v>
                </c:pt>
                <c:pt idx="831">
                  <c:v>-6.3970496686692453</c:v>
                </c:pt>
                <c:pt idx="832">
                  <c:v>-6.3970910557094145</c:v>
                </c:pt>
                <c:pt idx="833">
                  <c:v>-6.3971324425528913</c:v>
                </c:pt>
                <c:pt idx="834">
                  <c:v>-6.3971738291996694</c:v>
                </c:pt>
                <c:pt idx="835">
                  <c:v>-6.3972152156497399</c:v>
                </c:pt>
                <c:pt idx="836">
                  <c:v>-6.3972566019031119</c:v>
                </c:pt>
                <c:pt idx="837">
                  <c:v>-6.3972979879597744</c:v>
                </c:pt>
                <c:pt idx="838">
                  <c:v>-6.3973393738197313</c:v>
                </c:pt>
                <c:pt idx="839">
                  <c:v>-6.3973807594829779</c:v>
                </c:pt>
                <c:pt idx="840">
                  <c:v>-6.3974221449495126</c:v>
                </c:pt>
                <c:pt idx="841">
                  <c:v>-6.3974635302193299</c:v>
                </c:pt>
                <c:pt idx="842">
                  <c:v>-6.3975049152924335</c:v>
                </c:pt>
                <c:pt idx="843">
                  <c:v>-6.397546300168818</c:v>
                </c:pt>
                <c:pt idx="844">
                  <c:v>-6.3975876848484745</c:v>
                </c:pt>
                <c:pt idx="845">
                  <c:v>-6.3976290693314155</c:v>
                </c:pt>
                <c:pt idx="846">
                  <c:v>-6.3976704536176277</c:v>
                </c:pt>
                <c:pt idx="847">
                  <c:v>-6.3977118377071154</c:v>
                </c:pt>
                <c:pt idx="848">
                  <c:v>-6.397753221599868</c:v>
                </c:pt>
                <c:pt idx="849">
                  <c:v>-6.3977946052958901</c:v>
                </c:pt>
                <c:pt idx="850">
                  <c:v>-6.3978359887951788</c:v>
                </c:pt>
                <c:pt idx="851">
                  <c:v>-6.3978773720977253</c:v>
                </c:pt>
                <c:pt idx="852">
                  <c:v>-6.3979187552035395</c:v>
                </c:pt>
                <c:pt idx="853">
                  <c:v>-6.3979601381126106</c:v>
                </c:pt>
                <c:pt idx="854">
                  <c:v>-6.3980015208249386</c:v>
                </c:pt>
                <c:pt idx="855">
                  <c:v>-6.3980429033405182</c:v>
                </c:pt>
                <c:pt idx="856">
                  <c:v>-6.3980842856593547</c:v>
                </c:pt>
                <c:pt idx="857">
                  <c:v>-6.3981256677814384</c:v>
                </c:pt>
                <c:pt idx="858">
                  <c:v>-6.398167049706772</c:v>
                </c:pt>
                <c:pt idx="859">
                  <c:v>-6.3982084314353509</c:v>
                </c:pt>
                <c:pt idx="860">
                  <c:v>-6.3982498129671717</c:v>
                </c:pt>
                <c:pt idx="861">
                  <c:v>-6.3982911943022334</c:v>
                </c:pt>
                <c:pt idx="862">
                  <c:v>-6.3983325754405387</c:v>
                </c:pt>
                <c:pt idx="863">
                  <c:v>-6.3983739563820761</c:v>
                </c:pt>
                <c:pt idx="864">
                  <c:v>-6.3984153371268544</c:v>
                </c:pt>
                <c:pt idx="865">
                  <c:v>-6.3984567176748595</c:v>
                </c:pt>
                <c:pt idx="866">
                  <c:v>-6.3984980980260984</c:v>
                </c:pt>
                <c:pt idx="867">
                  <c:v>-6.3985394781805587</c:v>
                </c:pt>
                <c:pt idx="868">
                  <c:v>-6.3985808581382502</c:v>
                </c:pt>
                <c:pt idx="869">
                  <c:v>-6.398622237899164</c:v>
                </c:pt>
                <c:pt idx="870">
                  <c:v>-6.3986636174633009</c:v>
                </c:pt>
                <c:pt idx="871">
                  <c:v>-6.3987049968306575</c:v>
                </c:pt>
                <c:pt idx="872">
                  <c:v>-6.3987463760012293</c:v>
                </c:pt>
                <c:pt idx="873">
                  <c:v>-6.3987877549750145</c:v>
                </c:pt>
                <c:pt idx="874">
                  <c:v>-6.3988291337520149</c:v>
                </c:pt>
                <c:pt idx="875">
                  <c:v>-6.3988705123322234</c:v>
                </c:pt>
                <c:pt idx="876">
                  <c:v>-6.3989118907156444</c:v>
                </c:pt>
                <c:pt idx="877">
                  <c:v>-6.398953268902269</c:v>
                </c:pt>
                <c:pt idx="878">
                  <c:v>-6.3989946468920964</c:v>
                </c:pt>
                <c:pt idx="879">
                  <c:v>-6.3990360246851274</c:v>
                </c:pt>
                <c:pt idx="880">
                  <c:v>-6.399077402281355</c:v>
                </c:pt>
                <c:pt idx="881">
                  <c:v>-6.3991187796807809</c:v>
                </c:pt>
                <c:pt idx="882">
                  <c:v>-6.3991601568834042</c:v>
                </c:pt>
                <c:pt idx="883">
                  <c:v>-6.3992015338892161</c:v>
                </c:pt>
                <c:pt idx="884">
                  <c:v>-6.3992429106982218</c:v>
                </c:pt>
                <c:pt idx="885">
                  <c:v>-6.3992842873104143</c:v>
                </c:pt>
                <c:pt idx="886">
                  <c:v>-6.3993256637257927</c:v>
                </c:pt>
                <c:pt idx="887">
                  <c:v>-6.399367039944357</c:v>
                </c:pt>
                <c:pt idx="888">
                  <c:v>-6.3994084159661027</c:v>
                </c:pt>
                <c:pt idx="889">
                  <c:v>-6.3994497917910262</c:v>
                </c:pt>
                <c:pt idx="890">
                  <c:v>-6.3994911674191268</c:v>
                </c:pt>
                <c:pt idx="891">
                  <c:v>-6.3995325428504053</c:v>
                </c:pt>
                <c:pt idx="892">
                  <c:v>-6.3995739180848563</c:v>
                </c:pt>
                <c:pt idx="893">
                  <c:v>-6.3996152931224781</c:v>
                </c:pt>
                <c:pt idx="894">
                  <c:v>-6.3996566679632689</c:v>
                </c:pt>
                <c:pt idx="895">
                  <c:v>-6.3996980426072252</c:v>
                </c:pt>
                <c:pt idx="896">
                  <c:v>-6.399739417054346</c:v>
                </c:pt>
                <c:pt idx="897">
                  <c:v>-6.3997807913046305</c:v>
                </c:pt>
                <c:pt idx="898">
                  <c:v>-6.3998221653580716</c:v>
                </c:pt>
                <c:pt idx="899">
                  <c:v>-6.3998635392146728</c:v>
                </c:pt>
                <c:pt idx="900">
                  <c:v>-6.3999049128744314</c:v>
                </c:pt>
                <c:pt idx="901">
                  <c:v>-6.3999462863373413</c:v>
                </c:pt>
                <c:pt idx="902">
                  <c:v>-6.399987659603398</c:v>
                </c:pt>
                <c:pt idx="903">
                  <c:v>-6.4000290326726059</c:v>
                </c:pt>
                <c:pt idx="904">
                  <c:v>-6.4000704055449633</c:v>
                </c:pt>
                <c:pt idx="905">
                  <c:v>-6.4001117782204657</c:v>
                </c:pt>
                <c:pt idx="906">
                  <c:v>-6.4001531506991061</c:v>
                </c:pt>
                <c:pt idx="907">
                  <c:v>-6.4001945229808905</c:v>
                </c:pt>
                <c:pt idx="908">
                  <c:v>-6.4002358950658067</c:v>
                </c:pt>
                <c:pt idx="909">
                  <c:v>-6.4002772669538661</c:v>
                </c:pt>
                <c:pt idx="910">
                  <c:v>-6.4003186386450528</c:v>
                </c:pt>
                <c:pt idx="911">
                  <c:v>-6.4003600101393747</c:v>
                </c:pt>
                <c:pt idx="912">
                  <c:v>-6.4004013814368212</c:v>
                </c:pt>
                <c:pt idx="913">
                  <c:v>-6.4004427525373977</c:v>
                </c:pt>
                <c:pt idx="914">
                  <c:v>-6.4004841234410961</c:v>
                </c:pt>
                <c:pt idx="915">
                  <c:v>-6.400525494147919</c:v>
                </c:pt>
                <c:pt idx="916">
                  <c:v>-6.400566864657864</c:v>
                </c:pt>
                <c:pt idx="917">
                  <c:v>-6.4006082349709237</c:v>
                </c:pt>
                <c:pt idx="918">
                  <c:v>-6.4006496050871027</c:v>
                </c:pt>
                <c:pt idx="919">
                  <c:v>-6.4006909750063929</c:v>
                </c:pt>
                <c:pt idx="920">
                  <c:v>-6.4007323447287945</c:v>
                </c:pt>
                <c:pt idx="921">
                  <c:v>-6.4007737142543064</c:v>
                </c:pt>
                <c:pt idx="922">
                  <c:v>-6.4008150835829225</c:v>
                </c:pt>
                <c:pt idx="923">
                  <c:v>-6.400856452714649</c:v>
                </c:pt>
                <c:pt idx="924">
                  <c:v>-6.4008978216494716</c:v>
                </c:pt>
                <c:pt idx="925">
                  <c:v>-6.4009391903874002</c:v>
                </c:pt>
                <c:pt idx="926">
                  <c:v>-6.4009805589284268</c:v>
                </c:pt>
                <c:pt idx="927">
                  <c:v>-6.4010219272725442</c:v>
                </c:pt>
                <c:pt idx="928">
                  <c:v>-6.4010632954197577</c:v>
                </c:pt>
                <c:pt idx="929">
                  <c:v>-6.4011046633700639</c:v>
                </c:pt>
                <c:pt idx="930">
                  <c:v>-6.4011460311234591</c:v>
                </c:pt>
                <c:pt idx="931">
                  <c:v>-6.4011873986799417</c:v>
                </c:pt>
                <c:pt idx="932">
                  <c:v>-6.4012287660395097</c:v>
                </c:pt>
                <c:pt idx="933">
                  <c:v>-6.4012701332021598</c:v>
                </c:pt>
                <c:pt idx="934">
                  <c:v>-6.4013115001678917</c:v>
                </c:pt>
                <c:pt idx="935">
                  <c:v>-6.4013528669367004</c:v>
                </c:pt>
                <c:pt idx="936">
                  <c:v>-6.4013942335085865</c:v>
                </c:pt>
                <c:pt idx="937">
                  <c:v>-6.4014355998835475</c:v>
                </c:pt>
                <c:pt idx="938">
                  <c:v>-6.4014769660615825</c:v>
                </c:pt>
                <c:pt idx="939">
                  <c:v>-6.4015183320426807</c:v>
                </c:pt>
                <c:pt idx="940">
                  <c:v>-6.4015596978268476</c:v>
                </c:pt>
                <c:pt idx="941">
                  <c:v>-6.4016010634140805</c:v>
                </c:pt>
                <c:pt idx="942">
                  <c:v>-6.4016424288043829</c:v>
                </c:pt>
                <c:pt idx="943">
                  <c:v>-6.4016837939977398</c:v>
                </c:pt>
                <c:pt idx="944">
                  <c:v>-6.4017251589941546</c:v>
                </c:pt>
                <c:pt idx="945">
                  <c:v>-6.4017665237936292</c:v>
                </c:pt>
                <c:pt idx="946">
                  <c:v>-6.4018078883961591</c:v>
                </c:pt>
                <c:pt idx="947">
                  <c:v>-6.4018492528017381</c:v>
                </c:pt>
                <c:pt idx="948">
                  <c:v>-6.4018906170103689</c:v>
                </c:pt>
                <c:pt idx="949">
                  <c:v>-6.4019319810220461</c:v>
                </c:pt>
                <c:pt idx="950">
                  <c:v>-6.4019733448367706</c:v>
                </c:pt>
                <c:pt idx="951">
                  <c:v>-6.4020147084545345</c:v>
                </c:pt>
                <c:pt idx="952">
                  <c:v>-6.4020560718753448</c:v>
                </c:pt>
                <c:pt idx="953">
                  <c:v>-6.4020974350991873</c:v>
                </c:pt>
                <c:pt idx="954">
                  <c:v>-6.4021387981260718</c:v>
                </c:pt>
                <c:pt idx="955">
                  <c:v>-6.4021801609559885</c:v>
                </c:pt>
                <c:pt idx="956">
                  <c:v>-6.4022215235889393</c:v>
                </c:pt>
                <c:pt idx="957">
                  <c:v>-6.4022628860249213</c:v>
                </c:pt>
                <c:pt idx="958">
                  <c:v>-6.4023042482639276</c:v>
                </c:pt>
                <c:pt idx="959">
                  <c:v>-6.4023456103059644</c:v>
                </c:pt>
                <c:pt idx="960">
                  <c:v>-6.4023869721510209</c:v>
                </c:pt>
                <c:pt idx="961">
                  <c:v>-6.4024283337991008</c:v>
                </c:pt>
                <c:pt idx="962">
                  <c:v>-6.4024696952501996</c:v>
                </c:pt>
                <c:pt idx="963">
                  <c:v>-6.4025110565043146</c:v>
                </c:pt>
                <c:pt idx="964">
                  <c:v>-6.4025524175614441</c:v>
                </c:pt>
                <c:pt idx="965">
                  <c:v>-6.4025937784215881</c:v>
                </c:pt>
                <c:pt idx="966">
                  <c:v>-6.4026351390847429</c:v>
                </c:pt>
                <c:pt idx="967">
                  <c:v>-6.4026764995509016</c:v>
                </c:pt>
                <c:pt idx="968">
                  <c:v>-6.4027178598200685</c:v>
                </c:pt>
                <c:pt idx="969">
                  <c:v>-6.4027592198922392</c:v>
                </c:pt>
                <c:pt idx="970">
                  <c:v>-6.4028005797674128</c:v>
                </c:pt>
                <c:pt idx="971">
                  <c:v>-6.4028419394455804</c:v>
                </c:pt>
                <c:pt idx="972">
                  <c:v>-6.4028832989267528</c:v>
                </c:pt>
                <c:pt idx="973">
                  <c:v>-6.4029246582109138</c:v>
                </c:pt>
                <c:pt idx="974">
                  <c:v>-6.4029660172980725</c:v>
                </c:pt>
                <c:pt idx="975">
                  <c:v>-6.4030073761882189</c:v>
                </c:pt>
                <c:pt idx="976">
                  <c:v>-6.4030487348813523</c:v>
                </c:pt>
                <c:pt idx="977">
                  <c:v>-6.4030900933774753</c:v>
                </c:pt>
                <c:pt idx="978">
                  <c:v>-6.4031314516765798</c:v>
                </c:pt>
                <c:pt idx="979">
                  <c:v>-6.4031728097786651</c:v>
                </c:pt>
                <c:pt idx="980">
                  <c:v>-6.403214167683732</c:v>
                </c:pt>
                <c:pt idx="981">
                  <c:v>-6.4032555253917787</c:v>
                </c:pt>
                <c:pt idx="982">
                  <c:v>-6.4032968829027972</c:v>
                </c:pt>
                <c:pt idx="983">
                  <c:v>-6.4033382402167884</c:v>
                </c:pt>
                <c:pt idx="984">
                  <c:v>-6.4033795973337506</c:v>
                </c:pt>
                <c:pt idx="985">
                  <c:v>-6.4034209542536829</c:v>
                </c:pt>
                <c:pt idx="986">
                  <c:v>-6.4034623109765807</c:v>
                </c:pt>
                <c:pt idx="987">
                  <c:v>-6.4035036675024424</c:v>
                </c:pt>
                <c:pt idx="988">
                  <c:v>-6.4035450238312679</c:v>
                </c:pt>
                <c:pt idx="989">
                  <c:v>-6.4035863799630581</c:v>
                </c:pt>
                <c:pt idx="990">
                  <c:v>-6.4036277358978007</c:v>
                </c:pt>
                <c:pt idx="991">
                  <c:v>-6.4036690916354981</c:v>
                </c:pt>
                <c:pt idx="992">
                  <c:v>-6.4037104471761506</c:v>
                </c:pt>
                <c:pt idx="993">
                  <c:v>-6.4037518025197526</c:v>
                </c:pt>
                <c:pt idx="994">
                  <c:v>-6.4037931576663025</c:v>
                </c:pt>
                <c:pt idx="995">
                  <c:v>-6.4038345126158021</c:v>
                </c:pt>
                <c:pt idx="996">
                  <c:v>-6.4038758673682423</c:v>
                </c:pt>
                <c:pt idx="997">
                  <c:v>-6.4039172219236322</c:v>
                </c:pt>
                <c:pt idx="998">
                  <c:v>-6.4039585762819549</c:v>
                </c:pt>
                <c:pt idx="999">
                  <c:v>-6.4039999304432191</c:v>
                </c:pt>
                <c:pt idx="1000">
                  <c:v>-6.4040412844074197</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Calculs!$J$4:$J$1004</c:f>
              <c:numCache>
                <c:formatCode>0.00</c:formatCode>
                <c:ptCount val="1001"/>
                <c:pt idx="0">
                  <c:v>0</c:v>
                </c:pt>
                <c:pt idx="1">
                  <c:v>1.3616924972542567E-4</c:v>
                </c:pt>
                <c:pt idx="2">
                  <c:v>1.1572565578623331E-3</c:v>
                </c:pt>
                <c:pt idx="3">
                  <c:v>4.0490888200813979E-3</c:v>
                </c:pt>
                <c:pt idx="4">
                  <c:v>9.1458540736140959E-3</c:v>
                </c:pt>
                <c:pt idx="5">
                  <c:v>1.6369347575086075E-2</c:v>
                </c:pt>
                <c:pt idx="6">
                  <c:v>2.5665054723489837E-2</c:v>
                </c:pt>
                <c:pt idx="7">
                  <c:v>3.7026073987276968E-2</c:v>
                </c:pt>
                <c:pt idx="8">
                  <c:v>5.0469347492917198E-2</c:v>
                </c:pt>
                <c:pt idx="9">
                  <c:v>6.6011831032600707E-2</c:v>
                </c:pt>
                <c:pt idx="10">
                  <c:v>8.3670493892394587E-2</c:v>
                </c:pt>
                <c:pt idx="11">
                  <c:v>0.1034598428664632</c:v>
                </c:pt>
                <c:pt idx="12">
                  <c:v>0.12538943994740934</c:v>
                </c:pt>
                <c:pt idx="13">
                  <c:v>0.14946636858092352</c:v>
                </c:pt>
                <c:pt idx="14">
                  <c:v>0.17569770625234374</c:v>
                </c:pt>
                <c:pt idx="15">
                  <c:v>0.20409052432860991</c:v>
                </c:pt>
                <c:pt idx="16">
                  <c:v>0.23465188789951671</c:v>
                </c:pt>
                <c:pt idx="17">
                  <c:v>0.26738885561827153</c:v>
                </c:pt>
                <c:pt idx="18">
                  <c:v>0.30230847954136414</c:v>
                </c:pt>
                <c:pt idx="19">
                  <c:v>0.33941780496775564</c:v>
                </c:pt>
                <c:pt idx="20">
                  <c:v>0.37872387027739329</c:v>
                </c:pt>
                <c:pt idx="21">
                  <c:v>0.42023271345924246</c:v>
                </c:pt>
                <c:pt idx="22">
                  <c:v>0.46394837612660894</c:v>
                </c:pt>
                <c:pt idx="23">
                  <c:v>0.50987389300091368</c:v>
                </c:pt>
                <c:pt idx="24">
                  <c:v>0.55801228393865421</c:v>
                </c:pt>
                <c:pt idx="25">
                  <c:v>0.60836655383067995</c:v>
                </c:pt>
                <c:pt idx="26">
                  <c:v>0.66093969250175344</c:v>
                </c:pt>
                <c:pt idx="27">
                  <c:v>0.71573467461040541</c:v>
                </c:pt>
                <c:pt idx="28">
                  <c:v>0.77283839697297529</c:v>
                </c:pt>
                <c:pt idx="29">
                  <c:v>0.83234114036598739</c:v>
                </c:pt>
                <c:pt idx="30">
                  <c:v>0.89425258084702475</c:v>
                </c:pt>
                <c:pt idx="31">
                  <c:v>0.95858222512723557</c:v>
                </c:pt>
                <c:pt idx="32">
                  <c:v>1.0253393657478633</c:v>
                </c:pt>
                <c:pt idx="33">
                  <c:v>1.0945330938219926</c:v>
                </c:pt>
                <c:pt idx="34">
                  <c:v>1.1661723105547985</c:v>
                </c:pt>
                <c:pt idx="35">
                  <c:v>1.2402657376925066</c:v>
                </c:pt>
                <c:pt idx="36">
                  <c:v>1.316821927027827</c:v>
                </c:pt>
                <c:pt idx="37">
                  <c:v>1.3958492690711146</c:v>
                </c:pt>
                <c:pt idx="38">
                  <c:v>1.4773560009811124</c:v>
                </c:pt>
                <c:pt idx="39">
                  <c:v>1.5613502138362847</c:v>
                </c:pt>
                <c:pt idx="40">
                  <c:v>1.6478398593169565</c:v>
                </c:pt>
                <c:pt idx="41">
                  <c:v>1.7368319586078862</c:v>
                </c:pt>
                <c:pt idx="42">
                  <c:v>1.8283318043541588</c:v>
                </c:pt>
                <c:pt idx="43">
                  <c:v>1.9223437546126083</c:v>
                </c:pt>
                <c:pt idx="44">
                  <c:v>2.0188720331818391</c:v>
                </c:pt>
                <c:pt idx="45">
                  <c:v>2.1179207346828375</c:v>
                </c:pt>
                <c:pt idx="46">
                  <c:v>2.2194938292827366</c:v>
                </c:pt>
                <c:pt idx="47">
                  <c:v>2.3235951670944455</c:v>
                </c:pt>
                <c:pt idx="48">
                  <c:v>2.430228482281195</c:v>
                </c:pt>
                <c:pt idx="49">
                  <c:v>2.5393973968918702</c:v>
                </c:pt>
                <c:pt idx="50">
                  <c:v>2.6511054244502295</c:v>
                </c:pt>
                <c:pt idx="51">
                  <c:v>2.7653559733186932</c:v>
                </c:pt>
                <c:pt idx="52">
                  <c:v>2.8821523498552577</c:v>
                </c:pt>
                <c:pt idx="53">
                  <c:v>3.0014977613802314</c:v>
                </c:pt>
                <c:pt idx="54">
                  <c:v>3.1233953189678374</c:v>
                </c:pt>
                <c:pt idx="55">
                  <c:v>3.2478480400762804</c:v>
                </c:pt>
                <c:pt idx="56">
                  <c:v>3.3748588510285833</c:v>
                </c:pt>
                <c:pt idx="57">
                  <c:v>3.5044305893553607</c:v>
                </c:pt>
                <c:pt idx="58">
                  <c:v>3.6365660060096667</c:v>
                </c:pt>
                <c:pt idx="59">
                  <c:v>3.7712677674631618</c:v>
                </c:pt>
                <c:pt idx="60">
                  <c:v>3.9085384576920168</c:v>
                </c:pt>
                <c:pt idx="61">
                  <c:v>4.0483805800602495</c:v>
                </c:pt>
                <c:pt idx="62">
                  <c:v>4.1907965591075396</c:v>
                </c:pt>
                <c:pt idx="63">
                  <c:v>4.3357887422479706</c:v>
                </c:pt>
                <c:pt idx="64">
                  <c:v>4.4833594013856244</c:v>
                </c:pt>
                <c:pt idx="65">
                  <c:v>4.633510734452476</c:v>
                </c:pt>
                <c:pt idx="66">
                  <c:v>4.786244866873596</c:v>
                </c:pt>
                <c:pt idx="67">
                  <c:v>4.9415638529642845</c:v>
                </c:pt>
                <c:pt idx="68">
                  <c:v>5.0994696772633983</c:v>
                </c:pt>
                <c:pt idx="69">
                  <c:v>5.2599642558068123</c:v>
                </c:pt>
                <c:pt idx="70">
                  <c:v>5.4230494373446643</c:v>
                </c:pt>
                <c:pt idx="71">
                  <c:v>5.5887270045057607</c:v>
                </c:pt>
                <c:pt idx="72">
                  <c:v>5.7569986749122712</c:v>
                </c:pt>
                <c:pt idx="73">
                  <c:v>5.9278661022476316</c:v>
                </c:pt>
                <c:pt idx="74">
                  <c:v>6.101330877280347</c:v>
                </c:pt>
                <c:pt idx="75">
                  <c:v>6.277394528846223</c:v>
                </c:pt>
                <c:pt idx="76">
                  <c:v>6.4560585247913638</c:v>
                </c:pt>
                <c:pt idx="77">
                  <c:v>6.6373242728781223</c:v>
                </c:pt>
                <c:pt idx="78">
                  <c:v>6.8211931216560435</c:v>
                </c:pt>
                <c:pt idx="79">
                  <c:v>7.0076663612997079</c:v>
                </c:pt>
                <c:pt idx="80">
                  <c:v>7.1967452244152543</c:v>
                </c:pt>
                <c:pt idx="81">
                  <c:v>7.3884300324241172</c:v>
                </c:pt>
                <c:pt idx="82">
                  <c:v>7.5827193377821382</c:v>
                </c:pt>
                <c:pt idx="83">
                  <c:v>7.7796107737094298</c:v>
                </c:pt>
                <c:pt idx="84">
                  <c:v>7.9791019081514944</c:v>
                </c:pt>
                <c:pt idx="85">
                  <c:v>8.1811902446893914</c:v>
                </c:pt>
                <c:pt idx="86">
                  <c:v>8.3858732234218252</c:v>
                </c:pt>
                <c:pt idx="87">
                  <c:v>8.5931482218206074</c:v>
                </c:pt>
                <c:pt idx="88">
                  <c:v>8.8030125555608638</c:v>
                </c:pt>
                <c:pt idx="89">
                  <c:v>9.0154634793272681</c:v>
                </c:pt>
                <c:pt idx="90">
                  <c:v>9.2304981875975063</c:v>
                </c:pt>
                <c:pt idx="91">
                  <c:v>9.4481134344231226</c:v>
                </c:pt>
                <c:pt idx="92">
                  <c:v>9.6683051515169787</c:v>
                </c:pt>
                <c:pt idx="93">
                  <c:v>9.8910688278079348</c:v>
                </c:pt>
                <c:pt idx="94">
                  <c:v>10.116399890699412</c:v>
                </c:pt>
                <c:pt idx="95">
                  <c:v>10.344293706853206</c:v>
                </c:pt>
                <c:pt idx="96">
                  <c:v>10.574745582954627</c:v>
                </c:pt>
                <c:pt idx="97">
                  <c:v>10.807750766459897</c:v>
                </c:pt>
                <c:pt idx="98">
                  <c:v>11.043304446326591</c:v>
                </c:pt>
                <c:pt idx="99">
                  <c:v>11.281401753727932</c:v>
                </c:pt>
                <c:pt idx="100">
                  <c:v>11.522037762751689</c:v>
                </c:pt>
                <c:pt idx="101">
                  <c:v>11.765207429642343</c:v>
                </c:pt>
                <c:pt idx="102">
                  <c:v>12.01090553178374</c:v>
                </c:pt>
                <c:pt idx="103">
                  <c:v>12.259126729487862</c:v>
                </c:pt>
                <c:pt idx="104">
                  <c:v>12.509865628023675</c:v>
                </c:pt>
                <c:pt idx="105">
                  <c:v>12.763116778263409</c:v>
                </c:pt>
                <c:pt idx="106">
                  <c:v>13.018874677316902</c:v>
                </c:pt>
                <c:pt idx="107">
                  <c:v>13.277133769154496</c:v>
                </c:pt>
                <c:pt idx="108">
                  <c:v>13.537888445218989</c:v>
                </c:pt>
                <c:pt idx="109">
                  <c:v>13.801133045027093</c:v>
                </c:pt>
                <c:pt idx="110">
                  <c:v>14.066861856760832</c:v>
                </c:pt>
                <c:pt idx="111">
                  <c:v>14.335069830586141</c:v>
                </c:pt>
                <c:pt idx="112">
                  <c:v>14.60575329456497</c:v>
                </c:pt>
                <c:pt idx="113">
                  <c:v>14.878909245705353</c:v>
                </c:pt>
                <c:pt idx="114">
                  <c:v>15.154534638324101</c:v>
                </c:pt>
                <c:pt idx="115">
                  <c:v>15.432626384442466</c:v>
                </c:pt>
                <c:pt idx="116">
                  <c:v>15.71318135417574</c:v>
                </c:pt>
                <c:pt idx="117">
                  <c:v>15.996196376117016</c:v>
                </c:pt>
                <c:pt idx="118">
                  <c:v>16.281668237715341</c:v>
                </c:pt>
                <c:pt idx="119">
                  <c:v>16.569593685648496</c:v>
                </c:pt>
                <c:pt idx="120">
                  <c:v>16.859969426190581</c:v>
                </c:pt>
                <c:pt idx="121">
                  <c:v>17.152790935256569</c:v>
                </c:pt>
                <c:pt idx="122">
                  <c:v>17.448051264434422</c:v>
                </c:pt>
                <c:pt idx="123">
                  <c:v>17.745742226804534</c:v>
                </c:pt>
                <c:pt idx="124">
                  <c:v>18.04585558688478</c:v>
                </c:pt>
                <c:pt idx="125">
                  <c:v>18.348383061218609</c:v>
                </c:pt>
                <c:pt idx="126">
                  <c:v>18.653316318956456</c:v>
                </c:pt>
                <c:pt idx="127">
                  <c:v>18.960646982430717</c:v>
                </c:pt>
                <c:pt idx="128">
                  <c:v>19.270366627724492</c:v>
                </c:pt>
                <c:pt idx="129">
                  <c:v>19.58246678523431</c:v>
                </c:pt>
                <c:pt idx="130">
                  <c:v>19.896938940226999</c:v>
                </c:pt>
                <c:pt idx="131">
                  <c:v>20.213774219770357</c:v>
                </c:pt>
                <c:pt idx="132">
                  <c:v>20.532963078699414</c:v>
                </c:pt>
                <c:pt idx="133">
                  <c:v>20.854495612653025</c:v>
                </c:pt>
                <c:pt idx="134">
                  <c:v>21.178361872097138</c:v>
                </c:pt>
                <c:pt idx="135">
                  <c:v>21.504551862920533</c:v>
                </c:pt>
                <c:pt idx="136">
                  <c:v>21.833055547024998</c:v>
                </c:pt>
                <c:pt idx="137">
                  <c:v>22.163862842910163</c:v>
                </c:pt>
                <c:pt idx="138">
                  <c:v>22.496963626253038</c:v>
                </c:pt>
                <c:pt idx="139">
                  <c:v>22.832347730482478</c:v>
                </c:pt>
                <c:pt idx="140">
                  <c:v>23.170004947348641</c:v>
                </c:pt>
                <c:pt idx="141">
                  <c:v>23.509921255252603</c:v>
                </c:pt>
                <c:pt idx="142">
                  <c:v>23.852075037202521</c:v>
                </c:pt>
                <c:pt idx="143">
                  <c:v>24.196440841979619</c:v>
                </c:pt>
                <c:pt idx="144">
                  <c:v>24.542993156130336</c:v>
                </c:pt>
                <c:pt idx="145">
                  <c:v>24.89170640543113</c:v>
                </c:pt>
                <c:pt idx="146">
                  <c:v>25.242554956338115</c:v>
                </c:pt>
                <c:pt idx="147">
                  <c:v>25.595513117421806</c:v>
                </c:pt>
                <c:pt idx="148">
                  <c:v>25.95055514078707</c:v>
                </c:pt>
                <c:pt idx="149">
                  <c:v>26.30765522347852</c:v>
                </c:pt>
                <c:pt idx="150">
                  <c:v>26.666787508871472</c:v>
                </c:pt>
                <c:pt idx="151">
                  <c:v>27.027926088048627</c:v>
                </c:pt>
                <c:pt idx="152">
                  <c:v>27.391045001162585</c:v>
                </c:pt>
                <c:pt idx="153">
                  <c:v>27.756118238784374</c:v>
                </c:pt>
                <c:pt idx="154">
                  <c:v>28.123119743238046</c:v>
                </c:pt>
                <c:pt idx="155">
                  <c:v>28.492023409921483</c:v>
                </c:pt>
                <c:pt idx="156">
                  <c:v>28.862785075894486</c:v>
                </c:pt>
                <c:pt idx="157">
                  <c:v>29.235324471694529</c:v>
                </c:pt>
                <c:pt idx="158">
                  <c:v>29.60954320112468</c:v>
                </c:pt>
                <c:pt idx="159">
                  <c:v>29.985342761986512</c:v>
                </c:pt>
                <c:pt idx="160">
                  <c:v>30.362624555660798</c:v>
                </c:pt>
                <c:pt idx="161">
                  <c:v>30.741266936562607</c:v>
                </c:pt>
                <c:pt idx="162">
                  <c:v>31.121102231096849</c:v>
                </c:pt>
                <c:pt idx="163">
                  <c:v>31.501941882744902</c:v>
                </c:pt>
                <c:pt idx="164">
                  <c:v>31.883601639535122</c:v>
                </c:pt>
                <c:pt idx="165">
                  <c:v>32.265921369297118</c:v>
                </c:pt>
                <c:pt idx="166">
                  <c:v>32.648784884071503</c:v>
                </c:pt>
                <c:pt idx="167">
                  <c:v>33.032081253436331</c:v>
                </c:pt>
                <c:pt idx="168">
                  <c:v>33.415678195659339</c:v>
                </c:pt>
                <c:pt idx="169">
                  <c:v>33.799404239805497</c:v>
                </c:pt>
                <c:pt idx="170">
                  <c:v>34.183043030402871</c:v>
                </c:pt>
                <c:pt idx="171">
                  <c:v>34.566442905265639</c:v>
                </c:pt>
                <c:pt idx="172">
                  <c:v>34.94956583531242</c:v>
                </c:pt>
                <c:pt idx="173">
                  <c:v>35.332412411237478</c:v>
                </c:pt>
                <c:pt idx="174">
                  <c:v>35.714983222014972</c:v>
                </c:pt>
                <c:pt idx="175">
                  <c:v>36.097278854905888</c:v>
                </c:pt>
                <c:pt idx="176">
                  <c:v>36.479299895464926</c:v>
                </c:pt>
                <c:pt idx="177">
                  <c:v>36.861046927547328</c:v>
                </c:pt>
                <c:pt idx="178">
                  <c:v>37.242520533315712</c:v>
                </c:pt>
                <c:pt idx="179">
                  <c:v>37.623721293246824</c:v>
                </c:pt>
                <c:pt idx="180">
                  <c:v>38.004649786138309</c:v>
                </c:pt>
                <c:pt idx="181">
                  <c:v>38.385306589115409</c:v>
                </c:pt>
                <c:pt idx="182">
                  <c:v>38.76569227763764</c:v>
                </c:pt>
                <c:pt idx="183">
                  <c:v>39.145807425505431</c:v>
                </c:pt>
                <c:pt idx="184">
                  <c:v>39.525652604866742</c:v>
                </c:pt>
                <c:pt idx="185">
                  <c:v>39.905228386223641</c:v>
                </c:pt>
                <c:pt idx="186">
                  <c:v>40.284535338438843</c:v>
                </c:pt>
                <c:pt idx="187">
                  <c:v>40.663574028742232</c:v>
                </c:pt>
                <c:pt idx="188">
                  <c:v>41.042345022737337</c:v>
                </c:pt>
                <c:pt idx="189">
                  <c:v>41.420848884407775</c:v>
                </c:pt>
                <c:pt idx="190">
                  <c:v>41.799086176123666</c:v>
                </c:pt>
                <c:pt idx="191">
                  <c:v>42.177057458648022</c:v>
                </c:pt>
                <c:pt idx="192">
                  <c:v>42.554763291143104</c:v>
                </c:pt>
                <c:pt idx="193">
                  <c:v>42.932204231176726</c:v>
                </c:pt>
                <c:pt idx="194">
                  <c:v>43.309380834728572</c:v>
                </c:pt>
                <c:pt idx="195">
                  <c:v>43.686293656196419</c:v>
                </c:pt>
                <c:pt idx="196">
                  <c:v>44.062943248402405</c:v>
                </c:pt>
                <c:pt idx="197">
                  <c:v>44.439330162599184</c:v>
                </c:pt>
                <c:pt idx="198">
                  <c:v>44.81545494847613</c:v>
                </c:pt>
                <c:pt idx="199">
                  <c:v>45.191318154165451</c:v>
                </c:pt>
                <c:pt idx="200">
                  <c:v>45.566920326248301</c:v>
                </c:pt>
                <c:pt idx="201">
                  <c:v>49.308627421678011</c:v>
                </c:pt>
                <c:pt idx="202">
                  <c:v>53.024582698571926</c:v>
                </c:pt>
                <c:pt idx="203">
                  <c:v>56.715318298676493</c:v>
                </c:pt>
                <c:pt idx="204">
                  <c:v>60.381351633747052</c:v>
                </c:pt>
                <c:pt idx="205">
                  <c:v>64.023185946788672</c:v>
                </c:pt>
                <c:pt idx="206">
                  <c:v>67.64131084676454</c:v>
                </c:pt>
                <c:pt idx="207">
                  <c:v>71.236202818272687</c:v>
                </c:pt>
                <c:pt idx="208">
                  <c:v>74.80832570759344</c:v>
                </c:pt>
                <c:pt idx="209">
                  <c:v>78.358131186418788</c:v>
                </c:pt>
                <c:pt idx="210">
                  <c:v>81.886059194490045</c:v>
                </c:pt>
                <c:pt idx="211">
                  <c:v>85.392538362292157</c:v>
                </c:pt>
                <c:pt idx="212">
                  <c:v>88.87798641488024</c:v>
                </c:pt>
                <c:pt idx="213">
                  <c:v>92.342810557846462</c:v>
                </c:pt>
                <c:pt idx="214">
                  <c:v>95.787407846372787</c:v>
                </c:pt>
                <c:pt idx="215">
                  <c:v>99.212165538256954</c:v>
                </c:pt>
                <c:pt idx="216">
                  <c:v>102.61746143174479</c:v>
                </c:pt>
                <c:pt idx="217">
                  <c:v>106.00366418895159</c:v>
                </c:pt>
                <c:pt idx="218">
                  <c:v>109.37113364560851</c:v>
                </c:pt>
                <c:pt idx="219">
                  <c:v>112.72022110782592</c:v>
                </c:pt>
                <c:pt idx="220">
                  <c:v>116.05126963652502</c:v>
                </c:pt>
                <c:pt idx="221">
                  <c:v>119.36461432015102</c:v>
                </c:pt>
                <c:pt idx="222">
                  <c:v>122.66058253624549</c:v>
                </c:pt>
                <c:pt idx="223">
                  <c:v>125.93949420242227</c:v>
                </c:pt>
                <c:pt idx="224">
                  <c:v>129.2016620172605</c:v>
                </c:pt>
                <c:pt idx="225">
                  <c:v>132.44739169159897</c:v>
                </c:pt>
                <c:pt idx="226">
                  <c:v>135.67698217068906</c:v>
                </c:pt>
                <c:pt idx="227">
                  <c:v>138.89072584763801</c:v>
                </c:pt>
                <c:pt idx="228">
                  <c:v>142.08890876855025</c:v>
                </c:pt>
                <c:pt idx="229">
                  <c:v>145.27181082975247</c:v>
                </c:pt>
                <c:pt idx="230">
                  <c:v>148.43970596746672</c:v>
                </c:pt>
                <c:pt idx="231">
                  <c:v>151.59286234027653</c:v>
                </c:pt>
                <c:pt idx="232">
                  <c:v>154.73154250471219</c:v>
                </c:pt>
                <c:pt idx="233">
                  <c:v>157.85600358426444</c:v>
                </c:pt>
                <c:pt idx="234">
                  <c:v>160.96649743211853</c:v>
                </c:pt>
                <c:pt idx="235">
                  <c:v>164.06327078788655</c:v>
                </c:pt>
                <c:pt idx="236">
                  <c:v>167.1465654286003</c:v>
                </c:pt>
                <c:pt idx="237">
                  <c:v>170.21661831421389</c:v>
                </c:pt>
                <c:pt idx="238">
                  <c:v>173.27366172785247</c:v>
                </c:pt>
                <c:pt idx="239">
                  <c:v>176.31792341103102</c:v>
                </c:pt>
                <c:pt idx="240">
                  <c:v>179.34962669405601</c:v>
                </c:pt>
                <c:pt idx="241">
                  <c:v>182.36899062181192</c:v>
                </c:pt>
                <c:pt idx="242">
                  <c:v>185.37623007512431</c:v>
                </c:pt>
                <c:pt idx="243">
                  <c:v>188.3715558878815</c:v>
                </c:pt>
                <c:pt idx="244">
                  <c:v>191.35517496008802</c:v>
                </c:pt>
                <c:pt idx="245">
                  <c:v>194.3272903670142</c:v>
                </c:pt>
                <c:pt idx="246">
                  <c:v>197.28810146459807</c:v>
                </c:pt>
                <c:pt idx="247">
                  <c:v>200.23780399124817</c:v>
                </c:pt>
                <c:pt idx="248">
                  <c:v>203.1765901661887</c:v>
                </c:pt>
                <c:pt idx="249">
                  <c:v>206.10464878448084</c:v>
                </c:pt>
                <c:pt idx="250">
                  <c:v>209.0221653088484</c:v>
                </c:pt>
                <c:pt idx="251">
                  <c:v>211.92932195842886</c:v>
                </c:pt>
                <c:pt idx="252">
                  <c:v>214.82629779456548</c:v>
                </c:pt>
                <c:pt idx="253">
                  <c:v>217.71326880375022</c:v>
                </c:pt>
                <c:pt idx="254">
                  <c:v>220.59040797782174</c:v>
                </c:pt>
                <c:pt idx="255">
                  <c:v>223.45788539151789</c:v>
                </c:pt>
                <c:pt idx="256">
                  <c:v>226.31586827747699</c:v>
                </c:pt>
                <c:pt idx="257">
                  <c:v>229.16452109877741</c:v>
                </c:pt>
                <c:pt idx="258">
                  <c:v>232.00400561910067</c:v>
                </c:pt>
                <c:pt idx="259">
                  <c:v>234.83448097059886</c:v>
                </c:pt>
                <c:pt idx="260">
                  <c:v>237.65610371954318</c:v>
                </c:pt>
                <c:pt idx="261">
                  <c:v>240.4690279298261</c:v>
                </c:pt>
                <c:pt idx="262">
                  <c:v>243.27340522438621</c:v>
                </c:pt>
                <c:pt idx="263">
                  <c:v>246.06938484462091</c:v>
                </c:pt>
                <c:pt idx="264">
                  <c:v>248.85711370784867</c:v>
                </c:pt>
                <c:pt idx="265">
                  <c:v>251.63673646287893</c:v>
                </c:pt>
                <c:pt idx="266">
                  <c:v>254.40839554374463</c:v>
                </c:pt>
                <c:pt idx="267">
                  <c:v>257.17223122164899</c:v>
                </c:pt>
                <c:pt idx="268">
                  <c:v>259.92838165517463</c:v>
                </c:pt>
                <c:pt idx="269">
                  <c:v>262.67698293880125</c:v>
                </c:pt>
                <c:pt idx="270">
                  <c:v>265.41816914977295</c:v>
                </c:pt>
                <c:pt idx="271">
                  <c:v>268.15207239335558</c:v>
                </c:pt>
                <c:pt idx="272">
                  <c:v>270.87882284651971</c:v>
                </c:pt>
                <c:pt idx="273">
                  <c:v>273.59854880008328</c:v>
                </c:pt>
                <c:pt idx="274">
                  <c:v>276.31137669934407</c:v>
                </c:pt>
                <c:pt idx="275">
                  <c:v>279.01743118322941</c:v>
                </c:pt>
                <c:pt idx="276">
                  <c:v>281.71683512198871</c:v>
                </c:pt>
                <c:pt idx="277">
                  <c:v>284.40970965344945</c:v>
                </c:pt>
                <c:pt idx="278">
                  <c:v>287.09617421785674</c:v>
                </c:pt>
                <c:pt idx="279">
                  <c:v>289.7763465913111</c:v>
                </c:pt>
                <c:pt idx="280">
                  <c:v>292.4503429178182</c:v>
                </c:pt>
                <c:pt idx="281">
                  <c:v>295.11827773996021</c:v>
                </c:pt>
                <c:pt idx="282">
                  <c:v>297.78026402819449</c:v>
                </c:pt>
                <c:pt idx="283">
                  <c:v>300.43641320878419</c:v>
                </c:pt>
                <c:pt idx="284">
                  <c:v>303.08683519035941</c:v>
                </c:pt>
                <c:pt idx="285">
                  <c:v>305.73163838910619</c:v>
                </c:pt>
                <c:pt idx="286">
                  <c:v>308.37092975257582</c:v>
                </c:pt>
                <c:pt idx="287">
                  <c:v>311.00481478210281</c:v>
                </c:pt>
                <c:pt idx="288">
                  <c:v>313.63339755381776</c:v>
                </c:pt>
                <c:pt idx="289">
                  <c:v>316.25678073823434</c:v>
                </c:pt>
                <c:pt idx="290">
                  <c:v>318.87506561838813</c:v>
                </c:pt>
                <c:pt idx="291">
                  <c:v>321.48835210649833</c:v>
                </c:pt>
                <c:pt idx="292">
                  <c:v>324.09673875911932</c:v>
                </c:pt>
                <c:pt idx="293">
                  <c:v>326.70032279074428</c:v>
                </c:pt>
                <c:pt idx="294">
                  <c:v>329.29920008581666</c:v>
                </c:pt>
                <c:pt idx="295">
                  <c:v>331.89346520910067</c:v>
                </c:pt>
                <c:pt idx="296">
                  <c:v>334.48321141435508</c:v>
                </c:pt>
                <c:pt idx="297">
                  <c:v>337.06853065124881</c:v>
                </c:pt>
                <c:pt idx="298">
                  <c:v>339.64951357044993</c:v>
                </c:pt>
                <c:pt idx="299">
                  <c:v>342.22624952681247</c:v>
                </c:pt>
                <c:pt idx="300">
                  <c:v>344.79882658057841</c:v>
                </c:pt>
                <c:pt idx="301">
                  <c:v>347.36733149650479</c:v>
                </c:pt>
                <c:pt idx="302">
                  <c:v>349.93184974081692</c:v>
                </c:pt>
                <c:pt idx="303">
                  <c:v>352.49246547588206</c:v>
                </c:pt>
                <c:pt idx="304">
                  <c:v>355.04926155248842</c:v>
                </c:pt>
                <c:pt idx="305">
                  <c:v>357.60231949960638</c:v>
                </c:pt>
                <c:pt idx="306">
                  <c:v>360.15171951150057</c:v>
                </c:pt>
                <c:pt idx="307">
                  <c:v>362.69754043205364</c:v>
                </c:pt>
                <c:pt idx="308">
                  <c:v>365.23985973615419</c:v>
                </c:pt>
                <c:pt idx="309">
                  <c:v>367.77875350799525</c:v>
                </c:pt>
                <c:pt idx="310">
                  <c:v>370.31429641612306</c:v>
                </c:pt>
                <c:pt idx="311">
                  <c:v>372.84656168507246</c:v>
                </c:pt>
                <c:pt idx="312">
                  <c:v>375.37562106342187</c:v>
                </c:pt>
                <c:pt idx="313">
                  <c:v>377.90154478810172</c:v>
                </c:pt>
                <c:pt idx="314">
                  <c:v>380.424401544793</c:v>
                </c:pt>
                <c:pt idx="315">
                  <c:v>382.94425842426193</c:v>
                </c:pt>
                <c:pt idx="316">
                  <c:v>385.46118087448741</c:v>
                </c:pt>
                <c:pt idx="317">
                  <c:v>387.97523264845927</c:v>
                </c:pt>
                <c:pt idx="318">
                  <c:v>390.48647574755108</c:v>
                </c:pt>
                <c:pt idx="319">
                  <c:v>392.99497036040748</c:v>
                </c:pt>
                <c:pt idx="320">
                  <c:v>395.50077479733187</c:v>
                </c:pt>
                <c:pt idx="321">
                  <c:v>398.00394542021866</c:v>
                </c:pt>
                <c:pt idx="322">
                  <c:v>400.50453656814489</c:v>
                </c:pt>
                <c:pt idx="323">
                  <c:v>403.00260047882182</c:v>
                </c:pt>
                <c:pt idx="324">
                  <c:v>405.49818720620675</c:v>
                </c:pt>
                <c:pt idx="325">
                  <c:v>407.99134453469134</c:v>
                </c:pt>
                <c:pt idx="326">
                  <c:v>410.4821178904121</c:v>
                </c:pt>
                <c:pt idx="327">
                  <c:v>412.9705502503715</c:v>
                </c:pt>
                <c:pt idx="328">
                  <c:v>415.45668205021133</c:v>
                </c:pt>
                <c:pt idx="329">
                  <c:v>417.94055109163622</c:v>
                </c:pt>
                <c:pt idx="330">
                  <c:v>420.42219245064427</c:v>
                </c:pt>
                <c:pt idx="331">
                  <c:v>422.90163838786856</c:v>
                </c:pt>
                <c:pt idx="332">
                  <c:v>425.37891826246431</c:v>
                </c:pt>
                <c:pt idx="333">
                  <c:v>427.85405845107977</c:v>
                </c:pt>
                <c:pt idx="334">
                  <c:v>430.32708227351168</c:v>
                </c:pt>
                <c:pt idx="335">
                  <c:v>432.79800992666185</c:v>
                </c:pt>
                <c:pt idx="336">
                  <c:v>435.26685842836906</c:v>
                </c:pt>
                <c:pt idx="337">
                  <c:v>437.73364157258584</c:v>
                </c:pt>
                <c:pt idx="338">
                  <c:v>440.1983698971996</c:v>
                </c:pt>
                <c:pt idx="339">
                  <c:v>442.66105066556668</c:v>
                </c:pt>
                <c:pt idx="340">
                  <c:v>445.12168786254239</c:v>
                </c:pt>
                <c:pt idx="341">
                  <c:v>447.58028220546385</c:v>
                </c:pt>
                <c:pt idx="342">
                  <c:v>450.03683117019</c:v>
                </c:pt>
                <c:pt idx="343">
                  <c:v>452.49132903194618</c:v>
                </c:pt>
                <c:pt idx="344">
                  <c:v>454.94376692037446</c:v>
                </c:pt>
                <c:pt idx="345">
                  <c:v>457.39413288787904</c:v>
                </c:pt>
                <c:pt idx="346">
                  <c:v>459.84241199008744</c:v>
                </c:pt>
                <c:pt idx="347">
                  <c:v>462.28858637703985</c:v>
                </c:pt>
                <c:pt idx="348">
                  <c:v>464.73263539357333</c:v>
                </c:pt>
                <c:pt idx="349">
                  <c:v>467.17453568728757</c:v>
                </c:pt>
                <c:pt idx="350">
                  <c:v>469.61426132245953</c:v>
                </c:pt>
                <c:pt idx="351">
                  <c:v>472.05178389831275</c:v>
                </c:pt>
                <c:pt idx="352">
                  <c:v>474.48707267012787</c:v>
                </c:pt>
                <c:pt idx="353">
                  <c:v>476.92009467180014</c:v>
                </c:pt>
                <c:pt idx="354">
                  <c:v>479.35081483859102</c:v>
                </c:pt>
                <c:pt idx="355">
                  <c:v>481.77919612897881</c:v>
                </c:pt>
                <c:pt idx="356">
                  <c:v>484.205199644674</c:v>
                </c:pt>
                <c:pt idx="357">
                  <c:v>486.6287847480267</c:v>
                </c:pt>
                <c:pt idx="358">
                  <c:v>489.04990917620466</c:v>
                </c:pt>
                <c:pt idx="359">
                  <c:v>491.46852915166306</c:v>
                </c:pt>
                <c:pt idx="360">
                  <c:v>493.88459948855308</c:v>
                </c:pt>
                <c:pt idx="361">
                  <c:v>496.29807369482813</c:v>
                </c:pt>
                <c:pt idx="362">
                  <c:v>498.70890406990304</c:v>
                </c:pt>
                <c:pt idx="363">
                  <c:v>501.11704179780202</c:v>
                </c:pt>
                <c:pt idx="364">
                  <c:v>503.52243703579762</c:v>
                </c:pt>
                <c:pt idx="365">
                  <c:v>505.92503899859651</c:v>
                </c:pt>
                <c:pt idx="366">
                  <c:v>508.3247960381704</c:v>
                </c:pt>
                <c:pt idx="367">
                  <c:v>510.7216557193621</c:v>
                </c:pt>
                <c:pt idx="368">
                  <c:v>513.11556489141981</c:v>
                </c:pt>
                <c:pt idx="369">
                  <c:v>515.50646975562995</c:v>
                </c:pt>
                <c:pt idx="370">
                  <c:v>517.89431592922801</c:v>
                </c:pt>
                <c:pt idx="371">
                  <c:v>520.27904850577363</c:v>
                </c:pt>
                <c:pt idx="372">
                  <c:v>522.66061211217698</c:v>
                </c:pt>
                <c:pt idx="373">
                  <c:v>525.03895096256133</c:v>
                </c:pt>
                <c:pt idx="374">
                  <c:v>527.41400890914588</c:v>
                </c:pt>
                <c:pt idx="375">
                  <c:v>529.78572949032332</c:v>
                </c:pt>
                <c:pt idx="376">
                  <c:v>532.1540559761039</c:v>
                </c:pt>
                <c:pt idx="377">
                  <c:v>534.51893141108769</c:v>
                </c:pt>
                <c:pt idx="378">
                  <c:v>536.88029865511942</c:v>
                </c:pt>
                <c:pt idx="379">
                  <c:v>539.23810042177308</c:v>
                </c:pt>
                <c:pt idx="380">
                  <c:v>541.59227931480245</c:v>
                </c:pt>
                <c:pt idx="381">
                  <c:v>543.94277786268822</c:v>
                </c:pt>
                <c:pt idx="382">
                  <c:v>546.28953855140264</c:v>
                </c:pt>
                <c:pt idx="383">
                  <c:v>548.63250385550441</c:v>
                </c:pt>
                <c:pt idx="384">
                  <c:v>550.9716162676707</c:v>
                </c:pt>
                <c:pt idx="385">
                  <c:v>553.30681832676339</c:v>
                </c:pt>
                <c:pt idx="386">
                  <c:v>555.63805264452208</c:v>
                </c:pt>
                <c:pt idx="387">
                  <c:v>557.96526193096884</c:v>
                </c:pt>
                <c:pt idx="388">
                  <c:v>560.28838901860365</c:v>
                </c:pt>
                <c:pt idx="389">
                  <c:v>562.60737688546374</c:v>
                </c:pt>
                <c:pt idx="390">
                  <c:v>564.92216867711477</c:v>
                </c:pt>
                <c:pt idx="391">
                  <c:v>567.23270772763749</c:v>
                </c:pt>
                <c:pt idx="392">
                  <c:v>569.53893757966762</c:v>
                </c:pt>
                <c:pt idx="393">
                  <c:v>571.84080200354356</c:v>
                </c:pt>
                <c:pt idx="394">
                  <c:v>574.13824501561135</c:v>
                </c:pt>
                <c:pt idx="395">
                  <c:v>576.43121089573469</c:v>
                </c:pt>
                <c:pt idx="396">
                  <c:v>578.71964420405197</c:v>
                </c:pt>
                <c:pt idx="397">
                  <c:v>581.00348979702039</c:v>
                </c:pt>
                <c:pt idx="398">
                  <c:v>583.28269284278474</c:v>
                </c:pt>
                <c:pt idx="399">
                  <c:v>585.55719883590439</c:v>
                </c:pt>
                <c:pt idx="400">
                  <c:v>587.82695361147148</c:v>
                </c:pt>
                <c:pt idx="401">
                  <c:v>590.09190335864832</c:v>
                </c:pt>
                <c:pt idx="402">
                  <c:v>592.35199463365325</c:v>
                </c:pt>
                <c:pt idx="403">
                  <c:v>594.60717437221865</c:v>
                </c:pt>
                <c:pt idx="404">
                  <c:v>596.85738990154618</c:v>
                </c:pt>
                <c:pt idx="405">
                  <c:v>599.10258895178083</c:v>
                </c:pt>
                <c:pt idx="406">
                  <c:v>601.34271966702397</c:v>
                </c:pt>
                <c:pt idx="407">
                  <c:v>603.57773061590535</c:v>
                </c:pt>
                <c:pt idx="408">
                  <c:v>605.80757080173089</c:v>
                </c:pt>
                <c:pt idx="409">
                  <c:v>608.03218967222358</c:v>
                </c:pt>
                <c:pt idx="410">
                  <c:v>610.25153712887288</c:v>
                </c:pt>
                <c:pt idx="411">
                  <c:v>612.46556353590711</c:v>
                </c:pt>
                <c:pt idx="412">
                  <c:v>614.67421972890168</c:v>
                </c:pt>
                <c:pt idx="413">
                  <c:v>616.87745702303732</c:v>
                </c:pt>
                <c:pt idx="414">
                  <c:v>619.07522722101919</c:v>
                </c:pt>
                <c:pt idx="415">
                  <c:v>621.26748262066758</c:v>
                </c:pt>
                <c:pt idx="416">
                  <c:v>623.4541760221922</c:v>
                </c:pt>
                <c:pt idx="417">
                  <c:v>625.63526073515845</c:v>
                </c:pt>
                <c:pt idx="418">
                  <c:v>627.8106905851555</c:v>
                </c:pt>
                <c:pt idx="419">
                  <c:v>629.98041992017511</c:v>
                </c:pt>
                <c:pt idx="420">
                  <c:v>632.14440361670938</c:v>
                </c:pt>
                <c:pt idx="421">
                  <c:v>634.30259708557446</c:v>
                </c:pt>
                <c:pt idx="422">
                  <c:v>636.45495627746845</c:v>
                </c:pt>
                <c:pt idx="423">
                  <c:v>638.60143768827049</c:v>
                </c:pt>
                <c:pt idx="424">
                  <c:v>640.74199836408673</c:v>
                </c:pt>
                <c:pt idx="425">
                  <c:v>642.87659590605017</c:v>
                </c:pt>
                <c:pt idx="426">
                  <c:v>645.00518847488036</c:v>
                </c:pt>
                <c:pt idx="427">
                  <c:v>647.12773479520831</c:v>
                </c:pt>
                <c:pt idx="428">
                  <c:v>649.24419415967213</c:v>
                </c:pt>
                <c:pt idx="429">
                  <c:v>651.35452643278848</c:v>
                </c:pt>
                <c:pt idx="430">
                  <c:v>653.45869205460519</c:v>
                </c:pt>
                <c:pt idx="431">
                  <c:v>655.55665204413924</c:v>
                </c:pt>
                <c:pt idx="432">
                  <c:v>657.6483680026048</c:v>
                </c:pt>
                <c:pt idx="433">
                  <c:v>659.73380211643598</c:v>
                </c:pt>
                <c:pt idx="434">
                  <c:v>661.8129171601081</c:v>
                </c:pt>
                <c:pt idx="435">
                  <c:v>663.88567649876177</c:v>
                </c:pt>
                <c:pt idx="436">
                  <c:v>665.95204409063376</c:v>
                </c:pt>
                <c:pt idx="437">
                  <c:v>668.01198448929813</c:v>
                </c:pt>
                <c:pt idx="438">
                  <c:v>670.0654628457213</c:v>
                </c:pt>
                <c:pt idx="439">
                  <c:v>672.11244491013531</c:v>
                </c:pt>
                <c:pt idx="440">
                  <c:v>674.15289703373173</c:v>
                </c:pt>
                <c:pt idx="441">
                  <c:v>676.18678617017974</c:v>
                </c:pt>
                <c:pt idx="442">
                  <c:v>678.21407987697296</c:v>
                </c:pt>
                <c:pt idx="443">
                  <c:v>680.23474631660577</c:v>
                </c:pt>
                <c:pt idx="444">
                  <c:v>682.24875425758478</c:v>
                </c:pt>
                <c:pt idx="445">
                  <c:v>684.25607307527696</c:v>
                </c:pt>
                <c:pt idx="446">
                  <c:v>686.2566727525973</c:v>
                </c:pt>
                <c:pt idx="447">
                  <c:v>688.25052388054007</c:v>
                </c:pt>
                <c:pt idx="448">
                  <c:v>690.23759765855573</c:v>
                </c:pt>
                <c:pt idx="449">
                  <c:v>692.21786589477585</c:v>
                </c:pt>
                <c:pt idx="450">
                  <c:v>694.19130100609016</c:v>
                </c:pt>
                <c:pt idx="451">
                  <c:v>696.15787601807733</c:v>
                </c:pt>
                <c:pt idx="452">
                  <c:v>698.11756456479225</c:v>
                </c:pt>
                <c:pt idx="453">
                  <c:v>700.07034088841306</c:v>
                </c:pt>
                <c:pt idx="454">
                  <c:v>702.01617983874996</c:v>
                </c:pt>
                <c:pt idx="455">
                  <c:v>703.9550568726188</c:v>
                </c:pt>
                <c:pt idx="456">
                  <c:v>705.88694805308148</c:v>
                </c:pt>
                <c:pt idx="457">
                  <c:v>707.81183004855598</c:v>
                </c:pt>
                <c:pt idx="458">
                  <c:v>709.72968013179855</c:v>
                </c:pt>
                <c:pt idx="459">
                  <c:v>711.64047617876065</c:v>
                </c:pt>
                <c:pt idx="460">
                  <c:v>713.54419666732235</c:v>
                </c:pt>
                <c:pt idx="461">
                  <c:v>715.4408206759058</c:v>
                </c:pt>
                <c:pt idx="462">
                  <c:v>717.33032788196965</c:v>
                </c:pt>
                <c:pt idx="463">
                  <c:v>719.21269856038839</c:v>
                </c:pt>
                <c:pt idx="464">
                  <c:v>721.08791358171766</c:v>
                </c:pt>
                <c:pt idx="465">
                  <c:v>722.95595441034857</c:v>
                </c:pt>
                <c:pt idx="466">
                  <c:v>724.81680310255319</c:v>
                </c:pt>
                <c:pt idx="467">
                  <c:v>726.67044230442332</c:v>
                </c:pt>
                <c:pt idx="468">
                  <c:v>728.51685524970526</c:v>
                </c:pt>
                <c:pt idx="469">
                  <c:v>730.35602575753217</c:v>
                </c:pt>
                <c:pt idx="470">
                  <c:v>732.18793823005694</c:v>
                </c:pt>
                <c:pt idx="471">
                  <c:v>734.01257764998741</c:v>
                </c:pt>
                <c:pt idx="472">
                  <c:v>735.82992957802628</c:v>
                </c:pt>
                <c:pt idx="473">
                  <c:v>737.63998015021787</c:v>
                </c:pt>
                <c:pt idx="474">
                  <c:v>739.44271607520386</c:v>
                </c:pt>
                <c:pt idx="475">
                  <c:v>741.23812463139052</c:v>
                </c:pt>
                <c:pt idx="476">
                  <c:v>743.02619366402917</c:v>
                </c:pt>
                <c:pt idx="477">
                  <c:v>744.80691158221225</c:v>
                </c:pt>
                <c:pt idx="478">
                  <c:v>746.58026735578687</c:v>
                </c:pt>
                <c:pt idx="479">
                  <c:v>748.34625051218859</c:v>
                </c:pt>
                <c:pt idx="480">
                  <c:v>750.10485113319646</c:v>
                </c:pt>
                <c:pt idx="481">
                  <c:v>751.8560598516126</c:v>
                </c:pt>
                <c:pt idx="482">
                  <c:v>753.59986784786781</c:v>
                </c:pt>
                <c:pt idx="483">
                  <c:v>755.33626684655508</c:v>
                </c:pt>
                <c:pt idx="484">
                  <c:v>757.06524911289307</c:v>
                </c:pt>
                <c:pt idx="485">
                  <c:v>758.78680744912242</c:v>
                </c:pt>
                <c:pt idx="486">
                  <c:v>760.50093519083566</c:v>
                </c:pt>
                <c:pt idx="487">
                  <c:v>762.20762620324399</c:v>
                </c:pt>
                <c:pt idx="488">
                  <c:v>763.90687487738137</c:v>
                </c:pt>
                <c:pt idx="489">
                  <c:v>765.59867612624976</c:v>
                </c:pt>
                <c:pt idx="490">
                  <c:v>767.28302538090554</c:v>
                </c:pt>
                <c:pt idx="491">
                  <c:v>768.95991858649097</c:v>
                </c:pt>
                <c:pt idx="492">
                  <c:v>770.62935219821077</c:v>
                </c:pt>
                <c:pt idx="493">
                  <c:v>772.29132317725703</c:v>
                </c:pt>
                <c:pt idx="494">
                  <c:v>773.94582898668386</c:v>
                </c:pt>
                <c:pt idx="495">
                  <c:v>775.59286758723374</c:v>
                </c:pt>
                <c:pt idx="496">
                  <c:v>777.23243743311707</c:v>
                </c:pt>
                <c:pt idx="497">
                  <c:v>778.86453746774748</c:v>
                </c:pt>
                <c:pt idx="498">
                  <c:v>780.48916711943366</c:v>
                </c:pt>
                <c:pt idx="499">
                  <c:v>782.10632629703105</c:v>
                </c:pt>
                <c:pt idx="500">
                  <c:v>783.71601538555342</c:v>
                </c:pt>
                <c:pt idx="501">
                  <c:v>785.31823524174752</c:v>
                </c:pt>
                <c:pt idx="502">
                  <c:v>786.91298718963151</c:v>
                </c:pt>
                <c:pt idx="503">
                  <c:v>788.5002730159996</c:v>
                </c:pt>
                <c:pt idx="504">
                  <c:v>790.08009496589443</c:v>
                </c:pt>
                <c:pt idx="505">
                  <c:v>791.65245573804862</c:v>
                </c:pt>
                <c:pt idx="506">
                  <c:v>793.21735848029755</c:v>
                </c:pt>
                <c:pt idx="507">
                  <c:v>794.77480678496431</c:v>
                </c:pt>
                <c:pt idx="508">
                  <c:v>796.32480468421977</c:v>
                </c:pt>
                <c:pt idx="509">
                  <c:v>797.86735664541766</c:v>
                </c:pt>
                <c:pt idx="510">
                  <c:v>799.40246756640761</c:v>
                </c:pt>
                <c:pt idx="511">
                  <c:v>800.93014277082727</c:v>
                </c:pt>
                <c:pt idx="512">
                  <c:v>802.45038800337477</c:v>
                </c:pt>
                <c:pt idx="513">
                  <c:v>803.96320942506327</c:v>
                </c:pt>
                <c:pt idx="514">
                  <c:v>805.46861360845958</c:v>
                </c:pt>
                <c:pt idx="515">
                  <c:v>806.96660753290701</c:v>
                </c:pt>
                <c:pt idx="516">
                  <c:v>806.96660753290701</c:v>
                </c:pt>
                <c:pt idx="517">
                  <c:v>806.96660753290701</c:v>
                </c:pt>
                <c:pt idx="518">
                  <c:v>806.96660753290701</c:v>
                </c:pt>
                <c:pt idx="519">
                  <c:v>806.96660753290701</c:v>
                </c:pt>
                <c:pt idx="520">
                  <c:v>806.96660753290701</c:v>
                </c:pt>
                <c:pt idx="521">
                  <c:v>806.96660753290701</c:v>
                </c:pt>
                <c:pt idx="522">
                  <c:v>806.96660753290701</c:v>
                </c:pt>
                <c:pt idx="523">
                  <c:v>806.96660753290701</c:v>
                </c:pt>
                <c:pt idx="524">
                  <c:v>806.96660753290701</c:v>
                </c:pt>
                <c:pt idx="525">
                  <c:v>806.96660753290701</c:v>
                </c:pt>
                <c:pt idx="526">
                  <c:v>806.96660753290701</c:v>
                </c:pt>
                <c:pt idx="527">
                  <c:v>806.96660753290701</c:v>
                </c:pt>
                <c:pt idx="528">
                  <c:v>806.96660753290701</c:v>
                </c:pt>
                <c:pt idx="529">
                  <c:v>806.96660753290701</c:v>
                </c:pt>
                <c:pt idx="530">
                  <c:v>806.96660753290701</c:v>
                </c:pt>
                <c:pt idx="531">
                  <c:v>806.96660753290701</c:v>
                </c:pt>
                <c:pt idx="532">
                  <c:v>806.96660753290701</c:v>
                </c:pt>
                <c:pt idx="533">
                  <c:v>806.96660753290701</c:v>
                </c:pt>
                <c:pt idx="534">
                  <c:v>806.96660753290701</c:v>
                </c:pt>
                <c:pt idx="535">
                  <c:v>806.96660753290701</c:v>
                </c:pt>
                <c:pt idx="536">
                  <c:v>806.96660753290701</c:v>
                </c:pt>
                <c:pt idx="537">
                  <c:v>806.96660753290701</c:v>
                </c:pt>
                <c:pt idx="538">
                  <c:v>806.96660753290701</c:v>
                </c:pt>
                <c:pt idx="539">
                  <c:v>806.96660753290701</c:v>
                </c:pt>
                <c:pt idx="540">
                  <c:v>806.96660753290701</c:v>
                </c:pt>
                <c:pt idx="541">
                  <c:v>806.96660753290701</c:v>
                </c:pt>
                <c:pt idx="542">
                  <c:v>806.96660753290701</c:v>
                </c:pt>
                <c:pt idx="543">
                  <c:v>806.96660753290701</c:v>
                </c:pt>
                <c:pt idx="544">
                  <c:v>806.96660753290701</c:v>
                </c:pt>
                <c:pt idx="545">
                  <c:v>806.96660753290701</c:v>
                </c:pt>
                <c:pt idx="546">
                  <c:v>806.96660753290701</c:v>
                </c:pt>
                <c:pt idx="547">
                  <c:v>806.96660753290701</c:v>
                </c:pt>
                <c:pt idx="548">
                  <c:v>806.96660753290701</c:v>
                </c:pt>
                <c:pt idx="549">
                  <c:v>806.96660753290701</c:v>
                </c:pt>
                <c:pt idx="550">
                  <c:v>806.96660753290701</c:v>
                </c:pt>
                <c:pt idx="551">
                  <c:v>806.96660753290701</c:v>
                </c:pt>
                <c:pt idx="552">
                  <c:v>806.96660753290701</c:v>
                </c:pt>
                <c:pt idx="553">
                  <c:v>806.96660753290701</c:v>
                </c:pt>
                <c:pt idx="554">
                  <c:v>806.96660753290701</c:v>
                </c:pt>
                <c:pt idx="555">
                  <c:v>806.96660753290701</c:v>
                </c:pt>
                <c:pt idx="556">
                  <c:v>806.96660753290701</c:v>
                </c:pt>
                <c:pt idx="557">
                  <c:v>806.96660753290701</c:v>
                </c:pt>
                <c:pt idx="558">
                  <c:v>806.96660753290701</c:v>
                </c:pt>
                <c:pt idx="559">
                  <c:v>806.96660753290701</c:v>
                </c:pt>
                <c:pt idx="560">
                  <c:v>806.96660753290701</c:v>
                </c:pt>
                <c:pt idx="561">
                  <c:v>806.96660753290701</c:v>
                </c:pt>
                <c:pt idx="562">
                  <c:v>806.96660753290701</c:v>
                </c:pt>
                <c:pt idx="563">
                  <c:v>806.96660753290701</c:v>
                </c:pt>
                <c:pt idx="564">
                  <c:v>806.96660753290701</c:v>
                </c:pt>
                <c:pt idx="565">
                  <c:v>806.96660753290701</c:v>
                </c:pt>
                <c:pt idx="566">
                  <c:v>806.96660753290701</c:v>
                </c:pt>
                <c:pt idx="567">
                  <c:v>806.96660753290701</c:v>
                </c:pt>
                <c:pt idx="568">
                  <c:v>806.96660753290701</c:v>
                </c:pt>
                <c:pt idx="569">
                  <c:v>806.96660753290701</c:v>
                </c:pt>
                <c:pt idx="570">
                  <c:v>806.96660753290701</c:v>
                </c:pt>
                <c:pt idx="571">
                  <c:v>806.96660753290701</c:v>
                </c:pt>
                <c:pt idx="572">
                  <c:v>806.96660753290701</c:v>
                </c:pt>
                <c:pt idx="573">
                  <c:v>806.96660753290701</c:v>
                </c:pt>
                <c:pt idx="574">
                  <c:v>806.96660753290701</c:v>
                </c:pt>
                <c:pt idx="575">
                  <c:v>806.96660753290701</c:v>
                </c:pt>
                <c:pt idx="576">
                  <c:v>806.96660753290701</c:v>
                </c:pt>
                <c:pt idx="577">
                  <c:v>806.96660753290701</c:v>
                </c:pt>
                <c:pt idx="578">
                  <c:v>806.96660753290701</c:v>
                </c:pt>
                <c:pt idx="579">
                  <c:v>806.96660753290701</c:v>
                </c:pt>
                <c:pt idx="580">
                  <c:v>806.96660753290701</c:v>
                </c:pt>
                <c:pt idx="581">
                  <c:v>806.96660753290701</c:v>
                </c:pt>
                <c:pt idx="582">
                  <c:v>806.96660753290701</c:v>
                </c:pt>
                <c:pt idx="583">
                  <c:v>806.96660753290701</c:v>
                </c:pt>
                <c:pt idx="584">
                  <c:v>806.96660753290701</c:v>
                </c:pt>
                <c:pt idx="585">
                  <c:v>806.96660753290701</c:v>
                </c:pt>
                <c:pt idx="586">
                  <c:v>806.96660753290701</c:v>
                </c:pt>
                <c:pt idx="587">
                  <c:v>806.96660753290701</c:v>
                </c:pt>
                <c:pt idx="588">
                  <c:v>806.96660753290701</c:v>
                </c:pt>
                <c:pt idx="589">
                  <c:v>806.96660753290701</c:v>
                </c:pt>
                <c:pt idx="590">
                  <c:v>806.96660753290701</c:v>
                </c:pt>
                <c:pt idx="591">
                  <c:v>806.96660753290701</c:v>
                </c:pt>
                <c:pt idx="592">
                  <c:v>806.96660753290701</c:v>
                </c:pt>
                <c:pt idx="593">
                  <c:v>806.96660753290701</c:v>
                </c:pt>
                <c:pt idx="594">
                  <c:v>806.96660753290701</c:v>
                </c:pt>
                <c:pt idx="595">
                  <c:v>806.96660753290701</c:v>
                </c:pt>
                <c:pt idx="596">
                  <c:v>806.96660753290701</c:v>
                </c:pt>
                <c:pt idx="597">
                  <c:v>806.96660753290701</c:v>
                </c:pt>
                <c:pt idx="598">
                  <c:v>806.96660753290701</c:v>
                </c:pt>
                <c:pt idx="599">
                  <c:v>806.96660753290701</c:v>
                </c:pt>
                <c:pt idx="600">
                  <c:v>806.96660753290701</c:v>
                </c:pt>
                <c:pt idx="601">
                  <c:v>806.96660753290701</c:v>
                </c:pt>
                <c:pt idx="602">
                  <c:v>806.96660753290701</c:v>
                </c:pt>
                <c:pt idx="603">
                  <c:v>806.96660753290701</c:v>
                </c:pt>
                <c:pt idx="604">
                  <c:v>806.96660753290701</c:v>
                </c:pt>
                <c:pt idx="605">
                  <c:v>806.96660753290701</c:v>
                </c:pt>
                <c:pt idx="606">
                  <c:v>806.96660753290701</c:v>
                </c:pt>
                <c:pt idx="607">
                  <c:v>806.96660753290701</c:v>
                </c:pt>
                <c:pt idx="608">
                  <c:v>806.96660753290701</c:v>
                </c:pt>
                <c:pt idx="609">
                  <c:v>806.96660753290701</c:v>
                </c:pt>
                <c:pt idx="610">
                  <c:v>806.96660753290701</c:v>
                </c:pt>
                <c:pt idx="611">
                  <c:v>806.96660753290701</c:v>
                </c:pt>
                <c:pt idx="612">
                  <c:v>806.96660753290701</c:v>
                </c:pt>
                <c:pt idx="613">
                  <c:v>806.96660753290701</c:v>
                </c:pt>
                <c:pt idx="614">
                  <c:v>806.96660753290701</c:v>
                </c:pt>
                <c:pt idx="615">
                  <c:v>806.96660753290701</c:v>
                </c:pt>
                <c:pt idx="616">
                  <c:v>806.96660753290701</c:v>
                </c:pt>
                <c:pt idx="617">
                  <c:v>806.96660753290701</c:v>
                </c:pt>
                <c:pt idx="618">
                  <c:v>806.96660753290701</c:v>
                </c:pt>
                <c:pt idx="619">
                  <c:v>806.96660753290701</c:v>
                </c:pt>
                <c:pt idx="620">
                  <c:v>806.96660753290701</c:v>
                </c:pt>
                <c:pt idx="621">
                  <c:v>806.96660753290701</c:v>
                </c:pt>
                <c:pt idx="622">
                  <c:v>806.96660753290701</c:v>
                </c:pt>
                <c:pt idx="623">
                  <c:v>806.96660753290701</c:v>
                </c:pt>
                <c:pt idx="624">
                  <c:v>806.96660753290701</c:v>
                </c:pt>
                <c:pt idx="625">
                  <c:v>806.96660753290701</c:v>
                </c:pt>
                <c:pt idx="626">
                  <c:v>806.96660753290701</c:v>
                </c:pt>
                <c:pt idx="627">
                  <c:v>806.96660753290701</c:v>
                </c:pt>
                <c:pt idx="628">
                  <c:v>806.96660753290701</c:v>
                </c:pt>
                <c:pt idx="629">
                  <c:v>806.96660753290701</c:v>
                </c:pt>
                <c:pt idx="630">
                  <c:v>806.96660753290701</c:v>
                </c:pt>
                <c:pt idx="631">
                  <c:v>806.96660753290701</c:v>
                </c:pt>
                <c:pt idx="632">
                  <c:v>806.96660753290701</c:v>
                </c:pt>
                <c:pt idx="633">
                  <c:v>806.96660753290701</c:v>
                </c:pt>
                <c:pt idx="634">
                  <c:v>806.96660753290701</c:v>
                </c:pt>
                <c:pt idx="635">
                  <c:v>806.96660753290701</c:v>
                </c:pt>
                <c:pt idx="636">
                  <c:v>806.96660753290701</c:v>
                </c:pt>
                <c:pt idx="637">
                  <c:v>806.96660753290701</c:v>
                </c:pt>
                <c:pt idx="638">
                  <c:v>806.96660753290701</c:v>
                </c:pt>
                <c:pt idx="639">
                  <c:v>806.96660753290701</c:v>
                </c:pt>
                <c:pt idx="640">
                  <c:v>806.96660753290701</c:v>
                </c:pt>
                <c:pt idx="641">
                  <c:v>806.96660753290701</c:v>
                </c:pt>
                <c:pt idx="642">
                  <c:v>806.96660753290701</c:v>
                </c:pt>
                <c:pt idx="643">
                  <c:v>806.96660753290701</c:v>
                </c:pt>
                <c:pt idx="644">
                  <c:v>806.96660753290701</c:v>
                </c:pt>
                <c:pt idx="645">
                  <c:v>806.96660753290701</c:v>
                </c:pt>
                <c:pt idx="646">
                  <c:v>806.96660753290701</c:v>
                </c:pt>
                <c:pt idx="647">
                  <c:v>806.96660753290701</c:v>
                </c:pt>
                <c:pt idx="648">
                  <c:v>806.96660753290701</c:v>
                </c:pt>
                <c:pt idx="649">
                  <c:v>806.96660753290701</c:v>
                </c:pt>
                <c:pt idx="650">
                  <c:v>806.96660753290701</c:v>
                </c:pt>
                <c:pt idx="651">
                  <c:v>806.96660753290701</c:v>
                </c:pt>
                <c:pt idx="652">
                  <c:v>806.96660753290701</c:v>
                </c:pt>
                <c:pt idx="653">
                  <c:v>806.96660753290701</c:v>
                </c:pt>
                <c:pt idx="654">
                  <c:v>806.96660753290701</c:v>
                </c:pt>
                <c:pt idx="655">
                  <c:v>806.96660753290701</c:v>
                </c:pt>
                <c:pt idx="656">
                  <c:v>806.96660753290701</c:v>
                </c:pt>
                <c:pt idx="657">
                  <c:v>806.96660753290701</c:v>
                </c:pt>
                <c:pt idx="658">
                  <c:v>806.96660753290701</c:v>
                </c:pt>
                <c:pt idx="659">
                  <c:v>806.96660753290701</c:v>
                </c:pt>
                <c:pt idx="660">
                  <c:v>806.96660753290701</c:v>
                </c:pt>
                <c:pt idx="661">
                  <c:v>806.96660753290701</c:v>
                </c:pt>
                <c:pt idx="662">
                  <c:v>806.96660753290701</c:v>
                </c:pt>
                <c:pt idx="663">
                  <c:v>806.96660753290701</c:v>
                </c:pt>
                <c:pt idx="664">
                  <c:v>806.96660753290701</c:v>
                </c:pt>
                <c:pt idx="665">
                  <c:v>806.96660753290701</c:v>
                </c:pt>
                <c:pt idx="666">
                  <c:v>806.96660753290701</c:v>
                </c:pt>
                <c:pt idx="667">
                  <c:v>806.96660753290701</c:v>
                </c:pt>
                <c:pt idx="668">
                  <c:v>806.96660753290701</c:v>
                </c:pt>
                <c:pt idx="669">
                  <c:v>806.96660753290701</c:v>
                </c:pt>
                <c:pt idx="670">
                  <c:v>806.96660753290701</c:v>
                </c:pt>
                <c:pt idx="671">
                  <c:v>806.96660753290701</c:v>
                </c:pt>
                <c:pt idx="672">
                  <c:v>806.96660753290701</c:v>
                </c:pt>
                <c:pt idx="673">
                  <c:v>806.96660753290701</c:v>
                </c:pt>
                <c:pt idx="674">
                  <c:v>806.96660753290701</c:v>
                </c:pt>
                <c:pt idx="675">
                  <c:v>806.96660753290701</c:v>
                </c:pt>
                <c:pt idx="676">
                  <c:v>806.96660753290701</c:v>
                </c:pt>
                <c:pt idx="677">
                  <c:v>806.96660753290701</c:v>
                </c:pt>
                <c:pt idx="678">
                  <c:v>806.96660753290701</c:v>
                </c:pt>
                <c:pt idx="679">
                  <c:v>806.96660753290701</c:v>
                </c:pt>
                <c:pt idx="680">
                  <c:v>806.96660753290701</c:v>
                </c:pt>
                <c:pt idx="681">
                  <c:v>806.96660753290701</c:v>
                </c:pt>
                <c:pt idx="682">
                  <c:v>806.96660753290701</c:v>
                </c:pt>
                <c:pt idx="683">
                  <c:v>806.96660753290701</c:v>
                </c:pt>
                <c:pt idx="684">
                  <c:v>806.96660753290701</c:v>
                </c:pt>
                <c:pt idx="685">
                  <c:v>806.96660753290701</c:v>
                </c:pt>
                <c:pt idx="686">
                  <c:v>806.96660753290701</c:v>
                </c:pt>
                <c:pt idx="687">
                  <c:v>806.96660753290701</c:v>
                </c:pt>
                <c:pt idx="688">
                  <c:v>806.96660753290701</c:v>
                </c:pt>
                <c:pt idx="689">
                  <c:v>806.96660753290701</c:v>
                </c:pt>
                <c:pt idx="690">
                  <c:v>806.96660753290701</c:v>
                </c:pt>
                <c:pt idx="691">
                  <c:v>806.96660753290701</c:v>
                </c:pt>
                <c:pt idx="692">
                  <c:v>806.96660753290701</c:v>
                </c:pt>
                <c:pt idx="693">
                  <c:v>806.96660753290701</c:v>
                </c:pt>
                <c:pt idx="694">
                  <c:v>806.96660753290701</c:v>
                </c:pt>
                <c:pt idx="695">
                  <c:v>806.96660753290701</c:v>
                </c:pt>
                <c:pt idx="696">
                  <c:v>806.96660753290701</c:v>
                </c:pt>
                <c:pt idx="697">
                  <c:v>806.96660753290701</c:v>
                </c:pt>
                <c:pt idx="698">
                  <c:v>806.96660753290701</c:v>
                </c:pt>
                <c:pt idx="699">
                  <c:v>806.96660753290701</c:v>
                </c:pt>
                <c:pt idx="700">
                  <c:v>806.96660753290701</c:v>
                </c:pt>
                <c:pt idx="701">
                  <c:v>806.96660753290701</c:v>
                </c:pt>
                <c:pt idx="702">
                  <c:v>806.96660753290701</c:v>
                </c:pt>
                <c:pt idx="703">
                  <c:v>806.96660753290701</c:v>
                </c:pt>
                <c:pt idx="704">
                  <c:v>806.96660753290701</c:v>
                </c:pt>
                <c:pt idx="705">
                  <c:v>806.96660753290701</c:v>
                </c:pt>
                <c:pt idx="706">
                  <c:v>806.96660753290701</c:v>
                </c:pt>
                <c:pt idx="707">
                  <c:v>806.96660753290701</c:v>
                </c:pt>
                <c:pt idx="708">
                  <c:v>806.96660753290701</c:v>
                </c:pt>
                <c:pt idx="709">
                  <c:v>806.96660753290701</c:v>
                </c:pt>
                <c:pt idx="710">
                  <c:v>806.96660753290701</c:v>
                </c:pt>
                <c:pt idx="711">
                  <c:v>806.96660753290701</c:v>
                </c:pt>
                <c:pt idx="712">
                  <c:v>806.96660753290701</c:v>
                </c:pt>
                <c:pt idx="713">
                  <c:v>806.96660753290701</c:v>
                </c:pt>
                <c:pt idx="714">
                  <c:v>806.96660753290701</c:v>
                </c:pt>
                <c:pt idx="715">
                  <c:v>806.96660753290701</c:v>
                </c:pt>
                <c:pt idx="716">
                  <c:v>806.96660753290701</c:v>
                </c:pt>
                <c:pt idx="717">
                  <c:v>806.96660753290701</c:v>
                </c:pt>
                <c:pt idx="718">
                  <c:v>806.96660753290701</c:v>
                </c:pt>
                <c:pt idx="719">
                  <c:v>806.96660753290701</c:v>
                </c:pt>
                <c:pt idx="720">
                  <c:v>806.96660753290701</c:v>
                </c:pt>
                <c:pt idx="721">
                  <c:v>806.96660753290701</c:v>
                </c:pt>
                <c:pt idx="722">
                  <c:v>806.96660753290701</c:v>
                </c:pt>
                <c:pt idx="723">
                  <c:v>806.96660753290701</c:v>
                </c:pt>
                <c:pt idx="724">
                  <c:v>806.96660753290701</c:v>
                </c:pt>
                <c:pt idx="725">
                  <c:v>806.96660753290701</c:v>
                </c:pt>
                <c:pt idx="726">
                  <c:v>806.96660753290701</c:v>
                </c:pt>
                <c:pt idx="727">
                  <c:v>806.96660753290701</c:v>
                </c:pt>
                <c:pt idx="728">
                  <c:v>806.96660753290701</c:v>
                </c:pt>
                <c:pt idx="729">
                  <c:v>806.96660753290701</c:v>
                </c:pt>
                <c:pt idx="730">
                  <c:v>806.96660753290701</c:v>
                </c:pt>
                <c:pt idx="731">
                  <c:v>806.96660753290701</c:v>
                </c:pt>
                <c:pt idx="732">
                  <c:v>806.96660753290701</c:v>
                </c:pt>
                <c:pt idx="733">
                  <c:v>806.96660753290701</c:v>
                </c:pt>
                <c:pt idx="734">
                  <c:v>806.96660753290701</c:v>
                </c:pt>
                <c:pt idx="735">
                  <c:v>806.96660753290701</c:v>
                </c:pt>
                <c:pt idx="736">
                  <c:v>806.96660753290701</c:v>
                </c:pt>
                <c:pt idx="737">
                  <c:v>806.96660753290701</c:v>
                </c:pt>
                <c:pt idx="738">
                  <c:v>806.96660753290701</c:v>
                </c:pt>
                <c:pt idx="739">
                  <c:v>806.96660753290701</c:v>
                </c:pt>
                <c:pt idx="740">
                  <c:v>806.96660753290701</c:v>
                </c:pt>
                <c:pt idx="741">
                  <c:v>806.96660753290701</c:v>
                </c:pt>
                <c:pt idx="742">
                  <c:v>806.96660753290701</c:v>
                </c:pt>
                <c:pt idx="743">
                  <c:v>806.96660753290701</c:v>
                </c:pt>
                <c:pt idx="744">
                  <c:v>806.96660753290701</c:v>
                </c:pt>
                <c:pt idx="745">
                  <c:v>806.96660753290701</c:v>
                </c:pt>
                <c:pt idx="746">
                  <c:v>806.96660753290701</c:v>
                </c:pt>
                <c:pt idx="747">
                  <c:v>806.96660753290701</c:v>
                </c:pt>
                <c:pt idx="748">
                  <c:v>806.96660753290701</c:v>
                </c:pt>
                <c:pt idx="749">
                  <c:v>806.96660753290701</c:v>
                </c:pt>
                <c:pt idx="750">
                  <c:v>806.96660753290701</c:v>
                </c:pt>
                <c:pt idx="751">
                  <c:v>806.96660753290701</c:v>
                </c:pt>
                <c:pt idx="752">
                  <c:v>806.96660753290701</c:v>
                </c:pt>
                <c:pt idx="753">
                  <c:v>806.96660753290701</c:v>
                </c:pt>
                <c:pt idx="754">
                  <c:v>806.96660753290701</c:v>
                </c:pt>
                <c:pt idx="755">
                  <c:v>806.96660753290701</c:v>
                </c:pt>
                <c:pt idx="756">
                  <c:v>806.96660753290701</c:v>
                </c:pt>
                <c:pt idx="757">
                  <c:v>806.96660753290701</c:v>
                </c:pt>
                <c:pt idx="758">
                  <c:v>806.96660753290701</c:v>
                </c:pt>
                <c:pt idx="759">
                  <c:v>806.96660753290701</c:v>
                </c:pt>
                <c:pt idx="760">
                  <c:v>806.96660753290701</c:v>
                </c:pt>
                <c:pt idx="761">
                  <c:v>806.96660753290701</c:v>
                </c:pt>
                <c:pt idx="762">
                  <c:v>806.96660753290701</c:v>
                </c:pt>
                <c:pt idx="763">
                  <c:v>806.96660753290701</c:v>
                </c:pt>
                <c:pt idx="764">
                  <c:v>806.96660753290701</c:v>
                </c:pt>
                <c:pt idx="765">
                  <c:v>806.96660753290701</c:v>
                </c:pt>
                <c:pt idx="766">
                  <c:v>806.96660753290701</c:v>
                </c:pt>
                <c:pt idx="767">
                  <c:v>806.96660753290701</c:v>
                </c:pt>
                <c:pt idx="768">
                  <c:v>806.96660753290701</c:v>
                </c:pt>
                <c:pt idx="769">
                  <c:v>806.96660753290701</c:v>
                </c:pt>
                <c:pt idx="770">
                  <c:v>806.96660753290701</c:v>
                </c:pt>
                <c:pt idx="771">
                  <c:v>806.96660753290701</c:v>
                </c:pt>
                <c:pt idx="772">
                  <c:v>806.96660753290701</c:v>
                </c:pt>
                <c:pt idx="773">
                  <c:v>806.96660753290701</c:v>
                </c:pt>
                <c:pt idx="774">
                  <c:v>806.96660753290701</c:v>
                </c:pt>
                <c:pt idx="775">
                  <c:v>806.96660753290701</c:v>
                </c:pt>
                <c:pt idx="776">
                  <c:v>806.96660753290701</c:v>
                </c:pt>
                <c:pt idx="777">
                  <c:v>806.96660753290701</c:v>
                </c:pt>
                <c:pt idx="778">
                  <c:v>806.96660753290701</c:v>
                </c:pt>
                <c:pt idx="779">
                  <c:v>806.96660753290701</c:v>
                </c:pt>
                <c:pt idx="780">
                  <c:v>806.96660753290701</c:v>
                </c:pt>
                <c:pt idx="781">
                  <c:v>806.96660753290701</c:v>
                </c:pt>
                <c:pt idx="782">
                  <c:v>806.96660753290701</c:v>
                </c:pt>
                <c:pt idx="783">
                  <c:v>806.96660753290701</c:v>
                </c:pt>
                <c:pt idx="784">
                  <c:v>806.96660753290701</c:v>
                </c:pt>
                <c:pt idx="785">
                  <c:v>806.96660753290701</c:v>
                </c:pt>
                <c:pt idx="786">
                  <c:v>806.96660753290701</c:v>
                </c:pt>
                <c:pt idx="787">
                  <c:v>806.96660753290701</c:v>
                </c:pt>
                <c:pt idx="788">
                  <c:v>806.96660753290701</c:v>
                </c:pt>
                <c:pt idx="789">
                  <c:v>806.96660753290701</c:v>
                </c:pt>
                <c:pt idx="790">
                  <c:v>806.96660753290701</c:v>
                </c:pt>
                <c:pt idx="791">
                  <c:v>806.96660753290701</c:v>
                </c:pt>
                <c:pt idx="792">
                  <c:v>806.96660753290701</c:v>
                </c:pt>
                <c:pt idx="793">
                  <c:v>806.96660753290701</c:v>
                </c:pt>
                <c:pt idx="794">
                  <c:v>806.96660753290701</c:v>
                </c:pt>
                <c:pt idx="795">
                  <c:v>806.96660753290701</c:v>
                </c:pt>
                <c:pt idx="796">
                  <c:v>806.96660753290701</c:v>
                </c:pt>
                <c:pt idx="797">
                  <c:v>806.96660753290701</c:v>
                </c:pt>
                <c:pt idx="798">
                  <c:v>806.96660753290701</c:v>
                </c:pt>
                <c:pt idx="799">
                  <c:v>806.96660753290701</c:v>
                </c:pt>
                <c:pt idx="800">
                  <c:v>806.96660753290701</c:v>
                </c:pt>
                <c:pt idx="801">
                  <c:v>806.96660753290701</c:v>
                </c:pt>
                <c:pt idx="802">
                  <c:v>806.96660753290701</c:v>
                </c:pt>
                <c:pt idx="803">
                  <c:v>806.96660753290701</c:v>
                </c:pt>
                <c:pt idx="804">
                  <c:v>806.96660753290701</c:v>
                </c:pt>
                <c:pt idx="805">
                  <c:v>806.96660753290701</c:v>
                </c:pt>
                <c:pt idx="806">
                  <c:v>806.96660753290701</c:v>
                </c:pt>
                <c:pt idx="807">
                  <c:v>806.96660753290701</c:v>
                </c:pt>
                <c:pt idx="808">
                  <c:v>806.96660753290701</c:v>
                </c:pt>
                <c:pt idx="809">
                  <c:v>806.96660753290701</c:v>
                </c:pt>
                <c:pt idx="810">
                  <c:v>806.96660753290701</c:v>
                </c:pt>
                <c:pt idx="811">
                  <c:v>806.96660753290701</c:v>
                </c:pt>
                <c:pt idx="812">
                  <c:v>806.96660753290701</c:v>
                </c:pt>
                <c:pt idx="813">
                  <c:v>806.96660753290701</c:v>
                </c:pt>
                <c:pt idx="814">
                  <c:v>806.96660753290701</c:v>
                </c:pt>
                <c:pt idx="815">
                  <c:v>806.96660753290701</c:v>
                </c:pt>
                <c:pt idx="816">
                  <c:v>806.96660753290701</c:v>
                </c:pt>
                <c:pt idx="817">
                  <c:v>806.96660753290701</c:v>
                </c:pt>
                <c:pt idx="818">
                  <c:v>806.96660753290701</c:v>
                </c:pt>
                <c:pt idx="819">
                  <c:v>806.96660753290701</c:v>
                </c:pt>
                <c:pt idx="820">
                  <c:v>806.96660753290701</c:v>
                </c:pt>
                <c:pt idx="821">
                  <c:v>806.96660753290701</c:v>
                </c:pt>
                <c:pt idx="822">
                  <c:v>806.96660753290701</c:v>
                </c:pt>
                <c:pt idx="823">
                  <c:v>806.96660753290701</c:v>
                </c:pt>
                <c:pt idx="824">
                  <c:v>806.96660753290701</c:v>
                </c:pt>
                <c:pt idx="825">
                  <c:v>806.96660753290701</c:v>
                </c:pt>
                <c:pt idx="826">
                  <c:v>806.96660753290701</c:v>
                </c:pt>
                <c:pt idx="827">
                  <c:v>806.96660753290701</c:v>
                </c:pt>
                <c:pt idx="828">
                  <c:v>806.96660753290701</c:v>
                </c:pt>
                <c:pt idx="829">
                  <c:v>806.96660753290701</c:v>
                </c:pt>
                <c:pt idx="830">
                  <c:v>806.96660753290701</c:v>
                </c:pt>
                <c:pt idx="831">
                  <c:v>806.96660753290701</c:v>
                </c:pt>
                <c:pt idx="832">
                  <c:v>806.96660753290701</c:v>
                </c:pt>
                <c:pt idx="833">
                  <c:v>806.96660753290701</c:v>
                </c:pt>
                <c:pt idx="834">
                  <c:v>806.96660753290701</c:v>
                </c:pt>
                <c:pt idx="835">
                  <c:v>806.96660753290701</c:v>
                </c:pt>
                <c:pt idx="836">
                  <c:v>806.96660753290701</c:v>
                </c:pt>
                <c:pt idx="837">
                  <c:v>806.96660753290701</c:v>
                </c:pt>
                <c:pt idx="838">
                  <c:v>806.96660753290701</c:v>
                </c:pt>
                <c:pt idx="839">
                  <c:v>806.96660753290701</c:v>
                </c:pt>
                <c:pt idx="840">
                  <c:v>806.96660753290701</c:v>
                </c:pt>
                <c:pt idx="841">
                  <c:v>806.96660753290701</c:v>
                </c:pt>
                <c:pt idx="842">
                  <c:v>806.96660753290701</c:v>
                </c:pt>
                <c:pt idx="843">
                  <c:v>806.96660753290701</c:v>
                </c:pt>
                <c:pt idx="844">
                  <c:v>806.96660753290701</c:v>
                </c:pt>
                <c:pt idx="845">
                  <c:v>806.96660753290701</c:v>
                </c:pt>
                <c:pt idx="846">
                  <c:v>806.96660753290701</c:v>
                </c:pt>
                <c:pt idx="847">
                  <c:v>806.96660753290701</c:v>
                </c:pt>
                <c:pt idx="848">
                  <c:v>806.96660753290701</c:v>
                </c:pt>
                <c:pt idx="849">
                  <c:v>806.96660753290701</c:v>
                </c:pt>
                <c:pt idx="850">
                  <c:v>806.96660753290701</c:v>
                </c:pt>
                <c:pt idx="851">
                  <c:v>806.96660753290701</c:v>
                </c:pt>
                <c:pt idx="852">
                  <c:v>806.96660753290701</c:v>
                </c:pt>
                <c:pt idx="853">
                  <c:v>806.96660753290701</c:v>
                </c:pt>
                <c:pt idx="854">
                  <c:v>806.96660753290701</c:v>
                </c:pt>
                <c:pt idx="855">
                  <c:v>806.96660753290701</c:v>
                </c:pt>
                <c:pt idx="856">
                  <c:v>806.96660753290701</c:v>
                </c:pt>
                <c:pt idx="857">
                  <c:v>806.96660753290701</c:v>
                </c:pt>
                <c:pt idx="858">
                  <c:v>806.96660753290701</c:v>
                </c:pt>
                <c:pt idx="859">
                  <c:v>806.96660753290701</c:v>
                </c:pt>
                <c:pt idx="860">
                  <c:v>806.96660753290701</c:v>
                </c:pt>
                <c:pt idx="861">
                  <c:v>806.96660753290701</c:v>
                </c:pt>
                <c:pt idx="862">
                  <c:v>806.96660753290701</c:v>
                </c:pt>
                <c:pt idx="863">
                  <c:v>806.96660753290701</c:v>
                </c:pt>
                <c:pt idx="864">
                  <c:v>806.96660753290701</c:v>
                </c:pt>
                <c:pt idx="865">
                  <c:v>806.96660753290701</c:v>
                </c:pt>
                <c:pt idx="866">
                  <c:v>806.96660753290701</c:v>
                </c:pt>
                <c:pt idx="867">
                  <c:v>806.96660753290701</c:v>
                </c:pt>
                <c:pt idx="868">
                  <c:v>806.96660753290701</c:v>
                </c:pt>
                <c:pt idx="869">
                  <c:v>806.96660753290701</c:v>
                </c:pt>
                <c:pt idx="870">
                  <c:v>806.96660753290701</c:v>
                </c:pt>
                <c:pt idx="871">
                  <c:v>806.96660753290701</c:v>
                </c:pt>
                <c:pt idx="872">
                  <c:v>806.96660753290701</c:v>
                </c:pt>
                <c:pt idx="873">
                  <c:v>806.96660753290701</c:v>
                </c:pt>
                <c:pt idx="874">
                  <c:v>806.96660753290701</c:v>
                </c:pt>
                <c:pt idx="875">
                  <c:v>806.96660753290701</c:v>
                </c:pt>
                <c:pt idx="876">
                  <c:v>806.96660753290701</c:v>
                </c:pt>
                <c:pt idx="877">
                  <c:v>806.96660753290701</c:v>
                </c:pt>
                <c:pt idx="878">
                  <c:v>806.96660753290701</c:v>
                </c:pt>
                <c:pt idx="879">
                  <c:v>806.96660753290701</c:v>
                </c:pt>
                <c:pt idx="880">
                  <c:v>806.96660753290701</c:v>
                </c:pt>
                <c:pt idx="881">
                  <c:v>806.96660753290701</c:v>
                </c:pt>
                <c:pt idx="882">
                  <c:v>806.96660753290701</c:v>
                </c:pt>
                <c:pt idx="883">
                  <c:v>806.96660753290701</c:v>
                </c:pt>
                <c:pt idx="884">
                  <c:v>806.96660753290701</c:v>
                </c:pt>
                <c:pt idx="885">
                  <c:v>806.96660753290701</c:v>
                </c:pt>
                <c:pt idx="886">
                  <c:v>806.96660753290701</c:v>
                </c:pt>
                <c:pt idx="887">
                  <c:v>806.96660753290701</c:v>
                </c:pt>
                <c:pt idx="888">
                  <c:v>806.96660753290701</c:v>
                </c:pt>
                <c:pt idx="889">
                  <c:v>806.96660753290701</c:v>
                </c:pt>
                <c:pt idx="890">
                  <c:v>806.96660753290701</c:v>
                </c:pt>
                <c:pt idx="891">
                  <c:v>806.96660753290701</c:v>
                </c:pt>
                <c:pt idx="892">
                  <c:v>806.96660753290701</c:v>
                </c:pt>
                <c:pt idx="893">
                  <c:v>806.96660753290701</c:v>
                </c:pt>
                <c:pt idx="894">
                  <c:v>806.96660753290701</c:v>
                </c:pt>
                <c:pt idx="895">
                  <c:v>806.96660753290701</c:v>
                </c:pt>
                <c:pt idx="896">
                  <c:v>806.96660753290701</c:v>
                </c:pt>
                <c:pt idx="897">
                  <c:v>806.96660753290701</c:v>
                </c:pt>
                <c:pt idx="898">
                  <c:v>806.96660753290701</c:v>
                </c:pt>
                <c:pt idx="899">
                  <c:v>806.96660753290701</c:v>
                </c:pt>
                <c:pt idx="900">
                  <c:v>806.96660753290701</c:v>
                </c:pt>
                <c:pt idx="901">
                  <c:v>806.96660753290701</c:v>
                </c:pt>
                <c:pt idx="902">
                  <c:v>806.96660753290701</c:v>
                </c:pt>
                <c:pt idx="903">
                  <c:v>806.96660753290701</c:v>
                </c:pt>
                <c:pt idx="904">
                  <c:v>806.96660753290701</c:v>
                </c:pt>
                <c:pt idx="905">
                  <c:v>806.96660753290701</c:v>
                </c:pt>
                <c:pt idx="906">
                  <c:v>806.96660753290701</c:v>
                </c:pt>
                <c:pt idx="907">
                  <c:v>806.96660753290701</c:v>
                </c:pt>
                <c:pt idx="908">
                  <c:v>806.96660753290701</c:v>
                </c:pt>
                <c:pt idx="909">
                  <c:v>806.96660753290701</c:v>
                </c:pt>
                <c:pt idx="910">
                  <c:v>806.96660753290701</c:v>
                </c:pt>
                <c:pt idx="911">
                  <c:v>806.96660753290701</c:v>
                </c:pt>
                <c:pt idx="912">
                  <c:v>806.96660753290701</c:v>
                </c:pt>
                <c:pt idx="913">
                  <c:v>806.96660753290701</c:v>
                </c:pt>
                <c:pt idx="914">
                  <c:v>806.96660753290701</c:v>
                </c:pt>
                <c:pt idx="915">
                  <c:v>806.96660753290701</c:v>
                </c:pt>
                <c:pt idx="916">
                  <c:v>806.96660753290701</c:v>
                </c:pt>
                <c:pt idx="917">
                  <c:v>806.96660753290701</c:v>
                </c:pt>
                <c:pt idx="918">
                  <c:v>806.96660753290701</c:v>
                </c:pt>
                <c:pt idx="919">
                  <c:v>806.96660753290701</c:v>
                </c:pt>
                <c:pt idx="920">
                  <c:v>806.96660753290701</c:v>
                </c:pt>
                <c:pt idx="921">
                  <c:v>806.96660753290701</c:v>
                </c:pt>
                <c:pt idx="922">
                  <c:v>806.96660753290701</c:v>
                </c:pt>
                <c:pt idx="923">
                  <c:v>806.96660753290701</c:v>
                </c:pt>
                <c:pt idx="924">
                  <c:v>806.96660753290701</c:v>
                </c:pt>
                <c:pt idx="925">
                  <c:v>806.96660753290701</c:v>
                </c:pt>
                <c:pt idx="926">
                  <c:v>806.96660753290701</c:v>
                </c:pt>
                <c:pt idx="927">
                  <c:v>806.96660753290701</c:v>
                </c:pt>
                <c:pt idx="928">
                  <c:v>806.96660753290701</c:v>
                </c:pt>
                <c:pt idx="929">
                  <c:v>806.96660753290701</c:v>
                </c:pt>
                <c:pt idx="930">
                  <c:v>806.96660753290701</c:v>
                </c:pt>
                <c:pt idx="931">
                  <c:v>806.96660753290701</c:v>
                </c:pt>
                <c:pt idx="932">
                  <c:v>806.96660753290701</c:v>
                </c:pt>
                <c:pt idx="933">
                  <c:v>806.96660753290701</c:v>
                </c:pt>
                <c:pt idx="934">
                  <c:v>806.96660753290701</c:v>
                </c:pt>
                <c:pt idx="935">
                  <c:v>806.96660753290701</c:v>
                </c:pt>
                <c:pt idx="936">
                  <c:v>806.96660753290701</c:v>
                </c:pt>
                <c:pt idx="937">
                  <c:v>806.96660753290701</c:v>
                </c:pt>
                <c:pt idx="938">
                  <c:v>806.96660753290701</c:v>
                </c:pt>
                <c:pt idx="939">
                  <c:v>806.96660753290701</c:v>
                </c:pt>
                <c:pt idx="940">
                  <c:v>806.96660753290701</c:v>
                </c:pt>
                <c:pt idx="941">
                  <c:v>806.96660753290701</c:v>
                </c:pt>
                <c:pt idx="942">
                  <c:v>806.96660753290701</c:v>
                </c:pt>
                <c:pt idx="943">
                  <c:v>806.96660753290701</c:v>
                </c:pt>
                <c:pt idx="944">
                  <c:v>806.96660753290701</c:v>
                </c:pt>
                <c:pt idx="945">
                  <c:v>806.96660753290701</c:v>
                </c:pt>
                <c:pt idx="946">
                  <c:v>806.96660753290701</c:v>
                </c:pt>
                <c:pt idx="947">
                  <c:v>806.96660753290701</c:v>
                </c:pt>
                <c:pt idx="948">
                  <c:v>806.96660753290701</c:v>
                </c:pt>
                <c:pt idx="949">
                  <c:v>806.96660753290701</c:v>
                </c:pt>
                <c:pt idx="950">
                  <c:v>806.96660753290701</c:v>
                </c:pt>
                <c:pt idx="951">
                  <c:v>806.96660753290701</c:v>
                </c:pt>
                <c:pt idx="952">
                  <c:v>806.96660753290701</c:v>
                </c:pt>
                <c:pt idx="953">
                  <c:v>806.96660753290701</c:v>
                </c:pt>
                <c:pt idx="954">
                  <c:v>806.96660753290701</c:v>
                </c:pt>
                <c:pt idx="955">
                  <c:v>806.96660753290701</c:v>
                </c:pt>
                <c:pt idx="956">
                  <c:v>806.96660753290701</c:v>
                </c:pt>
                <c:pt idx="957">
                  <c:v>806.96660753290701</c:v>
                </c:pt>
                <c:pt idx="958">
                  <c:v>806.96660753290701</c:v>
                </c:pt>
                <c:pt idx="959">
                  <c:v>806.96660753290701</c:v>
                </c:pt>
                <c:pt idx="960">
                  <c:v>806.96660753290701</c:v>
                </c:pt>
                <c:pt idx="961">
                  <c:v>806.96660753290701</c:v>
                </c:pt>
                <c:pt idx="962">
                  <c:v>806.96660753290701</c:v>
                </c:pt>
                <c:pt idx="963">
                  <c:v>806.96660753290701</c:v>
                </c:pt>
                <c:pt idx="964">
                  <c:v>806.96660753290701</c:v>
                </c:pt>
                <c:pt idx="965">
                  <c:v>806.96660753290701</c:v>
                </c:pt>
                <c:pt idx="966">
                  <c:v>806.96660753290701</c:v>
                </c:pt>
                <c:pt idx="967">
                  <c:v>806.96660753290701</c:v>
                </c:pt>
                <c:pt idx="968">
                  <c:v>806.96660753290701</c:v>
                </c:pt>
                <c:pt idx="969">
                  <c:v>806.96660753290701</c:v>
                </c:pt>
                <c:pt idx="970">
                  <c:v>806.96660753290701</c:v>
                </c:pt>
                <c:pt idx="971">
                  <c:v>806.96660753290701</c:v>
                </c:pt>
                <c:pt idx="972">
                  <c:v>806.96660753290701</c:v>
                </c:pt>
                <c:pt idx="973">
                  <c:v>806.96660753290701</c:v>
                </c:pt>
                <c:pt idx="974">
                  <c:v>806.96660753290701</c:v>
                </c:pt>
                <c:pt idx="975">
                  <c:v>806.96660753290701</c:v>
                </c:pt>
                <c:pt idx="976">
                  <c:v>806.96660753290701</c:v>
                </c:pt>
                <c:pt idx="977">
                  <c:v>806.96660753290701</c:v>
                </c:pt>
                <c:pt idx="978">
                  <c:v>806.96660753290701</c:v>
                </c:pt>
                <c:pt idx="979">
                  <c:v>806.96660753290701</c:v>
                </c:pt>
                <c:pt idx="980">
                  <c:v>806.96660753290701</c:v>
                </c:pt>
                <c:pt idx="981">
                  <c:v>806.96660753290701</c:v>
                </c:pt>
                <c:pt idx="982">
                  <c:v>806.96660753290701</c:v>
                </c:pt>
                <c:pt idx="983">
                  <c:v>806.96660753290701</c:v>
                </c:pt>
                <c:pt idx="984">
                  <c:v>806.96660753290701</c:v>
                </c:pt>
                <c:pt idx="985">
                  <c:v>806.96660753290701</c:v>
                </c:pt>
                <c:pt idx="986">
                  <c:v>806.96660753290701</c:v>
                </c:pt>
                <c:pt idx="987">
                  <c:v>806.96660753290701</c:v>
                </c:pt>
                <c:pt idx="988">
                  <c:v>806.96660753290701</c:v>
                </c:pt>
                <c:pt idx="989">
                  <c:v>806.96660753290701</c:v>
                </c:pt>
                <c:pt idx="990">
                  <c:v>806.96660753290701</c:v>
                </c:pt>
                <c:pt idx="991">
                  <c:v>806.96660753290701</c:v>
                </c:pt>
                <c:pt idx="992">
                  <c:v>806.96660753290701</c:v>
                </c:pt>
                <c:pt idx="993">
                  <c:v>806.96660753290701</c:v>
                </c:pt>
                <c:pt idx="994">
                  <c:v>806.96660753290701</c:v>
                </c:pt>
                <c:pt idx="995">
                  <c:v>806.96660753290701</c:v>
                </c:pt>
                <c:pt idx="996">
                  <c:v>806.96660753290701</c:v>
                </c:pt>
                <c:pt idx="997">
                  <c:v>806.96660753290701</c:v>
                </c:pt>
                <c:pt idx="998">
                  <c:v>806.96660753290701</c:v>
                </c:pt>
                <c:pt idx="999">
                  <c:v>806.96660753290701</c:v>
                </c:pt>
                <c:pt idx="1000">
                  <c:v>806.96660753290701</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33.500100000000209</c:v>
                </c:pt>
                <c:pt idx="517">
                  <c:v>33.500200000000213</c:v>
                </c:pt>
                <c:pt idx="518">
                  <c:v>33.500300000000216</c:v>
                </c:pt>
                <c:pt idx="519">
                  <c:v>33.500400000000219</c:v>
                </c:pt>
                <c:pt idx="520">
                  <c:v>33.500500000000223</c:v>
                </c:pt>
                <c:pt idx="521">
                  <c:v>33.500600000000226</c:v>
                </c:pt>
                <c:pt idx="522">
                  <c:v>33.500700000000229</c:v>
                </c:pt>
                <c:pt idx="523">
                  <c:v>33.500800000000233</c:v>
                </c:pt>
                <c:pt idx="524">
                  <c:v>33.500900000000236</c:v>
                </c:pt>
                <c:pt idx="525">
                  <c:v>33.501000000000239</c:v>
                </c:pt>
                <c:pt idx="526">
                  <c:v>33.501100000000243</c:v>
                </c:pt>
                <c:pt idx="527">
                  <c:v>33.501200000000246</c:v>
                </c:pt>
                <c:pt idx="528">
                  <c:v>33.501300000000249</c:v>
                </c:pt>
                <c:pt idx="529">
                  <c:v>33.501400000000253</c:v>
                </c:pt>
                <c:pt idx="530">
                  <c:v>33.501500000000256</c:v>
                </c:pt>
                <c:pt idx="531">
                  <c:v>33.501600000000259</c:v>
                </c:pt>
                <c:pt idx="532">
                  <c:v>33.501700000000262</c:v>
                </c:pt>
                <c:pt idx="533">
                  <c:v>33.501800000000266</c:v>
                </c:pt>
                <c:pt idx="534">
                  <c:v>33.501900000000269</c:v>
                </c:pt>
                <c:pt idx="535">
                  <c:v>33.502000000000272</c:v>
                </c:pt>
                <c:pt idx="536">
                  <c:v>33.502100000000276</c:v>
                </c:pt>
                <c:pt idx="537">
                  <c:v>33.502200000000279</c:v>
                </c:pt>
                <c:pt idx="538">
                  <c:v>33.502300000000282</c:v>
                </c:pt>
                <c:pt idx="539">
                  <c:v>33.502400000000286</c:v>
                </c:pt>
                <c:pt idx="540">
                  <c:v>33.502500000000289</c:v>
                </c:pt>
                <c:pt idx="541">
                  <c:v>33.502600000000292</c:v>
                </c:pt>
                <c:pt idx="542">
                  <c:v>33.502700000000296</c:v>
                </c:pt>
                <c:pt idx="543">
                  <c:v>33.502800000000299</c:v>
                </c:pt>
                <c:pt idx="544">
                  <c:v>33.502900000000302</c:v>
                </c:pt>
                <c:pt idx="545">
                  <c:v>33.503000000000306</c:v>
                </c:pt>
                <c:pt idx="546">
                  <c:v>33.503100000000309</c:v>
                </c:pt>
                <c:pt idx="547">
                  <c:v>33.503200000000312</c:v>
                </c:pt>
                <c:pt idx="548">
                  <c:v>33.503300000000316</c:v>
                </c:pt>
                <c:pt idx="549">
                  <c:v>33.503400000000319</c:v>
                </c:pt>
                <c:pt idx="550">
                  <c:v>33.503500000000322</c:v>
                </c:pt>
                <c:pt idx="551">
                  <c:v>33.503600000000326</c:v>
                </c:pt>
                <c:pt idx="552">
                  <c:v>33.503700000000329</c:v>
                </c:pt>
                <c:pt idx="553">
                  <c:v>33.503800000000332</c:v>
                </c:pt>
                <c:pt idx="554">
                  <c:v>33.503900000000336</c:v>
                </c:pt>
                <c:pt idx="555">
                  <c:v>33.504000000000339</c:v>
                </c:pt>
                <c:pt idx="556">
                  <c:v>33.504100000000342</c:v>
                </c:pt>
                <c:pt idx="557">
                  <c:v>33.504200000000345</c:v>
                </c:pt>
                <c:pt idx="558">
                  <c:v>33.504300000000349</c:v>
                </c:pt>
                <c:pt idx="559">
                  <c:v>33.504400000000352</c:v>
                </c:pt>
                <c:pt idx="560">
                  <c:v>33.504500000000355</c:v>
                </c:pt>
                <c:pt idx="561">
                  <c:v>33.504600000000359</c:v>
                </c:pt>
                <c:pt idx="562">
                  <c:v>33.504700000000362</c:v>
                </c:pt>
                <c:pt idx="563">
                  <c:v>33.504800000000365</c:v>
                </c:pt>
                <c:pt idx="564">
                  <c:v>33.504900000000369</c:v>
                </c:pt>
                <c:pt idx="565">
                  <c:v>33.505000000000372</c:v>
                </c:pt>
                <c:pt idx="566">
                  <c:v>33.505100000000375</c:v>
                </c:pt>
                <c:pt idx="567">
                  <c:v>33.505200000000379</c:v>
                </c:pt>
                <c:pt idx="568">
                  <c:v>33.505300000000382</c:v>
                </c:pt>
                <c:pt idx="569">
                  <c:v>33.505400000000385</c:v>
                </c:pt>
                <c:pt idx="570">
                  <c:v>33.505500000000389</c:v>
                </c:pt>
                <c:pt idx="571">
                  <c:v>33.505600000000392</c:v>
                </c:pt>
                <c:pt idx="572">
                  <c:v>33.505700000000395</c:v>
                </c:pt>
                <c:pt idx="573">
                  <c:v>33.505800000000399</c:v>
                </c:pt>
                <c:pt idx="574">
                  <c:v>33.505900000000402</c:v>
                </c:pt>
                <c:pt idx="575">
                  <c:v>33.506000000000405</c:v>
                </c:pt>
                <c:pt idx="576">
                  <c:v>33.506100000000409</c:v>
                </c:pt>
                <c:pt idx="577">
                  <c:v>33.506200000000412</c:v>
                </c:pt>
                <c:pt idx="578">
                  <c:v>33.506300000000415</c:v>
                </c:pt>
                <c:pt idx="579">
                  <c:v>33.506400000000419</c:v>
                </c:pt>
                <c:pt idx="580">
                  <c:v>33.506500000000422</c:v>
                </c:pt>
                <c:pt idx="581">
                  <c:v>33.506600000000425</c:v>
                </c:pt>
                <c:pt idx="582">
                  <c:v>33.506700000000428</c:v>
                </c:pt>
                <c:pt idx="583">
                  <c:v>33.506800000000432</c:v>
                </c:pt>
                <c:pt idx="584">
                  <c:v>33.506900000000435</c:v>
                </c:pt>
                <c:pt idx="585">
                  <c:v>33.507000000000438</c:v>
                </c:pt>
                <c:pt idx="586">
                  <c:v>33.507100000000442</c:v>
                </c:pt>
                <c:pt idx="587">
                  <c:v>33.507200000000445</c:v>
                </c:pt>
                <c:pt idx="588">
                  <c:v>33.507300000000448</c:v>
                </c:pt>
                <c:pt idx="589">
                  <c:v>33.507400000000452</c:v>
                </c:pt>
                <c:pt idx="590">
                  <c:v>33.507500000000455</c:v>
                </c:pt>
                <c:pt idx="591">
                  <c:v>33.507600000000458</c:v>
                </c:pt>
                <c:pt idx="592">
                  <c:v>33.507700000000462</c:v>
                </c:pt>
                <c:pt idx="593">
                  <c:v>33.507800000000465</c:v>
                </c:pt>
                <c:pt idx="594">
                  <c:v>33.507900000000468</c:v>
                </c:pt>
                <c:pt idx="595">
                  <c:v>33.508000000000472</c:v>
                </c:pt>
                <c:pt idx="596">
                  <c:v>33.508100000000475</c:v>
                </c:pt>
                <c:pt idx="597">
                  <c:v>33.508200000000478</c:v>
                </c:pt>
                <c:pt idx="598">
                  <c:v>33.508300000000482</c:v>
                </c:pt>
                <c:pt idx="599">
                  <c:v>33.508400000000485</c:v>
                </c:pt>
                <c:pt idx="600">
                  <c:v>33.508500000000488</c:v>
                </c:pt>
                <c:pt idx="601">
                  <c:v>33.508600000000492</c:v>
                </c:pt>
                <c:pt idx="602">
                  <c:v>33.508700000000495</c:v>
                </c:pt>
                <c:pt idx="603">
                  <c:v>33.508800000000498</c:v>
                </c:pt>
                <c:pt idx="604">
                  <c:v>33.508900000000502</c:v>
                </c:pt>
                <c:pt idx="605">
                  <c:v>33.509000000000505</c:v>
                </c:pt>
                <c:pt idx="606">
                  <c:v>33.509100000000508</c:v>
                </c:pt>
                <c:pt idx="607">
                  <c:v>33.509200000000511</c:v>
                </c:pt>
                <c:pt idx="608">
                  <c:v>33.509300000000515</c:v>
                </c:pt>
                <c:pt idx="609">
                  <c:v>33.509400000000518</c:v>
                </c:pt>
                <c:pt idx="610">
                  <c:v>33.509500000000521</c:v>
                </c:pt>
                <c:pt idx="611">
                  <c:v>33.509600000000525</c:v>
                </c:pt>
                <c:pt idx="612">
                  <c:v>33.509700000000528</c:v>
                </c:pt>
                <c:pt idx="613">
                  <c:v>33.509800000000531</c:v>
                </c:pt>
                <c:pt idx="614">
                  <c:v>33.509900000000535</c:v>
                </c:pt>
                <c:pt idx="615">
                  <c:v>33.510000000000538</c:v>
                </c:pt>
                <c:pt idx="616">
                  <c:v>33.510100000000541</c:v>
                </c:pt>
                <c:pt idx="617">
                  <c:v>33.510200000000545</c:v>
                </c:pt>
                <c:pt idx="618">
                  <c:v>33.510300000000548</c:v>
                </c:pt>
                <c:pt idx="619">
                  <c:v>33.510400000000551</c:v>
                </c:pt>
                <c:pt idx="620">
                  <c:v>33.510500000000555</c:v>
                </c:pt>
                <c:pt idx="621">
                  <c:v>33.510600000000558</c:v>
                </c:pt>
                <c:pt idx="622">
                  <c:v>33.510700000000561</c:v>
                </c:pt>
                <c:pt idx="623">
                  <c:v>33.510800000000565</c:v>
                </c:pt>
                <c:pt idx="624">
                  <c:v>33.510900000000568</c:v>
                </c:pt>
                <c:pt idx="625">
                  <c:v>33.511000000000571</c:v>
                </c:pt>
                <c:pt idx="626">
                  <c:v>33.511100000000575</c:v>
                </c:pt>
                <c:pt idx="627">
                  <c:v>33.511200000000578</c:v>
                </c:pt>
                <c:pt idx="628">
                  <c:v>33.511300000000581</c:v>
                </c:pt>
                <c:pt idx="629">
                  <c:v>33.511400000000584</c:v>
                </c:pt>
                <c:pt idx="630">
                  <c:v>33.511500000000588</c:v>
                </c:pt>
                <c:pt idx="631">
                  <c:v>33.511600000000591</c:v>
                </c:pt>
                <c:pt idx="632">
                  <c:v>33.511700000000594</c:v>
                </c:pt>
                <c:pt idx="633">
                  <c:v>33.511800000000598</c:v>
                </c:pt>
                <c:pt idx="634">
                  <c:v>33.511900000000601</c:v>
                </c:pt>
                <c:pt idx="635">
                  <c:v>33.512000000000604</c:v>
                </c:pt>
                <c:pt idx="636">
                  <c:v>33.512100000000608</c:v>
                </c:pt>
                <c:pt idx="637">
                  <c:v>33.512200000000611</c:v>
                </c:pt>
                <c:pt idx="638">
                  <c:v>33.512300000000614</c:v>
                </c:pt>
                <c:pt idx="639">
                  <c:v>33.512400000000618</c:v>
                </c:pt>
                <c:pt idx="640">
                  <c:v>33.512500000000621</c:v>
                </c:pt>
                <c:pt idx="641">
                  <c:v>33.512600000000624</c:v>
                </c:pt>
                <c:pt idx="642">
                  <c:v>33.512700000000628</c:v>
                </c:pt>
                <c:pt idx="643">
                  <c:v>33.512800000000631</c:v>
                </c:pt>
                <c:pt idx="644">
                  <c:v>33.512900000000634</c:v>
                </c:pt>
                <c:pt idx="645">
                  <c:v>33.513000000000638</c:v>
                </c:pt>
                <c:pt idx="646">
                  <c:v>33.513100000000641</c:v>
                </c:pt>
                <c:pt idx="647">
                  <c:v>33.513200000000644</c:v>
                </c:pt>
                <c:pt idx="648">
                  <c:v>33.513300000000648</c:v>
                </c:pt>
                <c:pt idx="649">
                  <c:v>33.513400000000651</c:v>
                </c:pt>
                <c:pt idx="650">
                  <c:v>33.513500000000654</c:v>
                </c:pt>
                <c:pt idx="651">
                  <c:v>33.513600000000658</c:v>
                </c:pt>
                <c:pt idx="652">
                  <c:v>33.513700000000661</c:v>
                </c:pt>
                <c:pt idx="653">
                  <c:v>33.513800000000664</c:v>
                </c:pt>
                <c:pt idx="654">
                  <c:v>33.513900000000667</c:v>
                </c:pt>
                <c:pt idx="655">
                  <c:v>33.514000000000671</c:v>
                </c:pt>
                <c:pt idx="656">
                  <c:v>33.514100000000674</c:v>
                </c:pt>
                <c:pt idx="657">
                  <c:v>33.514200000000677</c:v>
                </c:pt>
                <c:pt idx="658">
                  <c:v>33.514300000000681</c:v>
                </c:pt>
                <c:pt idx="659">
                  <c:v>33.514400000000684</c:v>
                </c:pt>
                <c:pt idx="660">
                  <c:v>33.514500000000687</c:v>
                </c:pt>
                <c:pt idx="661">
                  <c:v>33.514600000000691</c:v>
                </c:pt>
                <c:pt idx="662">
                  <c:v>33.514700000000694</c:v>
                </c:pt>
                <c:pt idx="663">
                  <c:v>33.514800000000697</c:v>
                </c:pt>
                <c:pt idx="664">
                  <c:v>33.514900000000701</c:v>
                </c:pt>
                <c:pt idx="665">
                  <c:v>33.515000000000704</c:v>
                </c:pt>
                <c:pt idx="666">
                  <c:v>33.515100000000707</c:v>
                </c:pt>
                <c:pt idx="667">
                  <c:v>33.515200000000711</c:v>
                </c:pt>
                <c:pt idx="668">
                  <c:v>33.515300000000714</c:v>
                </c:pt>
                <c:pt idx="669">
                  <c:v>33.515400000000717</c:v>
                </c:pt>
                <c:pt idx="670">
                  <c:v>33.515500000000721</c:v>
                </c:pt>
                <c:pt idx="671">
                  <c:v>33.515600000000724</c:v>
                </c:pt>
                <c:pt idx="672">
                  <c:v>33.515700000000727</c:v>
                </c:pt>
                <c:pt idx="673">
                  <c:v>33.515800000000731</c:v>
                </c:pt>
                <c:pt idx="674">
                  <c:v>33.515900000000734</c:v>
                </c:pt>
                <c:pt idx="675">
                  <c:v>33.516000000000737</c:v>
                </c:pt>
                <c:pt idx="676">
                  <c:v>33.516100000000741</c:v>
                </c:pt>
                <c:pt idx="677">
                  <c:v>33.516200000000744</c:v>
                </c:pt>
                <c:pt idx="678">
                  <c:v>33.516300000000747</c:v>
                </c:pt>
                <c:pt idx="679">
                  <c:v>33.51640000000075</c:v>
                </c:pt>
                <c:pt idx="680">
                  <c:v>33.516500000000754</c:v>
                </c:pt>
                <c:pt idx="681">
                  <c:v>33.516600000000757</c:v>
                </c:pt>
                <c:pt idx="682">
                  <c:v>33.51670000000076</c:v>
                </c:pt>
                <c:pt idx="683">
                  <c:v>33.516800000000764</c:v>
                </c:pt>
                <c:pt idx="684">
                  <c:v>33.516900000000767</c:v>
                </c:pt>
                <c:pt idx="685">
                  <c:v>33.51700000000077</c:v>
                </c:pt>
                <c:pt idx="686">
                  <c:v>33.517100000000774</c:v>
                </c:pt>
                <c:pt idx="687">
                  <c:v>33.517200000000777</c:v>
                </c:pt>
                <c:pt idx="688">
                  <c:v>33.51730000000078</c:v>
                </c:pt>
                <c:pt idx="689">
                  <c:v>33.517400000000784</c:v>
                </c:pt>
                <c:pt idx="690">
                  <c:v>33.517500000000787</c:v>
                </c:pt>
                <c:pt idx="691">
                  <c:v>33.51760000000079</c:v>
                </c:pt>
                <c:pt idx="692">
                  <c:v>33.517700000000794</c:v>
                </c:pt>
                <c:pt idx="693">
                  <c:v>33.517800000000797</c:v>
                </c:pt>
                <c:pt idx="694">
                  <c:v>33.5179000000008</c:v>
                </c:pt>
                <c:pt idx="695">
                  <c:v>33.518000000000804</c:v>
                </c:pt>
                <c:pt idx="696">
                  <c:v>33.518100000000807</c:v>
                </c:pt>
                <c:pt idx="697">
                  <c:v>33.51820000000081</c:v>
                </c:pt>
                <c:pt idx="698">
                  <c:v>33.518300000000814</c:v>
                </c:pt>
                <c:pt idx="699">
                  <c:v>33.518400000000817</c:v>
                </c:pt>
                <c:pt idx="700">
                  <c:v>33.51850000000082</c:v>
                </c:pt>
                <c:pt idx="701">
                  <c:v>33.518600000000824</c:v>
                </c:pt>
                <c:pt idx="702">
                  <c:v>33.518700000000827</c:v>
                </c:pt>
                <c:pt idx="703">
                  <c:v>33.51880000000083</c:v>
                </c:pt>
                <c:pt idx="704">
                  <c:v>33.518900000000833</c:v>
                </c:pt>
                <c:pt idx="705">
                  <c:v>33.519000000000837</c:v>
                </c:pt>
                <c:pt idx="706">
                  <c:v>33.51910000000084</c:v>
                </c:pt>
                <c:pt idx="707">
                  <c:v>33.519200000000843</c:v>
                </c:pt>
                <c:pt idx="708">
                  <c:v>33.519300000000847</c:v>
                </c:pt>
                <c:pt idx="709">
                  <c:v>33.51940000000085</c:v>
                </c:pt>
                <c:pt idx="710">
                  <c:v>33.519500000000853</c:v>
                </c:pt>
                <c:pt idx="711">
                  <c:v>33.519600000000857</c:v>
                </c:pt>
                <c:pt idx="712">
                  <c:v>33.51970000000086</c:v>
                </c:pt>
                <c:pt idx="713">
                  <c:v>33.519800000000863</c:v>
                </c:pt>
                <c:pt idx="714">
                  <c:v>33.519900000000867</c:v>
                </c:pt>
                <c:pt idx="715">
                  <c:v>33.52000000000087</c:v>
                </c:pt>
                <c:pt idx="716">
                  <c:v>33.520100000000873</c:v>
                </c:pt>
                <c:pt idx="717">
                  <c:v>33.520200000000877</c:v>
                </c:pt>
                <c:pt idx="718">
                  <c:v>33.52030000000088</c:v>
                </c:pt>
                <c:pt idx="719">
                  <c:v>33.520400000000883</c:v>
                </c:pt>
                <c:pt idx="720">
                  <c:v>33.520500000000887</c:v>
                </c:pt>
                <c:pt idx="721">
                  <c:v>33.52060000000089</c:v>
                </c:pt>
                <c:pt idx="722">
                  <c:v>33.520700000000893</c:v>
                </c:pt>
                <c:pt idx="723">
                  <c:v>33.520800000000897</c:v>
                </c:pt>
                <c:pt idx="724">
                  <c:v>33.5209000000009</c:v>
                </c:pt>
                <c:pt idx="725">
                  <c:v>33.521000000000903</c:v>
                </c:pt>
                <c:pt idx="726">
                  <c:v>33.521100000000907</c:v>
                </c:pt>
                <c:pt idx="727">
                  <c:v>33.52120000000091</c:v>
                </c:pt>
                <c:pt idx="728">
                  <c:v>33.521300000000913</c:v>
                </c:pt>
                <c:pt idx="729">
                  <c:v>33.521400000000916</c:v>
                </c:pt>
                <c:pt idx="730">
                  <c:v>33.52150000000092</c:v>
                </c:pt>
                <c:pt idx="731">
                  <c:v>33.521600000000923</c:v>
                </c:pt>
                <c:pt idx="732">
                  <c:v>33.521700000000926</c:v>
                </c:pt>
                <c:pt idx="733">
                  <c:v>33.52180000000093</c:v>
                </c:pt>
                <c:pt idx="734">
                  <c:v>33.521900000000933</c:v>
                </c:pt>
                <c:pt idx="735">
                  <c:v>33.522000000000936</c:v>
                </c:pt>
                <c:pt idx="736">
                  <c:v>33.52210000000094</c:v>
                </c:pt>
                <c:pt idx="737">
                  <c:v>33.522200000000943</c:v>
                </c:pt>
                <c:pt idx="738">
                  <c:v>33.522300000000946</c:v>
                </c:pt>
                <c:pt idx="739">
                  <c:v>33.52240000000095</c:v>
                </c:pt>
                <c:pt idx="740">
                  <c:v>33.522500000000953</c:v>
                </c:pt>
                <c:pt idx="741">
                  <c:v>33.522600000000956</c:v>
                </c:pt>
                <c:pt idx="742">
                  <c:v>33.52270000000096</c:v>
                </c:pt>
                <c:pt idx="743">
                  <c:v>33.522800000000963</c:v>
                </c:pt>
                <c:pt idx="744">
                  <c:v>33.522900000000966</c:v>
                </c:pt>
                <c:pt idx="745">
                  <c:v>33.52300000000097</c:v>
                </c:pt>
                <c:pt idx="746">
                  <c:v>33.523100000000973</c:v>
                </c:pt>
                <c:pt idx="747">
                  <c:v>33.523200000000976</c:v>
                </c:pt>
                <c:pt idx="748">
                  <c:v>33.52330000000098</c:v>
                </c:pt>
                <c:pt idx="749">
                  <c:v>33.523400000000983</c:v>
                </c:pt>
                <c:pt idx="750">
                  <c:v>33.523500000000986</c:v>
                </c:pt>
                <c:pt idx="751">
                  <c:v>33.523600000000989</c:v>
                </c:pt>
                <c:pt idx="752">
                  <c:v>33.523700000000993</c:v>
                </c:pt>
                <c:pt idx="753">
                  <c:v>33.523800000000996</c:v>
                </c:pt>
                <c:pt idx="754">
                  <c:v>33.523900000000999</c:v>
                </c:pt>
                <c:pt idx="755">
                  <c:v>33.524000000001003</c:v>
                </c:pt>
                <c:pt idx="756">
                  <c:v>33.524100000001006</c:v>
                </c:pt>
                <c:pt idx="757">
                  <c:v>33.524200000001009</c:v>
                </c:pt>
                <c:pt idx="758">
                  <c:v>33.524300000001013</c:v>
                </c:pt>
                <c:pt idx="759">
                  <c:v>33.524400000001016</c:v>
                </c:pt>
                <c:pt idx="760">
                  <c:v>33.524500000001019</c:v>
                </c:pt>
                <c:pt idx="761">
                  <c:v>33.524600000001023</c:v>
                </c:pt>
                <c:pt idx="762">
                  <c:v>33.524700000001026</c:v>
                </c:pt>
                <c:pt idx="763">
                  <c:v>33.524800000001029</c:v>
                </c:pt>
                <c:pt idx="764">
                  <c:v>33.524900000001033</c:v>
                </c:pt>
                <c:pt idx="765">
                  <c:v>33.525000000001036</c:v>
                </c:pt>
                <c:pt idx="766">
                  <c:v>33.525100000001039</c:v>
                </c:pt>
                <c:pt idx="767">
                  <c:v>33.525200000001043</c:v>
                </c:pt>
                <c:pt idx="768">
                  <c:v>33.525300000001046</c:v>
                </c:pt>
                <c:pt idx="769">
                  <c:v>33.525400000001049</c:v>
                </c:pt>
                <c:pt idx="770">
                  <c:v>33.525500000001053</c:v>
                </c:pt>
                <c:pt idx="771">
                  <c:v>33.525600000001056</c:v>
                </c:pt>
                <c:pt idx="772">
                  <c:v>33.525700000001059</c:v>
                </c:pt>
                <c:pt idx="773">
                  <c:v>33.525800000001063</c:v>
                </c:pt>
                <c:pt idx="774">
                  <c:v>33.525900000001066</c:v>
                </c:pt>
                <c:pt idx="775">
                  <c:v>33.526000000001069</c:v>
                </c:pt>
                <c:pt idx="776">
                  <c:v>33.526100000001072</c:v>
                </c:pt>
                <c:pt idx="777">
                  <c:v>33.526200000001076</c:v>
                </c:pt>
                <c:pt idx="778">
                  <c:v>33.526300000001079</c:v>
                </c:pt>
                <c:pt idx="779">
                  <c:v>33.526400000001082</c:v>
                </c:pt>
                <c:pt idx="780">
                  <c:v>33.526500000001086</c:v>
                </c:pt>
                <c:pt idx="781">
                  <c:v>33.526600000001089</c:v>
                </c:pt>
                <c:pt idx="782">
                  <c:v>33.526700000001092</c:v>
                </c:pt>
                <c:pt idx="783">
                  <c:v>33.526800000001096</c:v>
                </c:pt>
                <c:pt idx="784">
                  <c:v>33.526900000001099</c:v>
                </c:pt>
                <c:pt idx="785">
                  <c:v>33.527000000001102</c:v>
                </c:pt>
                <c:pt idx="786">
                  <c:v>33.527100000001106</c:v>
                </c:pt>
                <c:pt idx="787">
                  <c:v>33.527200000001109</c:v>
                </c:pt>
                <c:pt idx="788">
                  <c:v>33.527300000001112</c:v>
                </c:pt>
                <c:pt idx="789">
                  <c:v>33.527400000001116</c:v>
                </c:pt>
                <c:pt idx="790">
                  <c:v>33.527500000001119</c:v>
                </c:pt>
                <c:pt idx="791">
                  <c:v>33.527600000001122</c:v>
                </c:pt>
                <c:pt idx="792">
                  <c:v>33.527700000001126</c:v>
                </c:pt>
                <c:pt idx="793">
                  <c:v>33.527800000001129</c:v>
                </c:pt>
                <c:pt idx="794">
                  <c:v>33.527900000001132</c:v>
                </c:pt>
                <c:pt idx="795">
                  <c:v>33.528000000001136</c:v>
                </c:pt>
                <c:pt idx="796">
                  <c:v>33.528100000001139</c:v>
                </c:pt>
                <c:pt idx="797">
                  <c:v>33.528200000001142</c:v>
                </c:pt>
                <c:pt idx="798">
                  <c:v>33.528300000001146</c:v>
                </c:pt>
                <c:pt idx="799">
                  <c:v>33.528400000001149</c:v>
                </c:pt>
                <c:pt idx="800">
                  <c:v>33.528500000001152</c:v>
                </c:pt>
                <c:pt idx="801">
                  <c:v>33.528600000001155</c:v>
                </c:pt>
                <c:pt idx="802">
                  <c:v>33.528700000001159</c:v>
                </c:pt>
                <c:pt idx="803">
                  <c:v>33.528800000001162</c:v>
                </c:pt>
                <c:pt idx="804">
                  <c:v>33.528900000001165</c:v>
                </c:pt>
                <c:pt idx="805">
                  <c:v>33.529000000001169</c:v>
                </c:pt>
                <c:pt idx="806">
                  <c:v>33.529100000001172</c:v>
                </c:pt>
                <c:pt idx="807">
                  <c:v>33.529200000001175</c:v>
                </c:pt>
                <c:pt idx="808">
                  <c:v>33.529300000001179</c:v>
                </c:pt>
                <c:pt idx="809">
                  <c:v>33.529400000001182</c:v>
                </c:pt>
                <c:pt idx="810">
                  <c:v>33.529500000001185</c:v>
                </c:pt>
                <c:pt idx="811">
                  <c:v>33.529600000001189</c:v>
                </c:pt>
                <c:pt idx="812">
                  <c:v>33.529700000001192</c:v>
                </c:pt>
                <c:pt idx="813">
                  <c:v>33.529800000001195</c:v>
                </c:pt>
                <c:pt idx="814">
                  <c:v>33.529900000001199</c:v>
                </c:pt>
                <c:pt idx="815">
                  <c:v>33.530000000001202</c:v>
                </c:pt>
                <c:pt idx="816">
                  <c:v>33.530100000001205</c:v>
                </c:pt>
                <c:pt idx="817">
                  <c:v>33.530200000001209</c:v>
                </c:pt>
                <c:pt idx="818">
                  <c:v>33.530300000001212</c:v>
                </c:pt>
                <c:pt idx="819">
                  <c:v>33.530400000001215</c:v>
                </c:pt>
                <c:pt idx="820">
                  <c:v>33.530500000001219</c:v>
                </c:pt>
                <c:pt idx="821">
                  <c:v>33.530600000001222</c:v>
                </c:pt>
                <c:pt idx="822">
                  <c:v>33.530700000001225</c:v>
                </c:pt>
                <c:pt idx="823">
                  <c:v>33.530800000001229</c:v>
                </c:pt>
                <c:pt idx="824">
                  <c:v>33.530900000001232</c:v>
                </c:pt>
                <c:pt idx="825">
                  <c:v>33.531000000001235</c:v>
                </c:pt>
                <c:pt idx="826">
                  <c:v>33.531100000001238</c:v>
                </c:pt>
                <c:pt idx="827">
                  <c:v>33.531200000001242</c:v>
                </c:pt>
                <c:pt idx="828">
                  <c:v>33.531300000001245</c:v>
                </c:pt>
                <c:pt idx="829">
                  <c:v>33.531400000001248</c:v>
                </c:pt>
                <c:pt idx="830">
                  <c:v>33.531500000001252</c:v>
                </c:pt>
                <c:pt idx="831">
                  <c:v>33.531600000001255</c:v>
                </c:pt>
                <c:pt idx="832">
                  <c:v>33.531700000001258</c:v>
                </c:pt>
                <c:pt idx="833">
                  <c:v>33.531800000001262</c:v>
                </c:pt>
                <c:pt idx="834">
                  <c:v>33.531900000001265</c:v>
                </c:pt>
                <c:pt idx="835">
                  <c:v>33.532000000001268</c:v>
                </c:pt>
                <c:pt idx="836">
                  <c:v>33.532100000001272</c:v>
                </c:pt>
                <c:pt idx="837">
                  <c:v>33.532200000001275</c:v>
                </c:pt>
                <c:pt idx="838">
                  <c:v>33.532300000001278</c:v>
                </c:pt>
                <c:pt idx="839">
                  <c:v>33.532400000001282</c:v>
                </c:pt>
                <c:pt idx="840">
                  <c:v>33.532500000001285</c:v>
                </c:pt>
                <c:pt idx="841">
                  <c:v>33.532600000001288</c:v>
                </c:pt>
                <c:pt idx="842">
                  <c:v>33.532700000001292</c:v>
                </c:pt>
                <c:pt idx="843">
                  <c:v>33.532800000001295</c:v>
                </c:pt>
                <c:pt idx="844">
                  <c:v>33.532900000001298</c:v>
                </c:pt>
                <c:pt idx="845">
                  <c:v>33.533000000001302</c:v>
                </c:pt>
                <c:pt idx="846">
                  <c:v>33.533100000001305</c:v>
                </c:pt>
                <c:pt idx="847">
                  <c:v>33.533200000001308</c:v>
                </c:pt>
                <c:pt idx="848">
                  <c:v>33.533300000001312</c:v>
                </c:pt>
                <c:pt idx="849">
                  <c:v>33.533400000001315</c:v>
                </c:pt>
                <c:pt idx="850">
                  <c:v>33.533500000001318</c:v>
                </c:pt>
                <c:pt idx="851">
                  <c:v>33.533600000001321</c:v>
                </c:pt>
                <c:pt idx="852">
                  <c:v>33.533700000001325</c:v>
                </c:pt>
                <c:pt idx="853">
                  <c:v>33.533800000001328</c:v>
                </c:pt>
                <c:pt idx="854">
                  <c:v>33.533900000001331</c:v>
                </c:pt>
                <c:pt idx="855">
                  <c:v>33.534000000001335</c:v>
                </c:pt>
                <c:pt idx="856">
                  <c:v>33.534100000001338</c:v>
                </c:pt>
                <c:pt idx="857">
                  <c:v>33.534200000001341</c:v>
                </c:pt>
                <c:pt idx="858">
                  <c:v>33.534300000001345</c:v>
                </c:pt>
                <c:pt idx="859">
                  <c:v>33.534400000001348</c:v>
                </c:pt>
                <c:pt idx="860">
                  <c:v>33.534500000001351</c:v>
                </c:pt>
                <c:pt idx="861">
                  <c:v>33.534600000001355</c:v>
                </c:pt>
                <c:pt idx="862">
                  <c:v>33.534700000001358</c:v>
                </c:pt>
                <c:pt idx="863">
                  <c:v>33.534800000001361</c:v>
                </c:pt>
                <c:pt idx="864">
                  <c:v>33.534900000001365</c:v>
                </c:pt>
                <c:pt idx="865">
                  <c:v>33.535000000001368</c:v>
                </c:pt>
                <c:pt idx="866">
                  <c:v>33.535100000001371</c:v>
                </c:pt>
                <c:pt idx="867">
                  <c:v>33.535200000001375</c:v>
                </c:pt>
                <c:pt idx="868">
                  <c:v>33.535300000001378</c:v>
                </c:pt>
                <c:pt idx="869">
                  <c:v>33.535400000001381</c:v>
                </c:pt>
                <c:pt idx="870">
                  <c:v>33.535500000001385</c:v>
                </c:pt>
                <c:pt idx="871">
                  <c:v>33.535600000001388</c:v>
                </c:pt>
                <c:pt idx="872">
                  <c:v>33.535700000001391</c:v>
                </c:pt>
                <c:pt idx="873">
                  <c:v>33.535800000001394</c:v>
                </c:pt>
                <c:pt idx="874">
                  <c:v>33.535900000001398</c:v>
                </c:pt>
                <c:pt idx="875">
                  <c:v>33.536000000001401</c:v>
                </c:pt>
                <c:pt idx="876">
                  <c:v>33.536100000001404</c:v>
                </c:pt>
                <c:pt idx="877">
                  <c:v>33.536200000001408</c:v>
                </c:pt>
                <c:pt idx="878">
                  <c:v>33.536300000001411</c:v>
                </c:pt>
                <c:pt idx="879">
                  <c:v>33.536400000001414</c:v>
                </c:pt>
                <c:pt idx="880">
                  <c:v>33.536500000001418</c:v>
                </c:pt>
                <c:pt idx="881">
                  <c:v>33.536600000001421</c:v>
                </c:pt>
                <c:pt idx="882">
                  <c:v>33.536700000001424</c:v>
                </c:pt>
                <c:pt idx="883">
                  <c:v>33.536800000001428</c:v>
                </c:pt>
                <c:pt idx="884">
                  <c:v>33.536900000001431</c:v>
                </c:pt>
                <c:pt idx="885">
                  <c:v>33.537000000001434</c:v>
                </c:pt>
                <c:pt idx="886">
                  <c:v>33.537100000001438</c:v>
                </c:pt>
                <c:pt idx="887">
                  <c:v>33.537200000001441</c:v>
                </c:pt>
                <c:pt idx="888">
                  <c:v>33.537300000001444</c:v>
                </c:pt>
                <c:pt idx="889">
                  <c:v>33.537400000001448</c:v>
                </c:pt>
                <c:pt idx="890">
                  <c:v>33.537500000001451</c:v>
                </c:pt>
                <c:pt idx="891">
                  <c:v>33.537600000001454</c:v>
                </c:pt>
                <c:pt idx="892">
                  <c:v>33.537700000001458</c:v>
                </c:pt>
                <c:pt idx="893">
                  <c:v>33.537800000001461</c:v>
                </c:pt>
                <c:pt idx="894">
                  <c:v>33.537900000001464</c:v>
                </c:pt>
                <c:pt idx="895">
                  <c:v>33.538000000001468</c:v>
                </c:pt>
                <c:pt idx="896">
                  <c:v>33.538100000001471</c:v>
                </c:pt>
                <c:pt idx="897">
                  <c:v>33.538200000001474</c:v>
                </c:pt>
                <c:pt idx="898">
                  <c:v>33.538300000001477</c:v>
                </c:pt>
                <c:pt idx="899">
                  <c:v>33.538400000001481</c:v>
                </c:pt>
                <c:pt idx="900">
                  <c:v>33.538500000001484</c:v>
                </c:pt>
                <c:pt idx="901">
                  <c:v>33.538600000001487</c:v>
                </c:pt>
                <c:pt idx="902">
                  <c:v>33.538700000001491</c:v>
                </c:pt>
                <c:pt idx="903">
                  <c:v>33.538800000001494</c:v>
                </c:pt>
                <c:pt idx="904">
                  <c:v>33.538900000001497</c:v>
                </c:pt>
                <c:pt idx="905">
                  <c:v>33.539000000001501</c:v>
                </c:pt>
                <c:pt idx="906">
                  <c:v>33.539100000001504</c:v>
                </c:pt>
                <c:pt idx="907">
                  <c:v>33.539200000001507</c:v>
                </c:pt>
                <c:pt idx="908">
                  <c:v>33.539300000001511</c:v>
                </c:pt>
                <c:pt idx="909">
                  <c:v>33.539400000001514</c:v>
                </c:pt>
                <c:pt idx="910">
                  <c:v>33.539500000001517</c:v>
                </c:pt>
                <c:pt idx="911">
                  <c:v>33.539600000001521</c:v>
                </c:pt>
                <c:pt idx="912">
                  <c:v>33.539700000001524</c:v>
                </c:pt>
                <c:pt idx="913">
                  <c:v>33.539800000001527</c:v>
                </c:pt>
                <c:pt idx="914">
                  <c:v>33.539900000001531</c:v>
                </c:pt>
                <c:pt idx="915">
                  <c:v>33.540000000001534</c:v>
                </c:pt>
                <c:pt idx="916">
                  <c:v>33.540100000001537</c:v>
                </c:pt>
                <c:pt idx="917">
                  <c:v>33.540200000001541</c:v>
                </c:pt>
                <c:pt idx="918">
                  <c:v>33.540300000001544</c:v>
                </c:pt>
                <c:pt idx="919">
                  <c:v>33.540400000001547</c:v>
                </c:pt>
                <c:pt idx="920">
                  <c:v>33.540500000001551</c:v>
                </c:pt>
                <c:pt idx="921">
                  <c:v>33.540600000001554</c:v>
                </c:pt>
                <c:pt idx="922">
                  <c:v>33.540700000001557</c:v>
                </c:pt>
                <c:pt idx="923">
                  <c:v>33.54080000000156</c:v>
                </c:pt>
                <c:pt idx="924">
                  <c:v>33.540900000001564</c:v>
                </c:pt>
                <c:pt idx="925">
                  <c:v>33.541000000001567</c:v>
                </c:pt>
                <c:pt idx="926">
                  <c:v>33.54110000000157</c:v>
                </c:pt>
                <c:pt idx="927">
                  <c:v>33.541200000001574</c:v>
                </c:pt>
                <c:pt idx="928">
                  <c:v>33.541300000001577</c:v>
                </c:pt>
                <c:pt idx="929">
                  <c:v>33.54140000000158</c:v>
                </c:pt>
                <c:pt idx="930">
                  <c:v>33.541500000001584</c:v>
                </c:pt>
                <c:pt idx="931">
                  <c:v>33.541600000001587</c:v>
                </c:pt>
                <c:pt idx="932">
                  <c:v>33.54170000000159</c:v>
                </c:pt>
                <c:pt idx="933">
                  <c:v>33.541800000001594</c:v>
                </c:pt>
                <c:pt idx="934">
                  <c:v>33.541900000001597</c:v>
                </c:pt>
                <c:pt idx="935">
                  <c:v>33.5420000000016</c:v>
                </c:pt>
                <c:pt idx="936">
                  <c:v>33.542100000001604</c:v>
                </c:pt>
                <c:pt idx="937">
                  <c:v>33.542200000001607</c:v>
                </c:pt>
                <c:pt idx="938">
                  <c:v>33.54230000000161</c:v>
                </c:pt>
                <c:pt idx="939">
                  <c:v>33.542400000001614</c:v>
                </c:pt>
                <c:pt idx="940">
                  <c:v>33.542500000001617</c:v>
                </c:pt>
                <c:pt idx="941">
                  <c:v>33.54260000000162</c:v>
                </c:pt>
                <c:pt idx="942">
                  <c:v>33.542700000001624</c:v>
                </c:pt>
                <c:pt idx="943">
                  <c:v>33.542800000001627</c:v>
                </c:pt>
                <c:pt idx="944">
                  <c:v>33.54290000000163</c:v>
                </c:pt>
                <c:pt idx="945">
                  <c:v>33.543000000001634</c:v>
                </c:pt>
                <c:pt idx="946">
                  <c:v>33.543100000001637</c:v>
                </c:pt>
                <c:pt idx="947">
                  <c:v>33.54320000000164</c:v>
                </c:pt>
                <c:pt idx="948">
                  <c:v>33.543300000001643</c:v>
                </c:pt>
                <c:pt idx="949">
                  <c:v>33.543400000001647</c:v>
                </c:pt>
                <c:pt idx="950">
                  <c:v>33.54350000000165</c:v>
                </c:pt>
                <c:pt idx="951">
                  <c:v>33.543600000001653</c:v>
                </c:pt>
                <c:pt idx="952">
                  <c:v>33.543700000001657</c:v>
                </c:pt>
                <c:pt idx="953">
                  <c:v>33.54380000000166</c:v>
                </c:pt>
                <c:pt idx="954">
                  <c:v>33.543900000001663</c:v>
                </c:pt>
                <c:pt idx="955">
                  <c:v>33.544000000001667</c:v>
                </c:pt>
                <c:pt idx="956">
                  <c:v>33.54410000000167</c:v>
                </c:pt>
                <c:pt idx="957">
                  <c:v>33.544200000001673</c:v>
                </c:pt>
                <c:pt idx="958">
                  <c:v>33.544300000001677</c:v>
                </c:pt>
                <c:pt idx="959">
                  <c:v>33.54440000000168</c:v>
                </c:pt>
                <c:pt idx="960">
                  <c:v>33.544500000001683</c:v>
                </c:pt>
                <c:pt idx="961">
                  <c:v>33.544600000001687</c:v>
                </c:pt>
                <c:pt idx="962">
                  <c:v>33.54470000000169</c:v>
                </c:pt>
                <c:pt idx="963">
                  <c:v>33.544800000001693</c:v>
                </c:pt>
                <c:pt idx="964">
                  <c:v>33.544900000001697</c:v>
                </c:pt>
                <c:pt idx="965">
                  <c:v>33.5450000000017</c:v>
                </c:pt>
                <c:pt idx="966">
                  <c:v>33.545100000001703</c:v>
                </c:pt>
                <c:pt idx="967">
                  <c:v>33.545200000001707</c:v>
                </c:pt>
                <c:pt idx="968">
                  <c:v>33.54530000000171</c:v>
                </c:pt>
                <c:pt idx="969">
                  <c:v>33.545400000001713</c:v>
                </c:pt>
                <c:pt idx="970">
                  <c:v>33.545500000001717</c:v>
                </c:pt>
                <c:pt idx="971">
                  <c:v>33.54560000000172</c:v>
                </c:pt>
                <c:pt idx="972">
                  <c:v>33.545700000001723</c:v>
                </c:pt>
                <c:pt idx="973">
                  <c:v>33.545800000001726</c:v>
                </c:pt>
                <c:pt idx="974">
                  <c:v>33.54590000000173</c:v>
                </c:pt>
                <c:pt idx="975">
                  <c:v>33.546000000001733</c:v>
                </c:pt>
                <c:pt idx="976">
                  <c:v>33.546100000001736</c:v>
                </c:pt>
                <c:pt idx="977">
                  <c:v>33.54620000000174</c:v>
                </c:pt>
                <c:pt idx="978">
                  <c:v>33.546300000001743</c:v>
                </c:pt>
                <c:pt idx="979">
                  <c:v>33.546400000001746</c:v>
                </c:pt>
                <c:pt idx="980">
                  <c:v>33.54650000000175</c:v>
                </c:pt>
                <c:pt idx="981">
                  <c:v>33.546600000001753</c:v>
                </c:pt>
                <c:pt idx="982">
                  <c:v>33.546700000001756</c:v>
                </c:pt>
                <c:pt idx="983">
                  <c:v>33.54680000000176</c:v>
                </c:pt>
                <c:pt idx="984">
                  <c:v>33.546900000001763</c:v>
                </c:pt>
                <c:pt idx="985">
                  <c:v>33.547000000001766</c:v>
                </c:pt>
                <c:pt idx="986">
                  <c:v>33.54710000000177</c:v>
                </c:pt>
                <c:pt idx="987">
                  <c:v>33.547200000001773</c:v>
                </c:pt>
                <c:pt idx="988">
                  <c:v>33.547300000001776</c:v>
                </c:pt>
                <c:pt idx="989">
                  <c:v>33.54740000000178</c:v>
                </c:pt>
                <c:pt idx="990">
                  <c:v>33.547500000001783</c:v>
                </c:pt>
                <c:pt idx="991">
                  <c:v>33.547600000001786</c:v>
                </c:pt>
                <c:pt idx="992">
                  <c:v>33.54770000000179</c:v>
                </c:pt>
                <c:pt idx="993">
                  <c:v>33.547800000001793</c:v>
                </c:pt>
                <c:pt idx="994">
                  <c:v>33.547900000001796</c:v>
                </c:pt>
                <c:pt idx="995">
                  <c:v>33.548000000001799</c:v>
                </c:pt>
                <c:pt idx="996">
                  <c:v>33.548100000001803</c:v>
                </c:pt>
                <c:pt idx="997">
                  <c:v>33.548200000001806</c:v>
                </c:pt>
                <c:pt idx="998">
                  <c:v>33.548300000001809</c:v>
                </c:pt>
                <c:pt idx="999">
                  <c:v>33.548400000001813</c:v>
                </c:pt>
                <c:pt idx="1000">
                  <c:v>33.548500000001816</c:v>
                </c:pt>
              </c:numCache>
            </c:numRef>
          </c:xVal>
          <c:yVal>
            <c:numRef>
              <c:f>Calculs!$K$4:$K$1004</c:f>
              <c:numCache>
                <c:formatCode>0.00</c:formatCode>
                <c:ptCount val="1001"/>
                <c:pt idx="0">
                  <c:v>0</c:v>
                </c:pt>
                <c:pt idx="1">
                  <c:v>7.7231528503492717E-4</c:v>
                </c:pt>
                <c:pt idx="2">
                  <c:v>6.5635425327751672E-3</c:v>
                </c:pt>
                <c:pt idx="3">
                  <c:v>2.2964857600132199E-2</c:v>
                </c:pt>
                <c:pt idx="4">
                  <c:v>5.18716278155128E-2</c:v>
                </c:pt>
                <c:pt idx="5">
                  <c:v>9.2840310336515922E-2</c:v>
                </c:pt>
                <c:pt idx="6">
                  <c:v>0.14556172237655604</c:v>
                </c:pt>
                <c:pt idx="7">
                  <c:v>0.20999672150805052</c:v>
                </c:pt>
                <c:pt idx="8">
                  <c:v>0.28624139603233378</c:v>
                </c:pt>
                <c:pt idx="9">
                  <c:v>0.37439191176169956</c:v>
                </c:pt>
                <c:pt idx="10">
                  <c:v>0.4745445110449078</c:v>
                </c:pt>
                <c:pt idx="11">
                  <c:v>0.58678147006674186</c:v>
                </c:pt>
                <c:pt idx="12">
                  <c:v>0.71115702028125338</c:v>
                </c:pt>
                <c:pt idx="13">
                  <c:v>0.84771133592164183</c:v>
                </c:pt>
                <c:pt idx="14">
                  <c:v>0.99648455742196318</c:v>
                </c:pt>
                <c:pt idx="15">
                  <c:v>1.1575167905208263</c:v>
                </c:pt>
                <c:pt idx="16">
                  <c:v>1.3308481053611108</c:v>
                </c:pt>
                <c:pt idx="17">
                  <c:v>1.516518535585742</c:v>
                </c:pt>
                <c:pt idx="18">
                  <c:v>1.7145680774295664</c:v>
                </c:pt>
                <c:pt idx="19">
                  <c:v>1.9250366888073627</c:v>
                </c:pt>
                <c:pt idx="20">
                  <c:v>2.1479642883980317</c:v>
                </c:pt>
                <c:pt idx="21">
                  <c:v>2.3833851211093209</c:v>
                </c:pt>
                <c:pt idx="22">
                  <c:v>2.631322109291518</c:v>
                </c:pt>
                <c:pt idx="23">
                  <c:v>2.8917924646534718</c:v>
                </c:pt>
                <c:pt idx="24">
                  <c:v>3.1648133146024811</c:v>
                </c:pt>
                <c:pt idx="25">
                  <c:v>3.4504017016730604</c:v>
                </c:pt>
                <c:pt idx="26">
                  <c:v>3.7485745829573287</c:v>
                </c:pt>
                <c:pt idx="27">
                  <c:v>4.059348829537063</c:v>
                </c:pt>
                <c:pt idx="28">
                  <c:v>4.382726425484945</c:v>
                </c:pt>
                <c:pt idx="29">
                  <c:v>4.7187086674582535</c:v>
                </c:pt>
                <c:pt idx="30">
                  <c:v>5.0673109718813727</c:v>
                </c:pt>
                <c:pt idx="31">
                  <c:v>5.4285486907757763</c:v>
                </c:pt>
                <c:pt idx="32">
                  <c:v>5.802437119389908</c:v>
                </c:pt>
                <c:pt idx="33">
                  <c:v>6.188991493645764</c:v>
                </c:pt>
                <c:pt idx="34">
                  <c:v>6.5882269877726278</c:v>
                </c:pt>
                <c:pt idx="35">
                  <c:v>7.0001587121056801</c:v>
                </c:pt>
                <c:pt idx="36">
                  <c:v>7.4248017110304732</c:v>
                </c:pt>
                <c:pt idx="37">
                  <c:v>7.8621709610570063</c:v>
                </c:pt>
                <c:pt idx="38">
                  <c:v>8.3122813690093746</c:v>
                </c:pt>
                <c:pt idx="39">
                  <c:v>8.7751477703188794</c:v>
                </c:pt>
                <c:pt idx="40">
                  <c:v>9.2507849274100771</c:v>
                </c:pt>
                <c:pt idx="41">
                  <c:v>9.7392031481952905</c:v>
                </c:pt>
                <c:pt idx="42">
                  <c:v>10.240403894917138</c:v>
                </c:pt>
                <c:pt idx="43">
                  <c:v>10.75438414889309</c:v>
                </c:pt>
                <c:pt idx="44">
                  <c:v>11.281140785213543</c:v>
                </c:pt>
                <c:pt idx="45">
                  <c:v>11.820670571807165</c:v>
                </c:pt>
                <c:pt idx="46">
                  <c:v>12.372970168567857</c:v>
                </c:pt>
                <c:pt idx="47">
                  <c:v>12.938036126538325</c:v>
                </c:pt>
                <c:pt idx="48">
                  <c:v>13.515864887145794</c:v>
                </c:pt>
                <c:pt idx="49">
                  <c:v>14.106452781485885</c:v>
                </c:pt>
                <c:pt idx="50">
                  <c:v>14.709796029651077</c:v>
                </c:pt>
                <c:pt idx="51">
                  <c:v>15.325890740100586</c:v>
                </c:pt>
                <c:pt idx="52">
                  <c:v>15.954732909068767</c:v>
                </c:pt>
                <c:pt idx="53">
                  <c:v>16.596318420009471</c:v>
                </c:pt>
                <c:pt idx="54">
                  <c:v>17.250643043074017</c:v>
                </c:pt>
                <c:pt idx="55">
                  <c:v>17.917702434620676</c:v>
                </c:pt>
                <c:pt idx="56">
                  <c:v>18.597492136753743</c:v>
                </c:pt>
                <c:pt idx="57">
                  <c:v>19.290007576890474</c:v>
                </c:pt>
                <c:pt idx="58">
                  <c:v>19.995244067354303</c:v>
                </c:pt>
                <c:pt idx="59">
                  <c:v>20.713196804992883</c:v>
                </c:pt>
                <c:pt idx="60">
                  <c:v>21.44386087081967</c:v>
                </c:pt>
                <c:pt idx="61">
                  <c:v>22.18723122967782</c:v>
                </c:pt>
                <c:pt idx="62">
                  <c:v>22.9433027299253</c:v>
                </c:pt>
                <c:pt idx="63">
                  <c:v>23.712070103140221</c:v>
                </c:pt>
                <c:pt idx="64">
                  <c:v>24.49352796384543</c:v>
                </c:pt>
                <c:pt idx="65">
                  <c:v>25.287670809251559</c:v>
                </c:pt>
                <c:pt idx="66">
                  <c:v>26.094493019017662</c:v>
                </c:pt>
                <c:pt idx="67">
                  <c:v>26.913988855028819</c:v>
                </c:pt>
                <c:pt idx="68">
                  <c:v>27.746152461189926</c:v>
                </c:pt>
                <c:pt idx="69">
                  <c:v>28.590977863235139</c:v>
                </c:pt>
                <c:pt idx="70">
                  <c:v>29.44845896855233</c:v>
                </c:pt>
                <c:pt idx="71">
                  <c:v>30.318589566022055</c:v>
                </c:pt>
                <c:pt idx="72">
                  <c:v>31.201363325870538</c:v>
                </c:pt>
                <c:pt idx="73">
                  <c:v>32.09677379953618</c:v>
                </c:pt>
                <c:pt idx="74">
                  <c:v>33.004814419549191</c:v>
                </c:pt>
                <c:pt idx="75">
                  <c:v>33.925478499423946</c:v>
                </c:pt>
                <c:pt idx="76">
                  <c:v>34.858759233563653</c:v>
                </c:pt>
                <c:pt idx="77">
                  <c:v>35.80464969717702</c:v>
                </c:pt>
                <c:pt idx="78">
                  <c:v>36.763142846206577</c:v>
                </c:pt>
                <c:pt idx="79">
                  <c:v>37.734231517268363</c:v>
                </c:pt>
                <c:pt idx="80">
                  <c:v>38.71790842760263</c:v>
                </c:pt>
                <c:pt idx="81">
                  <c:v>39.71416173226774</c:v>
                </c:pt>
                <c:pt idx="82">
                  <c:v>40.722970572826505</c:v>
                </c:pt>
                <c:pt idx="83">
                  <c:v>41.744309509101278</c:v>
                </c:pt>
                <c:pt idx="84">
                  <c:v>42.778152959719272</c:v>
                </c:pt>
                <c:pt idx="85">
                  <c:v>43.824475202640116</c:v>
                </c:pt>
                <c:pt idx="86">
                  <c:v>44.883250375695134</c:v>
                </c:pt>
                <c:pt idx="87">
                  <c:v>45.954452477138076</c:v>
                </c:pt>
                <c:pt idx="88">
                  <c:v>47.038055366206954</c:v>
                </c:pt>
                <c:pt idx="89">
                  <c:v>48.13403276369673</c:v>
                </c:pt>
                <c:pt idx="90">
                  <c:v>49.242358252542608</c:v>
                </c:pt>
                <c:pt idx="91">
                  <c:v>50.363003315631488</c:v>
                </c:pt>
                <c:pt idx="92">
                  <c:v>51.495935370114687</c:v>
                </c:pt>
                <c:pt idx="93">
                  <c:v>52.641119726443009</c:v>
                </c:pt>
                <c:pt idx="94">
                  <c:v>53.79852155105241</c:v>
                </c:pt>
                <c:pt idx="95">
                  <c:v>54.968105867260839</c:v>
                </c:pt>
                <c:pt idx="96">
                  <c:v>56.149837556174553</c:v>
                </c:pt>
                <c:pt idx="97">
                  <c:v>57.343681357603714</c:v>
                </c:pt>
                <c:pt idx="98">
                  <c:v>58.549601870986926</c:v>
                </c:pt>
                <c:pt idx="99">
                  <c:v>59.767563556324546</c:v>
                </c:pt>
                <c:pt idx="100">
                  <c:v>60.997530735120513</c:v>
                </c:pt>
                <c:pt idx="101">
                  <c:v>62.239467277406781</c:v>
                </c:pt>
                <c:pt idx="102">
                  <c:v>63.493336288259712</c:v>
                </c:pt>
                <c:pt idx="103">
                  <c:v>64.759100422078987</c:v>
                </c:pt>
                <c:pt idx="104">
                  <c:v>66.036722197412303</c:v>
                </c:pt>
                <c:pt idx="105">
                  <c:v>67.326163997980444</c:v>
                </c:pt>
                <c:pt idx="106">
                  <c:v>68.627388073709682</c:v>
                </c:pt>
                <c:pt idx="107">
                  <c:v>69.940356541771109</c:v>
                </c:pt>
                <c:pt idx="108">
                  <c:v>71.265031387626863</c:v>
                </c:pt>
                <c:pt idx="109">
                  <c:v>72.60137446608293</c:v>
                </c:pt>
                <c:pt idx="110">
                  <c:v>73.949347502348417</c:v>
                </c:pt>
                <c:pt idx="111">
                  <c:v>75.308915707326037</c:v>
                </c:pt>
                <c:pt idx="112">
                  <c:v>76.68005139833646</c:v>
                </c:pt>
                <c:pt idx="113">
                  <c:v>78.062730392081448</c:v>
                </c:pt>
                <c:pt idx="114">
                  <c:v>79.456928391946818</c:v>
                </c:pt>
                <c:pt idx="115">
                  <c:v>80.862620988615348</c:v>
                </c:pt>
                <c:pt idx="116">
                  <c:v>82.279783660685354</c:v>
                </c:pt>
                <c:pt idx="117">
                  <c:v>83.708391775294857</c:v>
                </c:pt>
                <c:pt idx="118">
                  <c:v>85.148420588751222</c:v>
                </c:pt>
                <c:pt idx="119">
                  <c:v>86.599845247166186</c:v>
                </c:pt>
                <c:pt idx="120">
                  <c:v>88.062640787096129</c:v>
                </c:pt>
                <c:pt idx="121">
                  <c:v>89.536776141840335</c:v>
                </c:pt>
                <c:pt idx="122">
                  <c:v>91.022208139456254</c:v>
                </c:pt>
                <c:pt idx="123">
                  <c:v>92.518887489012556</c:v>
                </c:pt>
                <c:pt idx="124">
                  <c:v>94.026764775546482</c:v>
                </c:pt>
                <c:pt idx="125">
                  <c:v>95.545790461550951</c:v>
                </c:pt>
                <c:pt idx="126">
                  <c:v>97.075914888464879</c:v>
                </c:pt>
                <c:pt idx="127">
                  <c:v>98.617088278166463</c:v>
                </c:pt>
                <c:pt idx="128">
                  <c:v>100.16926073446926</c:v>
                </c:pt>
                <c:pt idx="129">
                  <c:v>101.73238224462092</c:v>
                </c:pt>
                <c:pt idx="130">
                  <c:v>103.30640268080427</c:v>
                </c:pt>
                <c:pt idx="131">
                  <c:v>104.8912702323681</c:v>
                </c:pt>
                <c:pt idx="132">
                  <c:v>106.48692983616</c:v>
                </c:pt>
                <c:pt idx="133">
                  <c:v>108.09332474550592</c:v>
                </c:pt>
                <c:pt idx="134">
                  <c:v>109.71039810121137</c:v>
                </c:pt>
                <c:pt idx="135">
                  <c:v>111.33809293331092</c:v>
                </c:pt>
                <c:pt idx="136">
                  <c:v>112.9763521628181</c:v>
                </c:pt>
                <c:pt idx="137">
                  <c:v>114.62511860347534</c:v>
                </c:pt>
                <c:pt idx="138">
                  <c:v>116.28433496350385</c:v>
                </c:pt>
                <c:pt idx="139">
                  <c:v>117.95394384735313</c:v>
                </c:pt>
                <c:pt idx="140">
                  <c:v>119.63388775745005</c:v>
                </c:pt>
                <c:pt idx="141">
                  <c:v>121.32409033341233</c:v>
                </c:pt>
                <c:pt idx="142">
                  <c:v>123.02443757219922</c:v>
                </c:pt>
                <c:pt idx="143">
                  <c:v>124.73479657754358</c:v>
                </c:pt>
                <c:pt idx="144">
                  <c:v>126.45503433029644</c:v>
                </c:pt>
                <c:pt idx="145">
                  <c:v>128.18501769386171</c:v>
                </c:pt>
                <c:pt idx="146">
                  <c:v>129.92461341960313</c:v>
                </c:pt>
                <c:pt idx="147">
                  <c:v>131.6736881522227</c:v>
                </c:pt>
                <c:pt idx="148">
                  <c:v>133.43210843510974</c:v>
                </c:pt>
                <c:pt idx="149">
                  <c:v>135.1997407156602</c:v>
                </c:pt>
                <c:pt idx="150">
                  <c:v>136.9764513505649</c:v>
                </c:pt>
                <c:pt idx="151">
                  <c:v>138.7621066110666</c:v>
                </c:pt>
                <c:pt idx="152">
                  <c:v>140.55657268818476</c:v>
                </c:pt>
                <c:pt idx="153">
                  <c:v>142.35971569790752</c:v>
                </c:pt>
                <c:pt idx="154">
                  <c:v>144.17140168635032</c:v>
                </c:pt>
                <c:pt idx="155">
                  <c:v>145.99149663488021</c:v>
                </c:pt>
                <c:pt idx="156">
                  <c:v>147.81977761797586</c:v>
                </c:pt>
                <c:pt idx="157">
                  <c:v>149.65584392223136</c:v>
                </c:pt>
                <c:pt idx="158">
                  <c:v>151.49920591862343</c:v>
                </c:pt>
                <c:pt idx="159">
                  <c:v>153.34937399288572</c:v>
                </c:pt>
                <c:pt idx="160">
                  <c:v>155.20585858884755</c:v>
                </c:pt>
                <c:pt idx="161">
                  <c:v>157.0680573022097</c:v>
                </c:pt>
                <c:pt idx="162">
                  <c:v>158.93514200254182</c:v>
                </c:pt>
                <c:pt idx="163">
                  <c:v>160.80618275372285</c:v>
                </c:pt>
                <c:pt idx="164">
                  <c:v>162.68027174718415</c:v>
                </c:pt>
                <c:pt idx="165">
                  <c:v>164.55662053882722</c:v>
                </c:pt>
                <c:pt idx="166">
                  <c:v>166.43465717950653</c:v>
                </c:pt>
                <c:pt idx="167">
                  <c:v>168.31383615702779</c:v>
                </c:pt>
                <c:pt idx="168">
                  <c:v>170.19350783446467</c:v>
                </c:pt>
                <c:pt idx="169">
                  <c:v>172.07283125876683</c:v>
                </c:pt>
                <c:pt idx="170">
                  <c:v>173.95074649796655</c:v>
                </c:pt>
                <c:pt idx="171">
                  <c:v>175.8265112916462</c:v>
                </c:pt>
                <c:pt idx="172">
                  <c:v>177.69994014635563</c:v>
                </c:pt>
                <c:pt idx="173">
                  <c:v>179.57103665965241</c:v>
                </c:pt>
                <c:pt idx="174">
                  <c:v>181.43980441817209</c:v>
                </c:pt>
                <c:pt idx="175">
                  <c:v>183.30624699767168</c:v>
                </c:pt>
                <c:pt idx="176">
                  <c:v>185.17036796307281</c:v>
                </c:pt>
                <c:pt idx="177">
                  <c:v>187.03217086850466</c:v>
                </c:pt>
                <c:pt idx="178">
                  <c:v>188.8916592573467</c:v>
                </c:pt>
                <c:pt idx="179">
                  <c:v>190.74883666227126</c:v>
                </c:pt>
                <c:pt idx="180">
                  <c:v>192.60370660528574</c:v>
                </c:pt>
                <c:pt idx="181">
                  <c:v>194.45627259777484</c:v>
                </c:pt>
                <c:pt idx="182">
                  <c:v>196.3065381405423</c:v>
                </c:pt>
                <c:pt idx="183">
                  <c:v>198.15450672385271</c:v>
                </c:pt>
                <c:pt idx="184">
                  <c:v>200.00018182747286</c:v>
                </c:pt>
                <c:pt idx="185">
                  <c:v>201.84356692071307</c:v>
                </c:pt>
                <c:pt idx="186">
                  <c:v>203.68466546246827</c:v>
                </c:pt>
                <c:pt idx="187">
                  <c:v>205.52348090125878</c:v>
                </c:pt>
                <c:pt idx="188">
                  <c:v>207.36001667527097</c:v>
                </c:pt>
                <c:pt idx="189">
                  <c:v>209.19427621239774</c:v>
                </c:pt>
                <c:pt idx="190">
                  <c:v>211.02626293027873</c:v>
                </c:pt>
                <c:pt idx="191">
                  <c:v>212.85598023634043</c:v>
                </c:pt>
                <c:pt idx="192">
                  <c:v>214.68343152783586</c:v>
                </c:pt>
                <c:pt idx="193">
                  <c:v>216.50862019188446</c:v>
                </c:pt>
                <c:pt idx="194">
                  <c:v>218.3315496055113</c:v>
                </c:pt>
                <c:pt idx="195">
                  <c:v>220.15222313568648</c:v>
                </c:pt>
                <c:pt idx="196">
                  <c:v>221.9706441393642</c:v>
                </c:pt>
                <c:pt idx="197">
                  <c:v>223.78681596352155</c:v>
                </c:pt>
                <c:pt idx="198">
                  <c:v>225.6007419451972</c:v>
                </c:pt>
                <c:pt idx="199">
                  <c:v>227.41242541152994</c:v>
                </c:pt>
                <c:pt idx="200">
                  <c:v>229.22186967979692</c:v>
                </c:pt>
                <c:pt idx="201">
                  <c:v>247.19341268620988</c:v>
                </c:pt>
                <c:pt idx="202">
                  <c:v>264.94316648443748</c:v>
                </c:pt>
                <c:pt idx="203">
                  <c:v>282.47435281860714</c:v>
                </c:pt>
                <c:pt idx="204">
                  <c:v>299.79009981926492</c:v>
                </c:pt>
                <c:pt idx="205">
                  <c:v>316.8934455175941</c:v>
                </c:pt>
                <c:pt idx="206">
                  <c:v>333.7873411930708</c:v>
                </c:pt>
                <c:pt idx="207">
                  <c:v>350.47465456397424</c:v>
                </c:pt>
                <c:pt idx="208">
                  <c:v>366.95817282955016</c:v>
                </c:pt>
                <c:pt idx="209">
                  <c:v>383.24060557205394</c:v>
                </c:pt>
                <c:pt idx="210">
                  <c:v>399.32458752636984</c:v>
                </c:pt>
                <c:pt idx="211">
                  <c:v>415.21268122441074</c:v>
                </c:pt>
                <c:pt idx="212">
                  <c:v>430.90737952104837</c:v>
                </c:pt>
                <c:pt idx="213">
                  <c:v>446.41110800789966</c:v>
                </c:pt>
                <c:pt idx="214">
                  <c:v>461.72622732090343</c:v>
                </c:pt>
                <c:pt idx="215">
                  <c:v>476.85503534725495</c:v>
                </c:pt>
                <c:pt idx="216">
                  <c:v>491.79976933692797</c:v>
                </c:pt>
                <c:pt idx="217">
                  <c:v>506.56260792369676</c:v>
                </c:pt>
                <c:pt idx="218">
                  <c:v>521.14567306027629</c:v>
                </c:pt>
                <c:pt idx="219">
                  <c:v>535.55103187192526</c:v>
                </c:pt>
                <c:pt idx="220">
                  <c:v>549.78069843259948</c:v>
                </c:pt>
                <c:pt idx="221">
                  <c:v>563.83663546750677</c:v>
                </c:pt>
                <c:pt idx="222">
                  <c:v>577.72075598568847</c:v>
                </c:pt>
                <c:pt idx="223">
                  <c:v>591.43492484604781</c:v>
                </c:pt>
                <c:pt idx="224">
                  <c:v>604.98096026004851</c:v>
                </c:pt>
                <c:pt idx="225">
                  <c:v>618.36063523412565</c:v>
                </c:pt>
                <c:pt idx="226">
                  <c:v>631.57567895468139</c:v>
                </c:pt>
                <c:pt idx="227">
                  <c:v>644.62777811837714</c:v>
                </c:pt>
                <c:pt idx="228">
                  <c:v>657.51857821028523</c:v>
                </c:pt>
                <c:pt idx="229">
                  <c:v>670.24968473232366</c:v>
                </c:pt>
                <c:pt idx="230">
                  <c:v>682.82266438426484</c:v>
                </c:pt>
                <c:pt idx="231">
                  <c:v>695.23904619948655</c:v>
                </c:pt>
                <c:pt idx="232">
                  <c:v>707.50032263751825</c:v>
                </c:pt>
                <c:pt idx="233">
                  <c:v>719.60795063532612</c:v>
                </c:pt>
                <c:pt idx="234">
                  <c:v>731.56335261917923</c:v>
                </c:pt>
                <c:pt idx="235">
                  <c:v>743.3679174788416</c:v>
                </c:pt>
                <c:pt idx="236">
                  <c:v>755.02300150574661</c:v>
                </c:pt>
                <c:pt idx="237">
                  <c:v>766.52992929672303</c:v>
                </c:pt>
                <c:pt idx="238">
                  <c:v>777.88999462476386</c:v>
                </c:pt>
                <c:pt idx="239">
                  <c:v>789.1044612782523</c:v>
                </c:pt>
                <c:pt idx="240">
                  <c:v>800.17456386998879</c:v>
                </c:pt>
                <c:pt idx="241">
                  <c:v>811.10150861729596</c:v>
                </c:pt>
                <c:pt idx="242">
                  <c:v>821.88647409441467</c:v>
                </c:pt>
                <c:pt idx="243">
                  <c:v>832.53061195834596</c:v>
                </c:pt>
                <c:pt idx="244">
                  <c:v>843.03504764923548</c:v>
                </c:pt>
                <c:pt idx="245">
                  <c:v>853.40088106634562</c:v>
                </c:pt>
                <c:pt idx="246">
                  <c:v>863.62918722060897</c:v>
                </c:pt>
                <c:pt idx="247">
                  <c:v>873.72101686471024</c:v>
                </c:pt>
                <c:pt idx="248">
                  <c:v>883.67739710159799</c:v>
                </c:pt>
                <c:pt idx="249">
                  <c:v>893.49933197228654</c:v>
                </c:pt>
                <c:pt idx="250">
                  <c:v>903.18780302376547</c:v>
                </c:pt>
                <c:pt idx="251">
                  <c:v>912.74376985779986</c:v>
                </c:pt>
                <c:pt idx="252">
                  <c:v>922.16817066136434</c:v>
                </c:pt>
                <c:pt idx="253">
                  <c:v>931.46192271942391</c:v>
                </c:pt>
                <c:pt idx="254">
                  <c:v>940.62592291073861</c:v>
                </c:pt>
                <c:pt idx="255">
                  <c:v>949.66104818734095</c:v>
                </c:pt>
                <c:pt idx="256">
                  <c:v>958.56815603830478</c:v>
                </c:pt>
                <c:pt idx="257">
                  <c:v>967.34808493839705</c:v>
                </c:pt>
                <c:pt idx="258">
                  <c:v>976.00165478217821</c:v>
                </c:pt>
                <c:pt idx="259">
                  <c:v>984.52966730409105</c:v>
                </c:pt>
                <c:pt idx="260">
                  <c:v>992.93290648505581</c:v>
                </c:pt>
                <c:pt idx="261">
                  <c:v>1001.2121389460655</c:v>
                </c:pt>
                <c:pt idx="262">
                  <c:v>1009.3681143292556</c:v>
                </c:pt>
                <c:pt idx="263">
                  <c:v>1017.4015656669017</c:v>
                </c:pt>
                <c:pt idx="264">
                  <c:v>1025.3132097387779</c:v>
                </c:pt>
                <c:pt idx="265">
                  <c:v>1033.1037474182949</c:v>
                </c:pt>
                <c:pt idx="266">
                  <c:v>1040.7738640078137</c:v>
                </c:pt>
                <c:pt idx="267">
                  <c:v>1048.32422956352</c:v>
                </c:pt>
                <c:pt idx="268">
                  <c:v>1055.7554992102253</c:v>
                </c:pt>
                <c:pt idx="269">
                  <c:v>1063.0683134464462</c:v>
                </c:pt>
                <c:pt idx="270">
                  <c:v>1070.2632984401039</c:v>
                </c:pt>
                <c:pt idx="271">
                  <c:v>1077.3410663151642</c:v>
                </c:pt>
                <c:pt idx="272">
                  <c:v>1084.3022154295347</c:v>
                </c:pt>
                <c:pt idx="273">
                  <c:v>1091.1473306445178</c:v>
                </c:pt>
                <c:pt idx="274">
                  <c:v>1097.8769835861099</c:v>
                </c:pt>
                <c:pt idx="275">
                  <c:v>1104.4917328984268</c:v>
                </c:pt>
                <c:pt idx="276">
                  <c:v>1110.9921244895213</c:v>
                </c:pt>
                <c:pt idx="277">
                  <c:v>1117.3786917698555</c:v>
                </c:pt>
                <c:pt idx="278">
                  <c:v>1123.6519558836778</c:v>
                </c:pt>
                <c:pt idx="279">
                  <c:v>1129.812425933545</c:v>
                </c:pt>
                <c:pt idx="280">
                  <c:v>1135.8605991982267</c:v>
                </c:pt>
                <c:pt idx="281">
                  <c:v>1141.796961344219</c:v>
                </c:pt>
                <c:pt idx="282">
                  <c:v>1147.6219866310857</c:v>
                </c:pt>
                <c:pt idx="283">
                  <c:v>1153.3361381108452</c:v>
                </c:pt>
                <c:pt idx="284">
                  <c:v>1158.9398678216098</c:v>
                </c:pt>
                <c:pt idx="285">
                  <c:v>1164.4336169756816</c:v>
                </c:pt>
                <c:pt idx="286">
                  <c:v>1169.8178161423052</c:v>
                </c:pt>
                <c:pt idx="287">
                  <c:v>1175.0928854252729</c:v>
                </c:pt>
                <c:pt idx="288">
                  <c:v>1180.2592346355736</c:v>
                </c:pt>
                <c:pt idx="289">
                  <c:v>1185.3172634592761</c:v>
                </c:pt>
                <c:pt idx="290">
                  <c:v>1190.2673616208342</c:v>
                </c:pt>
                <c:pt idx="291">
                  <c:v>1195.1099090419989</c:v>
                </c:pt>
                <c:pt idx="292">
                  <c:v>1199.8452759965248</c:v>
                </c:pt>
                <c:pt idx="293">
                  <c:v>1204.4738232608556</c:v>
                </c:pt>
                <c:pt idx="294">
                  <c:v>1208.9959022609755</c:v>
                </c:pt>
                <c:pt idx="295">
                  <c:v>1213.4118552156158</c:v>
                </c:pt>
                <c:pt idx="296">
                  <c:v>1217.7220152760069</c:v>
                </c:pt>
                <c:pt idx="297">
                  <c:v>1221.9267066623734</c:v>
                </c:pt>
                <c:pt idx="298">
                  <c:v>1226.026244797371</c:v>
                </c:pt>
                <c:pt idx="299">
                  <c:v>1230.0209364366733</c:v>
                </c:pt>
                <c:pt idx="300">
                  <c:v>1233.9110797969224</c:v>
                </c:pt>
                <c:pt idx="301">
                  <c:v>1237.6969646812684</c:v>
                </c:pt>
                <c:pt idx="302">
                  <c:v>1241.3788726027317</c:v>
                </c:pt>
                <c:pt idx="303">
                  <c:v>1244.9570769056377</c:v>
                </c:pt>
                <c:pt idx="304">
                  <c:v>1248.4318428853833</c:v>
                </c:pt>
                <c:pt idx="305">
                  <c:v>1251.8034279068183</c:v>
                </c:pt>
                <c:pt idx="306">
                  <c:v>1255.0720815215393</c:v>
                </c:pt>
                <c:pt idx="307">
                  <c:v>1258.238045584415</c:v>
                </c:pt>
                <c:pt idx="308">
                  <c:v>1261.3015543696922</c:v>
                </c:pt>
                <c:pt idx="309">
                  <c:v>1264.2628346870533</c:v>
                </c:pt>
                <c:pt idx="310">
                  <c:v>1267.1221059980305</c:v>
                </c:pt>
                <c:pt idx="311">
                  <c:v>1269.8795805332147</c:v>
                </c:pt>
                <c:pt idx="312">
                  <c:v>1272.5354634107371</c:v>
                </c:pt>
                <c:pt idx="313">
                  <c:v>1275.0899527565373</c:v>
                </c:pt>
                <c:pt idx="314">
                  <c:v>1277.5432398269841</c:v>
                </c:pt>
                <c:pt idx="315">
                  <c:v>1279.895509134454</c:v>
                </c:pt>
                <c:pt idx="316">
                  <c:v>1282.1469385765311</c:v>
                </c:pt>
                <c:pt idx="317">
                  <c:v>1284.297699569539</c:v>
                </c:pt>
                <c:pt idx="318">
                  <c:v>1286.3479571871706</c:v>
                </c:pt>
                <c:pt idx="319">
                  <c:v>1288.297870305038</c:v>
                </c:pt>
                <c:pt idx="320">
                  <c:v>1290.1475917520133</c:v>
                </c:pt>
                <c:pt idx="321">
                  <c:v>1291.897268469281</c:v>
                </c:pt>
                <c:pt idx="322">
                  <c:v>1293.5470416780645</c:v>
                </c:pt>
                <c:pt idx="323">
                  <c:v>1295.0970470570185</c:v>
                </c:pt>
                <c:pt idx="324">
                  <c:v>1296.5474149302986</c:v>
                </c:pt>
                <c:pt idx="325">
                  <c:v>1297.8982704673135</c:v>
                </c:pt>
                <c:pt idx="326">
                  <c:v>1299.1497338951426</c:v>
                </c:pt>
                <c:pt idx="327">
                  <c:v>1300.3019207245441</c:v>
                </c:pt>
                <c:pt idx="328">
                  <c:v>1301.354941990387</c:v>
                </c:pt>
                <c:pt idx="329">
                  <c:v>1302.3089045072113</c:v>
                </c:pt>
                <c:pt idx="330">
                  <c:v>1303.1639111404411</c:v>
                </c:pt>
                <c:pt idx="331">
                  <c:v>1303.9200610935582</c:v>
                </c:pt>
                <c:pt idx="332">
                  <c:v>1304.5774502112672</c:v>
                </c:pt>
                <c:pt idx="333">
                  <c:v>1305.1361712983771</c:v>
                </c:pt>
                <c:pt idx="334">
                  <c:v>1305.5963144537632</c:v>
                </c:pt>
                <c:pt idx="335">
                  <c:v>1305.9579674184022</c:v>
                </c:pt>
                <c:pt idx="336">
                  <c:v>1306.2212159360754</c:v>
                </c:pt>
                <c:pt idx="337">
                  <c:v>1306.3861441249469</c:v>
                </c:pt>
                <c:pt idx="338">
                  <c:v>1306.4528348578617</c:v>
                </c:pt>
                <c:pt idx="339">
                  <c:v>1306.4213701488841</c:v>
                </c:pt>
                <c:pt idx="340">
                  <c:v>1306.2918315433458</c:v>
                </c:pt>
                <c:pt idx="341">
                  <c:v>1306.0643005084967</c:v>
                </c:pt>
                <c:pt idx="342">
                  <c:v>1305.7388588217666</c:v>
                </c:pt>
                <c:pt idx="343">
                  <c:v>1305.3155889536695</c:v>
                </c:pt>
                <c:pt idx="344">
                  <c:v>1304.7945744424901</c:v>
                </c:pt>
                <c:pt idx="345">
                  <c:v>1304.1759002581018</c:v>
                </c:pt>
                <c:pt idx="346">
                  <c:v>1303.459653152541</c:v>
                </c:pt>
                <c:pt idx="347">
                  <c:v>1302.6459219953056</c:v>
                </c:pt>
                <c:pt idx="348">
                  <c:v>1301.73479809172</c:v>
                </c:pt>
                <c:pt idx="349">
                  <c:v>1300.7263754831035</c:v>
                </c:pt>
                <c:pt idx="350">
                  <c:v>1299.6207512278713</c:v>
                </c:pt>
                <c:pt idx="351">
                  <c:v>1298.4180256630709</c:v>
                </c:pt>
                <c:pt idx="352">
                  <c:v>1297.1183026461949</c:v>
                </c:pt>
                <c:pt idx="353">
                  <c:v>1295.7216897774167</c:v>
                </c:pt>
                <c:pt idx="354">
                  <c:v>1294.2282986026435</c:v>
                </c:pt>
                <c:pt idx="355">
                  <c:v>1292.6382447979895</c:v>
                </c:pt>
                <c:pt idx="356">
                  <c:v>1290.951648336433</c:v>
                </c:pt>
                <c:pt idx="357">
                  <c:v>1289.1686336375287</c:v>
                </c:pt>
                <c:pt idx="358">
                  <c:v>1287.2893297011319</c:v>
                </c:pt>
                <c:pt idx="359">
                  <c:v>1285.3138702261249</c:v>
                </c:pt>
                <c:pt idx="360">
                  <c:v>1283.2423937151545</c:v>
                </c:pt>
                <c:pt idx="361">
                  <c:v>1281.0750435663783</c:v>
                </c:pt>
                <c:pt idx="362">
                  <c:v>1278.8119681531939</c:v>
                </c:pt>
                <c:pt idx="363">
                  <c:v>1276.4533208928844</c:v>
                </c:pt>
                <c:pt idx="364">
                  <c:v>1273.999260305065</c:v>
                </c:pt>
                <c:pt idx="365">
                  <c:v>1271.4499500607644</c:v>
                </c:pt>
                <c:pt idx="366">
                  <c:v>1268.8055590229171</c:v>
                </c:pt>
                <c:pt idx="367">
                  <c:v>1266.0662612789836</c:v>
                </c:pt>
                <c:pt idx="368">
                  <c:v>1263.2322361663607</c:v>
                </c:pt>
                <c:pt idx="369">
                  <c:v>1260.3036682911884</c:v>
                </c:pt>
                <c:pt idx="370">
                  <c:v>1257.2807475411059</c:v>
                </c:pt>
                <c:pt idx="371">
                  <c:v>1254.1636690924624</c:v>
                </c:pt>
                <c:pt idx="372">
                  <c:v>1250.9526334124369</c:v>
                </c:pt>
                <c:pt idx="373">
                  <c:v>1247.6478462564858</c:v>
                </c:pt>
                <c:pt idx="374">
                  <c:v>1244.2495186614915</c:v>
                </c:pt>
                <c:pt idx="375">
                  <c:v>1240.7578669349514</c:v>
                </c:pt>
                <c:pt idx="376">
                  <c:v>1237.1731126405155</c:v>
                </c:pt>
                <c:pt idx="377">
                  <c:v>1233.495482580149</c:v>
                </c:pt>
                <c:pt idx="378">
                  <c:v>1229.725208773172</c:v>
                </c:pt>
                <c:pt idx="379">
                  <c:v>1225.8625284324012</c:v>
                </c:pt>
                <c:pt idx="380">
                  <c:v>1221.9076839376016</c:v>
                </c:pt>
                <c:pt idx="381">
                  <c:v>1217.8609228064308</c:v>
                </c:pt>
                <c:pt idx="382">
                  <c:v>1213.7224976630487</c:v>
                </c:pt>
                <c:pt idx="383">
                  <c:v>1209.4926662045416</c:v>
                </c:pt>
                <c:pt idx="384">
                  <c:v>1205.1716911653041</c:v>
                </c:pt>
                <c:pt idx="385">
                  <c:v>1200.7598402795034</c:v>
                </c:pt>
                <c:pt idx="386">
                  <c:v>1196.2573862417432</c:v>
                </c:pt>
                <c:pt idx="387">
                  <c:v>1191.6646066660344</c:v>
                </c:pt>
                <c:pt idx="388">
                  <c:v>1186.981784043167</c:v>
                </c:pt>
                <c:pt idx="389">
                  <c:v>1182.2092056965787</c:v>
                </c:pt>
                <c:pt idx="390">
                  <c:v>1177.3471637367973</c:v>
                </c:pt>
                <c:pt idx="391">
                  <c:v>1172.3959550145375</c:v>
                </c:pt>
                <c:pt idx="392">
                  <c:v>1167.3558810725219</c:v>
                </c:pt>
                <c:pt idx="393">
                  <c:v>1162.2272480960917</c:v>
                </c:pt>
                <c:pt idx="394">
                  <c:v>1157.0103668626709</c:v>
                </c:pt>
                <c:pt idx="395">
                  <c:v>1151.7055526901402</c:v>
                </c:pt>
                <c:pt idx="396">
                  <c:v>1146.3131253841748</c:v>
                </c:pt>
                <c:pt idx="397">
                  <c:v>1140.8334091845993</c:v>
                </c:pt>
                <c:pt idx="398">
                  <c:v>1135.2667327108056</c:v>
                </c:pt>
                <c:pt idx="399">
                  <c:v>1129.6134289062811</c:v>
                </c:pt>
                <c:pt idx="400">
                  <c:v>1123.8738349822902</c:v>
                </c:pt>
                <c:pt idx="401">
                  <c:v>1118.0482923607503</c:v>
                </c:pt>
                <c:pt idx="402">
                  <c:v>1112.137146616343</c:v>
                </c:pt>
                <c:pt idx="403">
                  <c:v>1106.1407474178964</c:v>
                </c:pt>
                <c:pt idx="404">
                  <c:v>1100.0594484690778</c:v>
                </c:pt>
                <c:pt idx="405">
                  <c:v>1093.8936074484288</c:v>
                </c:pt>
                <c:pt idx="406">
                  <c:v>1087.6435859487788</c:v>
                </c:pt>
                <c:pt idx="407">
                  <c:v>1081.3097494160688</c:v>
                </c:pt>
                <c:pt idx="408">
                  <c:v>1074.8924670876172</c:v>
                </c:pt>
                <c:pt idx="409">
                  <c:v>1068.3921119298582</c:v>
                </c:pt>
                <c:pt idx="410">
                  <c:v>1061.8090605755833</c:v>
                </c:pt>
                <c:pt idx="411">
                  <c:v>1055.1436932607146</c:v>
                </c:pt>
                <c:pt idx="412">
                  <c:v>1048.3963937606381</c:v>
                </c:pt>
                <c:pt idx="413">
                  <c:v>1041.5675493261251</c:v>
                </c:pt>
                <c:pt idx="414">
                  <c:v>1034.6575506188683</c:v>
                </c:pt>
                <c:pt idx="415">
                  <c:v>1027.6667916466606</c:v>
                </c:pt>
                <c:pt idx="416">
                  <c:v>1020.5956696982405</c:v>
                </c:pt>
                <c:pt idx="417">
                  <c:v>1013.4445852778306</c:v>
                </c:pt>
                <c:pt idx="418">
                  <c:v>1006.2139420393952</c:v>
                </c:pt>
                <c:pt idx="419">
                  <c:v>998.90414672063991</c:v>
                </c:pt>
                <c:pt idx="420">
                  <c:v>991.51560907677833</c:v>
                </c:pt>
                <c:pt idx="421">
                  <c:v>984.04874181408957</c:v>
                </c:pt>
                <c:pt idx="422">
                  <c:v>976.50396052328983</c:v>
                </c:pt>
                <c:pt idx="423">
                  <c:v>968.88168361274097</c:v>
                </c:pt>
                <c:pt idx="424">
                  <c:v>961.18233224151902</c:v>
                </c:pt>
                <c:pt idx="425">
                  <c:v>953.40633025236446</c:v>
                </c:pt>
                <c:pt idx="426">
                  <c:v>945.5541041045368</c:v>
                </c:pt>
                <c:pt idx="427">
                  <c:v>937.62608280659481</c:v>
                </c:pt>
                <c:pt idx="428">
                  <c:v>929.6226978491236</c:v>
                </c:pt>
                <c:pt idx="429">
                  <c:v>921.5443831374298</c:v>
                </c:pt>
                <c:pt idx="430">
                  <c:v>913.39157492422544</c:v>
                </c:pt>
                <c:pt idx="431">
                  <c:v>905.16471174232117</c:v>
                </c:pt>
                <c:pt idx="432">
                  <c:v>896.86423433734831</c:v>
                </c:pt>
                <c:pt idx="433">
                  <c:v>888.49058560053015</c:v>
                </c:pt>
                <c:pt idx="434">
                  <c:v>880.04421050152177</c:v>
                </c:pt>
                <c:pt idx="435">
                  <c:v>871.52555602133725</c:v>
                </c:pt>
                <c:pt idx="436">
                  <c:v>862.93507108538404</c:v>
                </c:pt>
                <c:pt idx="437">
                  <c:v>854.27320649662181</c:v>
                </c:pt>
                <c:pt idx="438">
                  <c:v>845.54041486886547</c:v>
                </c:pt>
                <c:pt idx="439">
                  <c:v>836.73715056024935</c:v>
                </c:pt>
                <c:pt idx="440">
                  <c:v>827.86386960687082</c:v>
                </c:pt>
                <c:pt idx="441">
                  <c:v>818.92102965663037</c:v>
                </c:pt>
                <c:pt idx="442">
                  <c:v>809.90908990328558</c:v>
                </c:pt>
                <c:pt idx="443">
                  <c:v>800.8285110207355</c:v>
                </c:pt>
                <c:pt idx="444">
                  <c:v>791.67975509755286</c:v>
                </c:pt>
                <c:pt idx="445">
                  <c:v>782.46328557177844</c:v>
                </c:pt>
                <c:pt idx="446">
                  <c:v>773.17956716599576</c:v>
                </c:pt>
                <c:pt idx="447">
                  <c:v>763.82906582270004</c:v>
                </c:pt>
                <c:pt idx="448">
                  <c:v>754.41224863997775</c:v>
                </c:pt>
                <c:pt idx="449">
                  <c:v>744.92958380751077</c:v>
                </c:pt>
                <c:pt idx="450">
                  <c:v>735.38154054292102</c:v>
                </c:pt>
                <c:pt idx="451">
                  <c:v>725.7685890284688</c:v>
                </c:pt>
                <c:pt idx="452">
                  <c:v>716.09120034811974</c:v>
                </c:pt>
                <c:pt idx="453">
                  <c:v>706.34984642499387</c:v>
                </c:pt>
                <c:pt idx="454">
                  <c:v>696.54499995920992</c:v>
                </c:pt>
                <c:pt idx="455">
                  <c:v>686.67713436613838</c:v>
                </c:pt>
                <c:pt idx="456">
                  <c:v>676.74672371507609</c:v>
                </c:pt>
                <c:pt idx="457">
                  <c:v>666.75424266835444</c:v>
                </c:pt>
                <c:pt idx="458">
                  <c:v>656.70016642089422</c:v>
                </c:pt>
                <c:pt idx="459">
                  <c:v>646.58497064021799</c:v>
                </c:pt>
                <c:pt idx="460">
                  <c:v>636.40913140693192</c:v>
                </c:pt>
                <c:pt idx="461">
                  <c:v>626.17312515568904</c:v>
                </c:pt>
                <c:pt idx="462">
                  <c:v>615.8774286166431</c:v>
                </c:pt>
                <c:pt idx="463">
                  <c:v>605.52251875740546</c:v>
                </c:pt>
                <c:pt idx="464">
                  <c:v>595.1088727255144</c:v>
                </c:pt>
                <c:pt idx="465">
                  <c:v>584.63696779142617</c:v>
                </c:pt>
                <c:pt idx="466">
                  <c:v>574.10728129203903</c:v>
                </c:pt>
                <c:pt idx="467">
                  <c:v>563.52029057475818</c:v>
                </c:pt>
                <c:pt idx="468">
                  <c:v>552.87647294211115</c:v>
                </c:pt>
                <c:pt idx="469">
                  <c:v>542.17630559692213</c:v>
                </c:pt>
                <c:pt idx="470">
                  <c:v>531.42026558805378</c:v>
                </c:pt>
                <c:pt idx="471">
                  <c:v>520.60882975672473</c:v>
                </c:pt>
                <c:pt idx="472">
                  <c:v>509.7424746834098</c:v>
                </c:pt>
                <c:pt idx="473">
                  <c:v>498.82167663533124</c:v>
                </c:pt>
                <c:pt idx="474">
                  <c:v>487.8469115145474</c:v>
                </c:pt>
                <c:pt idx="475">
                  <c:v>476.81865480664607</c:v>
                </c:pt>
                <c:pt idx="476">
                  <c:v>465.73738153004859</c:v>
                </c:pt>
                <c:pt idx="477">
                  <c:v>454.60356618593153</c:v>
                </c:pt>
                <c:pt idx="478">
                  <c:v>443.41768270877083</c:v>
                </c:pt>
                <c:pt idx="479">
                  <c:v>432.18020441751509</c:v>
                </c:pt>
                <c:pt idx="480">
                  <c:v>420.89160396739248</c:v>
                </c:pt>
                <c:pt idx="481">
                  <c:v>409.55235330235644</c:v>
                </c:pt>
                <c:pt idx="482">
                  <c:v>398.16292360817516</c:v>
                </c:pt>
                <c:pt idx="483">
                  <c:v>386.72378526616876</c:v>
                </c:pt>
                <c:pt idx="484">
                  <c:v>375.23540780759862</c:v>
                </c:pt>
                <c:pt idx="485">
                  <c:v>363.69825986871234</c:v>
                </c:pt>
                <c:pt idx="486">
                  <c:v>352.11280914644834</c:v>
                </c:pt>
                <c:pt idx="487">
                  <c:v>340.47952235480273</c:v>
                </c:pt>
                <c:pt idx="488">
                  <c:v>328.7988651818618</c:v>
                </c:pt>
                <c:pt idx="489">
                  <c:v>317.07130224750284</c:v>
                </c:pt>
                <c:pt idx="490">
                  <c:v>305.29729706176533</c:v>
                </c:pt>
                <c:pt idx="491">
                  <c:v>293.47731198389516</c:v>
                </c:pt>
                <c:pt idx="492">
                  <c:v>281.61180818206321</c:v>
                </c:pt>
                <c:pt idx="493">
                  <c:v>269.70124559376046</c:v>
                </c:pt>
                <c:pt idx="494">
                  <c:v>257.74608288687034</c:v>
                </c:pt>
                <c:pt idx="495">
                  <c:v>245.74677742142001</c:v>
                </c:pt>
                <c:pt idx="496">
                  <c:v>233.70378521201098</c:v>
                </c:pt>
                <c:pt idx="497">
                  <c:v>221.61756089093001</c:v>
                </c:pt>
                <c:pt idx="498">
                  <c:v>209.48855767194036</c:v>
                </c:pt>
                <c:pt idx="499">
                  <c:v>197.31722731475361</c:v>
                </c:pt>
                <c:pt idx="500">
                  <c:v>185.10402009018196</c:v>
                </c:pt>
                <c:pt idx="501">
                  <c:v>172.84938474597055</c:v>
                </c:pt>
                <c:pt idx="502">
                  <c:v>160.55376847330933</c:v>
                </c:pt>
                <c:pt idx="503">
                  <c:v>148.21761687402361</c:v>
                </c:pt>
                <c:pt idx="504">
                  <c:v>135.84137392844212</c:v>
                </c:pt>
                <c:pt idx="505">
                  <c:v>123.42548196394172</c:v>
                </c:pt>
                <c:pt idx="506">
                  <c:v>110.97038162416681</c:v>
                </c:pt>
                <c:pt idx="507">
                  <c:v>98.476511838922107</c:v>
                </c:pt>
                <c:pt idx="508">
                  <c:v>85.94430979473691</c:v>
                </c:pt>
                <c:pt idx="509">
                  <c:v>73.374210906098511</c:v>
                </c:pt>
                <c:pt idx="510">
                  <c:v>60.766648787352828</c:v>
                </c:pt>
                <c:pt idx="511">
                  <c:v>48.122055225269612</c:v>
                </c:pt>
                <c:pt idx="512">
                  <c:v>35.440860152269636</c:v>
                </c:pt>
                <c:pt idx="513">
                  <c:v>22.723491620311044</c:v>
                </c:pt>
                <c:pt idx="514">
                  <c:v>9.9703757754319042</c:v>
                </c:pt>
                <c:pt idx="515">
                  <c:v>-2.818063167054266</c:v>
                </c:pt>
                <c:pt idx="516">
                  <c:v>-2.8308691790796972</c:v>
                </c:pt>
                <c:pt idx="517">
                  <c:v>-2.8436752257951179</c:v>
                </c:pt>
                <c:pt idx="518">
                  <c:v>-2.8564813072001098</c:v>
                </c:pt>
                <c:pt idx="519">
                  <c:v>-2.8692874232942551</c:v>
                </c:pt>
                <c:pt idx="520">
                  <c:v>-2.882093574077135</c:v>
                </c:pt>
                <c:pt idx="521">
                  <c:v>-2.8948997595483315</c:v>
                </c:pt>
                <c:pt idx="522">
                  <c:v>-2.9077059797074267</c:v>
                </c:pt>
                <c:pt idx="523">
                  <c:v>-2.920512234554002</c:v>
                </c:pt>
                <c:pt idx="524">
                  <c:v>-2.9333185240876394</c:v>
                </c:pt>
                <c:pt idx="525">
                  <c:v>-2.9461248483079205</c:v>
                </c:pt>
                <c:pt idx="526">
                  <c:v>-2.9589312072144276</c:v>
                </c:pt>
                <c:pt idx="527">
                  <c:v>-2.9717376008067418</c:v>
                </c:pt>
                <c:pt idx="528">
                  <c:v>-2.9845440290844452</c:v>
                </c:pt>
                <c:pt idx="529">
                  <c:v>-2.9973504920471199</c:v>
                </c:pt>
                <c:pt idx="530">
                  <c:v>-3.0101569896943472</c:v>
                </c:pt>
                <c:pt idx="531">
                  <c:v>-3.0229635220257092</c:v>
                </c:pt>
                <c:pt idx="532">
                  <c:v>-3.0357700890407879</c:v>
                </c:pt>
                <c:pt idx="533">
                  <c:v>-3.0485766907391647</c:v>
                </c:pt>
                <c:pt idx="534">
                  <c:v>-3.0613833271204216</c:v>
                </c:pt>
                <c:pt idx="535">
                  <c:v>-3.0741899981841403</c:v>
                </c:pt>
                <c:pt idx="536">
                  <c:v>-3.0869967039299029</c:v>
                </c:pt>
                <c:pt idx="537">
                  <c:v>-3.099803444357291</c:v>
                </c:pt>
                <c:pt idx="538">
                  <c:v>-3.1126102194658865</c:v>
                </c:pt>
                <c:pt idx="539">
                  <c:v>-3.1254170292552712</c:v>
                </c:pt>
                <c:pt idx="540">
                  <c:v>-3.138223873725027</c:v>
                </c:pt>
                <c:pt idx="541">
                  <c:v>-3.1510307528747354</c:v>
                </c:pt>
                <c:pt idx="542">
                  <c:v>-3.1638376667039783</c:v>
                </c:pt>
                <c:pt idx="543">
                  <c:v>-3.176644615212338</c:v>
                </c:pt>
                <c:pt idx="544">
                  <c:v>-3.1894515983993958</c:v>
                </c:pt>
                <c:pt idx="545">
                  <c:v>-3.202258616264734</c:v>
                </c:pt>
                <c:pt idx="546">
                  <c:v>-3.215065668807934</c:v>
                </c:pt>
                <c:pt idx="547">
                  <c:v>-3.2278727560285776</c:v>
                </c:pt>
                <c:pt idx="548">
                  <c:v>-3.2406798779262469</c:v>
                </c:pt>
                <c:pt idx="549">
                  <c:v>-3.253487034500524</c:v>
                </c:pt>
                <c:pt idx="550">
                  <c:v>-3.2662942257509902</c:v>
                </c:pt>
                <c:pt idx="551">
                  <c:v>-3.2791014516772274</c:v>
                </c:pt>
                <c:pt idx="552">
                  <c:v>-3.291908712278818</c:v>
                </c:pt>
                <c:pt idx="553">
                  <c:v>-3.3047160075553434</c:v>
                </c:pt>
                <c:pt idx="554">
                  <c:v>-3.3175233375063855</c:v>
                </c:pt>
                <c:pt idx="555">
                  <c:v>-3.3303307021315263</c:v>
                </c:pt>
                <c:pt idx="556">
                  <c:v>-3.3431381014303474</c:v>
                </c:pt>
                <c:pt idx="557">
                  <c:v>-3.355945535402431</c:v>
                </c:pt>
                <c:pt idx="558">
                  <c:v>-3.3687530040473588</c:v>
                </c:pt>
                <c:pt idx="559">
                  <c:v>-3.3815605073647124</c:v>
                </c:pt>
                <c:pt idx="560">
                  <c:v>-3.3943680453540739</c:v>
                </c:pt>
                <c:pt idx="561">
                  <c:v>-3.407175618015025</c:v>
                </c:pt>
                <c:pt idx="562">
                  <c:v>-3.4199832253471478</c:v>
                </c:pt>
                <c:pt idx="563">
                  <c:v>-3.432790867350024</c:v>
                </c:pt>
                <c:pt idx="564">
                  <c:v>-3.4455985440232357</c:v>
                </c:pt>
                <c:pt idx="565">
                  <c:v>-3.4584062553663646</c:v>
                </c:pt>
                <c:pt idx="566">
                  <c:v>-3.4712140013789927</c:v>
                </c:pt>
                <c:pt idx="567">
                  <c:v>-3.4840217820607018</c:v>
                </c:pt>
                <c:pt idx="568">
                  <c:v>-3.4968295974110739</c:v>
                </c:pt>
                <c:pt idx="569">
                  <c:v>-3.5096374474296907</c:v>
                </c:pt>
                <c:pt idx="570">
                  <c:v>-3.522445332116134</c:v>
                </c:pt>
                <c:pt idx="571">
                  <c:v>-3.5352532514699857</c:v>
                </c:pt>
                <c:pt idx="572">
                  <c:v>-3.548061205490828</c:v>
                </c:pt>
                <c:pt idx="573">
                  <c:v>-3.5608691941782427</c:v>
                </c:pt>
                <c:pt idx="574">
                  <c:v>-3.5736772175318112</c:v>
                </c:pt>
                <c:pt idx="575">
                  <c:v>-3.5864852755511158</c:v>
                </c:pt>
                <c:pt idx="576">
                  <c:v>-3.5992933682357386</c:v>
                </c:pt>
                <c:pt idx="577">
                  <c:v>-3.6121014955852613</c:v>
                </c:pt>
                <c:pt idx="578">
                  <c:v>-3.6249096575992654</c:v>
                </c:pt>
                <c:pt idx="579">
                  <c:v>-3.6377178542773336</c:v>
                </c:pt>
                <c:pt idx="580">
                  <c:v>-3.6505260856190471</c:v>
                </c:pt>
                <c:pt idx="581">
                  <c:v>-3.663334351623988</c:v>
                </c:pt>
                <c:pt idx="582">
                  <c:v>-3.6761426522917384</c:v>
                </c:pt>
                <c:pt idx="583">
                  <c:v>-3.68895098762188</c:v>
                </c:pt>
                <c:pt idx="584">
                  <c:v>-3.7017593576139949</c:v>
                </c:pt>
                <c:pt idx="585">
                  <c:v>-3.7145677622676652</c:v>
                </c:pt>
                <c:pt idx="586">
                  <c:v>-3.7273762015824721</c:v>
                </c:pt>
                <c:pt idx="587">
                  <c:v>-3.7401846755579982</c:v>
                </c:pt>
                <c:pt idx="588">
                  <c:v>-3.7529931841938251</c:v>
                </c:pt>
                <c:pt idx="589">
                  <c:v>-3.765801727489535</c:v>
                </c:pt>
                <c:pt idx="590">
                  <c:v>-3.7786103054447095</c:v>
                </c:pt>
                <c:pt idx="591">
                  <c:v>-3.7914189180589304</c:v>
                </c:pt>
                <c:pt idx="592">
                  <c:v>-3.8042275653317801</c:v>
                </c:pt>
                <c:pt idx="593">
                  <c:v>-3.8170362472628403</c:v>
                </c:pt>
                <c:pt idx="594">
                  <c:v>-3.8298449638516927</c:v>
                </c:pt>
                <c:pt idx="595">
                  <c:v>-3.8426537150979194</c:v>
                </c:pt>
                <c:pt idx="596">
                  <c:v>-3.8554625010011025</c:v>
                </c:pt>
                <c:pt idx="597">
                  <c:v>-3.8682713215608238</c:v>
                </c:pt>
                <c:pt idx="598">
                  <c:v>-3.8810801767766652</c:v>
                </c:pt>
                <c:pt idx="599">
                  <c:v>-3.8938890666482089</c:v>
                </c:pt>
                <c:pt idx="600">
                  <c:v>-3.9066979911750366</c:v>
                </c:pt>
                <c:pt idx="601">
                  <c:v>-3.9195069503567304</c:v>
                </c:pt>
                <c:pt idx="602">
                  <c:v>-3.9323159441928719</c:v>
                </c:pt>
                <c:pt idx="603">
                  <c:v>-3.9451249726830433</c:v>
                </c:pt>
                <c:pt idx="604">
                  <c:v>-3.9579340358268267</c:v>
                </c:pt>
                <c:pt idx="605">
                  <c:v>-3.9707431336238037</c:v>
                </c:pt>
                <c:pt idx="606">
                  <c:v>-3.9835522660735565</c:v>
                </c:pt>
                <c:pt idx="607">
                  <c:v>-3.9963614331756672</c:v>
                </c:pt>
                <c:pt idx="608">
                  <c:v>-4.0091706349297178</c:v>
                </c:pt>
                <c:pt idx="609">
                  <c:v>-4.0219798713352901</c:v>
                </c:pt>
                <c:pt idx="610">
                  <c:v>-4.0347891423919657</c:v>
                </c:pt>
                <c:pt idx="611">
                  <c:v>-4.0475984480993263</c:v>
                </c:pt>
                <c:pt idx="612">
                  <c:v>-4.0604077884569545</c:v>
                </c:pt>
                <c:pt idx="613">
                  <c:v>-4.0732171634644327</c:v>
                </c:pt>
                <c:pt idx="614">
                  <c:v>-4.0860265731213419</c:v>
                </c:pt>
                <c:pt idx="615">
                  <c:v>-4.0988360174272644</c:v>
                </c:pt>
                <c:pt idx="616">
                  <c:v>-4.111645496381783</c:v>
                </c:pt>
                <c:pt idx="617">
                  <c:v>-4.1244550099844783</c:v>
                </c:pt>
                <c:pt idx="618">
                  <c:v>-4.137264558234933</c:v>
                </c:pt>
                <c:pt idx="619">
                  <c:v>-4.1500741411327295</c:v>
                </c:pt>
                <c:pt idx="620">
                  <c:v>-4.1628837586774488</c:v>
                </c:pt>
                <c:pt idx="621">
                  <c:v>-4.1756934108686741</c:v>
                </c:pt>
                <c:pt idx="622">
                  <c:v>-4.1885030977059863</c:v>
                </c:pt>
                <c:pt idx="623">
                  <c:v>-4.2013128191889679</c:v>
                </c:pt>
                <c:pt idx="624">
                  <c:v>-4.2141225753172007</c:v>
                </c:pt>
                <c:pt idx="625">
                  <c:v>-4.2269323660902671</c:v>
                </c:pt>
                <c:pt idx="626">
                  <c:v>-4.239742191507748</c:v>
                </c:pt>
                <c:pt idx="627">
                  <c:v>-4.2525520515692268</c:v>
                </c:pt>
                <c:pt idx="628">
                  <c:v>-4.2653619462742842</c:v>
                </c:pt>
                <c:pt idx="629">
                  <c:v>-4.2781718756225029</c:v>
                </c:pt>
                <c:pt idx="630">
                  <c:v>-4.2909818396134654</c:v>
                </c:pt>
                <c:pt idx="631">
                  <c:v>-4.3037918382467533</c:v>
                </c:pt>
                <c:pt idx="632">
                  <c:v>-4.3166018715219483</c:v>
                </c:pt>
                <c:pt idx="633">
                  <c:v>-4.3294119394386321</c:v>
                </c:pt>
                <c:pt idx="634">
                  <c:v>-4.3422220419963873</c:v>
                </c:pt>
                <c:pt idx="635">
                  <c:v>-4.3550321791947955</c:v>
                </c:pt>
                <c:pt idx="636">
                  <c:v>-4.3678423510334392</c:v>
                </c:pt>
                <c:pt idx="637">
                  <c:v>-4.3806525575119002</c:v>
                </c:pt>
                <c:pt idx="638">
                  <c:v>-4.393462798629761</c:v>
                </c:pt>
                <c:pt idx="639">
                  <c:v>-4.4062730743866032</c:v>
                </c:pt>
                <c:pt idx="640">
                  <c:v>-4.4190833847820086</c:v>
                </c:pt>
                <c:pt idx="641">
                  <c:v>-4.4318937298155596</c:v>
                </c:pt>
                <c:pt idx="642">
                  <c:v>-4.444704109486838</c:v>
                </c:pt>
                <c:pt idx="643">
                  <c:v>-4.4575145237954255</c:v>
                </c:pt>
                <c:pt idx="644">
                  <c:v>-4.4703249727409045</c:v>
                </c:pt>
                <c:pt idx="645">
                  <c:v>-4.4831354563228567</c:v>
                </c:pt>
                <c:pt idx="646">
                  <c:v>-4.4959459745408648</c:v>
                </c:pt>
                <c:pt idx="647">
                  <c:v>-4.5087565273945103</c:v>
                </c:pt>
                <c:pt idx="648">
                  <c:v>-4.5215671148833758</c:v>
                </c:pt>
                <c:pt idx="649">
                  <c:v>-4.5343777370070431</c:v>
                </c:pt>
                <c:pt idx="650">
                  <c:v>-4.5471883937650937</c:v>
                </c:pt>
                <c:pt idx="651">
                  <c:v>-4.5599990851571102</c:v>
                </c:pt>
                <c:pt idx="652">
                  <c:v>-4.5728098111826743</c:v>
                </c:pt>
                <c:pt idx="653">
                  <c:v>-4.5856205718413685</c:v>
                </c:pt>
                <c:pt idx="654">
                  <c:v>-4.5984313671327746</c:v>
                </c:pt>
                <c:pt idx="655">
                  <c:v>-4.6112421970564741</c:v>
                </c:pt>
                <c:pt idx="656">
                  <c:v>-4.6240530616120497</c:v>
                </c:pt>
                <c:pt idx="657">
                  <c:v>-4.6368639607990838</c:v>
                </c:pt>
                <c:pt idx="658">
                  <c:v>-4.6496748946171582</c:v>
                </c:pt>
                <c:pt idx="659">
                  <c:v>-4.6624858630658546</c:v>
                </c:pt>
                <c:pt idx="660">
                  <c:v>-4.6752968661447554</c:v>
                </c:pt>
                <c:pt idx="661">
                  <c:v>-4.6881079038534423</c:v>
                </c:pt>
                <c:pt idx="662">
                  <c:v>-4.7009189761914971</c:v>
                </c:pt>
                <c:pt idx="663">
                  <c:v>-4.7137300831585023</c:v>
                </c:pt>
                <c:pt idx="664">
                  <c:v>-4.7265412247540404</c:v>
                </c:pt>
                <c:pt idx="665">
                  <c:v>-4.7393524009776931</c:v>
                </c:pt>
                <c:pt idx="666">
                  <c:v>-4.752163611829042</c:v>
                </c:pt>
                <c:pt idx="667">
                  <c:v>-4.7649748573076698</c:v>
                </c:pt>
                <c:pt idx="668">
                  <c:v>-4.7777861374131581</c:v>
                </c:pt>
                <c:pt idx="669">
                  <c:v>-4.7905974521450894</c:v>
                </c:pt>
                <c:pt idx="670">
                  <c:v>-4.8034088015030463</c:v>
                </c:pt>
                <c:pt idx="671">
                  <c:v>-4.8162201854866096</c:v>
                </c:pt>
                <c:pt idx="672">
                  <c:v>-4.8290316040953618</c:v>
                </c:pt>
                <c:pt idx="673">
                  <c:v>-4.8418430573288855</c:v>
                </c:pt>
                <c:pt idx="674">
                  <c:v>-4.8546545451867624</c:v>
                </c:pt>
                <c:pt idx="675">
                  <c:v>-4.867466067668575</c:v>
                </c:pt>
                <c:pt idx="676">
                  <c:v>-4.880277624773905</c:v>
                </c:pt>
                <c:pt idx="677">
                  <c:v>-4.893089216502335</c:v>
                </c:pt>
                <c:pt idx="678">
                  <c:v>-4.9059008428534465</c:v>
                </c:pt>
                <c:pt idx="679">
                  <c:v>-4.9187125038268213</c:v>
                </c:pt>
                <c:pt idx="680">
                  <c:v>-4.931524199422042</c:v>
                </c:pt>
                <c:pt idx="681">
                  <c:v>-4.9443359296386911</c:v>
                </c:pt>
                <c:pt idx="682">
                  <c:v>-4.9571476944763502</c:v>
                </c:pt>
                <c:pt idx="683">
                  <c:v>-4.969959493934601</c:v>
                </c:pt>
                <c:pt idx="684">
                  <c:v>-4.9827713280130261</c:v>
                </c:pt>
                <c:pt idx="685">
                  <c:v>-4.9955831967112081</c:v>
                </c:pt>
                <c:pt idx="686">
                  <c:v>-5.0083951000287286</c:v>
                </c:pt>
                <c:pt idx="687">
                  <c:v>-5.0212070379651692</c:v>
                </c:pt>
                <c:pt idx="688">
                  <c:v>-5.0340190105201126</c:v>
                </c:pt>
                <c:pt idx="689">
                  <c:v>-5.0468310176931412</c:v>
                </c:pt>
                <c:pt idx="690">
                  <c:v>-5.0596430594838369</c:v>
                </c:pt>
                <c:pt idx="691">
                  <c:v>-5.072455135891782</c:v>
                </c:pt>
                <c:pt idx="692">
                  <c:v>-5.0852672469165583</c:v>
                </c:pt>
                <c:pt idx="693">
                  <c:v>-5.0980793925577474</c:v>
                </c:pt>
                <c:pt idx="694">
                  <c:v>-5.110891572814932</c:v>
                </c:pt>
                <c:pt idx="695">
                  <c:v>-5.1237037876876945</c:v>
                </c:pt>
                <c:pt idx="696">
                  <c:v>-5.1365160371756167</c:v>
                </c:pt>
                <c:pt idx="697">
                  <c:v>-5.149328321278281</c:v>
                </c:pt>
                <c:pt idx="698">
                  <c:v>-5.1621406399952692</c:v>
                </c:pt>
                <c:pt idx="699">
                  <c:v>-5.1749529933261638</c:v>
                </c:pt>
                <c:pt idx="700">
                  <c:v>-5.1877653812705464</c:v>
                </c:pt>
                <c:pt idx="701">
                  <c:v>-5.2005778038279997</c:v>
                </c:pt>
                <c:pt idx="702">
                  <c:v>-5.2133902609981053</c:v>
                </c:pt>
                <c:pt idx="703">
                  <c:v>-5.2262027527804458</c:v>
                </c:pt>
                <c:pt idx="704">
                  <c:v>-5.2390152791746027</c:v>
                </c:pt>
                <c:pt idx="705">
                  <c:v>-5.2518278401801588</c:v>
                </c:pt>
                <c:pt idx="706">
                  <c:v>-5.2646404357966965</c:v>
                </c:pt>
                <c:pt idx="707">
                  <c:v>-5.2774530660237975</c:v>
                </c:pt>
                <c:pt idx="708">
                  <c:v>-5.2902657308610443</c:v>
                </c:pt>
                <c:pt idx="709">
                  <c:v>-5.3030784303080187</c:v>
                </c:pt>
                <c:pt idx="710">
                  <c:v>-5.3158911643643023</c:v>
                </c:pt>
                <c:pt idx="711">
                  <c:v>-5.3287039330294785</c:v>
                </c:pt>
                <c:pt idx="712">
                  <c:v>-5.3415167363031282</c:v>
                </c:pt>
                <c:pt idx="713">
                  <c:v>-5.3543295741848347</c:v>
                </c:pt>
                <c:pt idx="714">
                  <c:v>-5.3671424466741797</c:v>
                </c:pt>
                <c:pt idx="715">
                  <c:v>-5.379955353770745</c:v>
                </c:pt>
                <c:pt idx="716">
                  <c:v>-5.392768295474113</c:v>
                </c:pt>
                <c:pt idx="717">
                  <c:v>-5.4055812717838663</c:v>
                </c:pt>
                <c:pt idx="718">
                  <c:v>-5.4183942826995866</c:v>
                </c:pt>
                <c:pt idx="719">
                  <c:v>-5.4312073282208564</c:v>
                </c:pt>
                <c:pt idx="720">
                  <c:v>-5.4440204083472574</c:v>
                </c:pt>
                <c:pt idx="721">
                  <c:v>-5.4568335230783722</c:v>
                </c:pt>
                <c:pt idx="722">
                  <c:v>-5.4696466724137833</c:v>
                </c:pt>
                <c:pt idx="723">
                  <c:v>-5.4824598563530724</c:v>
                </c:pt>
                <c:pt idx="724">
                  <c:v>-5.4952730748958221</c:v>
                </c:pt>
                <c:pt idx="725">
                  <c:v>-5.5080863280416139</c:v>
                </c:pt>
                <c:pt idx="726">
                  <c:v>-5.5208996157900305</c:v>
                </c:pt>
                <c:pt idx="727">
                  <c:v>-5.5337129381406536</c:v>
                </c:pt>
                <c:pt idx="728">
                  <c:v>-5.5465262950930656</c:v>
                </c:pt>
                <c:pt idx="729">
                  <c:v>-5.5593396866468492</c:v>
                </c:pt>
                <c:pt idx="730">
                  <c:v>-5.572153112801586</c:v>
                </c:pt>
                <c:pt idx="731">
                  <c:v>-5.5849665735568585</c:v>
                </c:pt>
                <c:pt idx="732">
                  <c:v>-5.5977800689122494</c:v>
                </c:pt>
                <c:pt idx="733">
                  <c:v>-5.6105935988673403</c:v>
                </c:pt>
                <c:pt idx="734">
                  <c:v>-5.6234071634217138</c:v>
                </c:pt>
                <c:pt idx="735">
                  <c:v>-5.6362207625749514</c:v>
                </c:pt>
                <c:pt idx="736">
                  <c:v>-5.6490343963266358</c:v>
                </c:pt>
                <c:pt idx="737">
                  <c:v>-5.6618480646763487</c:v>
                </c:pt>
                <c:pt idx="738">
                  <c:v>-5.6746617676236726</c:v>
                </c:pt>
                <c:pt idx="739">
                  <c:v>-5.68747550516819</c:v>
                </c:pt>
                <c:pt idx="740">
                  <c:v>-5.7002892773094835</c:v>
                </c:pt>
                <c:pt idx="741">
                  <c:v>-5.7131030840471348</c:v>
                </c:pt>
                <c:pt idx="742">
                  <c:v>-5.7259169253807256</c:v>
                </c:pt>
                <c:pt idx="743">
                  <c:v>-5.7387308013098384</c:v>
                </c:pt>
                <c:pt idx="744">
                  <c:v>-5.7515447118340557</c:v>
                </c:pt>
                <c:pt idx="745">
                  <c:v>-5.7643586569529601</c:v>
                </c:pt>
                <c:pt idx="746">
                  <c:v>-5.7771726366661333</c:v>
                </c:pt>
                <c:pt idx="747">
                  <c:v>-5.7899866509731579</c:v>
                </c:pt>
                <c:pt idx="748">
                  <c:v>-5.8028006998736155</c:v>
                </c:pt>
                <c:pt idx="749">
                  <c:v>-5.8156147833670886</c:v>
                </c:pt>
                <c:pt idx="750">
                  <c:v>-5.8284289014531598</c:v>
                </c:pt>
                <c:pt idx="751">
                  <c:v>-5.8412430541314109</c:v>
                </c:pt>
                <c:pt idx="752">
                  <c:v>-5.8540572414014242</c:v>
                </c:pt>
                <c:pt idx="753">
                  <c:v>-5.8668714632627825</c:v>
                </c:pt>
                <c:pt idx="754">
                  <c:v>-5.8796857197150674</c:v>
                </c:pt>
                <c:pt idx="755">
                  <c:v>-5.8925000107578613</c:v>
                </c:pt>
                <c:pt idx="756">
                  <c:v>-5.905314336390747</c:v>
                </c:pt>
                <c:pt idx="757">
                  <c:v>-5.918128696613306</c:v>
                </c:pt>
                <c:pt idx="758">
                  <c:v>-5.9309430914251209</c:v>
                </c:pt>
                <c:pt idx="759">
                  <c:v>-5.9437575208257742</c:v>
                </c:pt>
                <c:pt idx="760">
                  <c:v>-5.9565719848148477</c:v>
                </c:pt>
                <c:pt idx="761">
                  <c:v>-5.9693864833919239</c:v>
                </c:pt>
                <c:pt idx="762">
                  <c:v>-5.9822010165565853</c:v>
                </c:pt>
                <c:pt idx="763">
                  <c:v>-5.9950155843084136</c:v>
                </c:pt>
                <c:pt idx="764">
                  <c:v>-6.0078301866469914</c:v>
                </c:pt>
                <c:pt idx="765">
                  <c:v>-6.0206448235719012</c:v>
                </c:pt>
                <c:pt idx="766">
                  <c:v>-6.0334594950827247</c:v>
                </c:pt>
                <c:pt idx="767">
                  <c:v>-6.0462742011790445</c:v>
                </c:pt>
                <c:pt idx="768">
                  <c:v>-6.059088941860443</c:v>
                </c:pt>
                <c:pt idx="769">
                  <c:v>-6.071903717126502</c:v>
                </c:pt>
                <c:pt idx="770">
                  <c:v>-6.084718526976804</c:v>
                </c:pt>
                <c:pt idx="771">
                  <c:v>-6.0975333714109317</c:v>
                </c:pt>
                <c:pt idx="772">
                  <c:v>-6.1103482504284665</c:v>
                </c:pt>
                <c:pt idx="773">
                  <c:v>-6.1231631640289912</c:v>
                </c:pt>
                <c:pt idx="774">
                  <c:v>-6.1359781122120882</c:v>
                </c:pt>
                <c:pt idx="775">
                  <c:v>-6.1487930949773402</c:v>
                </c:pt>
                <c:pt idx="776">
                  <c:v>-6.1616081123243287</c:v>
                </c:pt>
                <c:pt idx="777">
                  <c:v>-6.1744231642526364</c:v>
                </c:pt>
                <c:pt idx="778">
                  <c:v>-6.1872382507618457</c:v>
                </c:pt>
                <c:pt idx="779">
                  <c:v>-6.2000533718515385</c:v>
                </c:pt>
                <c:pt idx="780">
                  <c:v>-6.2128685275212971</c:v>
                </c:pt>
                <c:pt idx="781">
                  <c:v>-6.2256837177707043</c:v>
                </c:pt>
                <c:pt idx="782">
                  <c:v>-6.2384989425993416</c:v>
                </c:pt>
                <c:pt idx="783">
                  <c:v>-6.2513142020067924</c:v>
                </c:pt>
                <c:pt idx="784">
                  <c:v>-6.2641294959926386</c:v>
                </c:pt>
                <c:pt idx="785">
                  <c:v>-6.2769448245564616</c:v>
                </c:pt>
                <c:pt idx="786">
                  <c:v>-6.2897601876978451</c:v>
                </c:pt>
                <c:pt idx="787">
                  <c:v>-6.3025755854163705</c:v>
                </c:pt>
                <c:pt idx="788">
                  <c:v>-6.3153910177116206</c:v>
                </c:pt>
                <c:pt idx="789">
                  <c:v>-6.3282064845831769</c:v>
                </c:pt>
                <c:pt idx="790">
                  <c:v>-6.3410219860306221</c:v>
                </c:pt>
                <c:pt idx="791">
                  <c:v>-6.3538375220535386</c:v>
                </c:pt>
                <c:pt idx="792">
                  <c:v>-6.366653092651509</c:v>
                </c:pt>
                <c:pt idx="793">
                  <c:v>-6.379468697824116</c:v>
                </c:pt>
                <c:pt idx="794">
                  <c:v>-6.3922843375709411</c:v>
                </c:pt>
                <c:pt idx="795">
                  <c:v>-6.4051000118915669</c:v>
                </c:pt>
                <c:pt idx="796">
                  <c:v>-6.4179157207855759</c:v>
                </c:pt>
                <c:pt idx="797">
                  <c:v>-6.4307314642525499</c:v>
                </c:pt>
                <c:pt idx="798">
                  <c:v>-6.4435472422920723</c:v>
                </c:pt>
                <c:pt idx="799">
                  <c:v>-6.4563630549037248</c:v>
                </c:pt>
                <c:pt idx="800">
                  <c:v>-6.4691789020870889</c:v>
                </c:pt>
                <c:pt idx="801">
                  <c:v>-6.4819947838417482</c:v>
                </c:pt>
                <c:pt idx="802">
                  <c:v>-6.4948107001672843</c:v>
                </c:pt>
                <c:pt idx="803">
                  <c:v>-6.5076266510632799</c:v>
                </c:pt>
                <c:pt idx="804">
                  <c:v>-6.5204426365293173</c:v>
                </c:pt>
                <c:pt idx="805">
                  <c:v>-6.5332586565649793</c:v>
                </c:pt>
                <c:pt idx="806">
                  <c:v>-6.5460747111698474</c:v>
                </c:pt>
                <c:pt idx="807">
                  <c:v>-6.5588908003435042</c:v>
                </c:pt>
                <c:pt idx="808">
                  <c:v>-6.5717069240855324</c:v>
                </c:pt>
                <c:pt idx="809">
                  <c:v>-6.5845230823955143</c:v>
                </c:pt>
                <c:pt idx="810">
                  <c:v>-6.5973392752730318</c:v>
                </c:pt>
                <c:pt idx="811">
                  <c:v>-6.6101555027176673</c:v>
                </c:pt>
                <c:pt idx="812">
                  <c:v>-6.6229717647290034</c:v>
                </c:pt>
                <c:pt idx="813">
                  <c:v>-6.6357880613066227</c:v>
                </c:pt>
                <c:pt idx="814">
                  <c:v>-6.6486043924501077</c:v>
                </c:pt>
                <c:pt idx="815">
                  <c:v>-6.6614207581590401</c:v>
                </c:pt>
                <c:pt idx="816">
                  <c:v>-6.6742371584330025</c:v>
                </c:pt>
                <c:pt idx="817">
                  <c:v>-6.6870535932715773</c:v>
                </c:pt>
                <c:pt idx="818">
                  <c:v>-6.6998700626743473</c:v>
                </c:pt>
                <c:pt idx="819">
                  <c:v>-6.7126865666408939</c:v>
                </c:pt>
                <c:pt idx="820">
                  <c:v>-6.7255031051708007</c:v>
                </c:pt>
                <c:pt idx="821">
                  <c:v>-6.7383196782636494</c:v>
                </c:pt>
                <c:pt idx="822">
                  <c:v>-6.7511362859190225</c:v>
                </c:pt>
                <c:pt idx="823">
                  <c:v>-6.7639529281365016</c:v>
                </c:pt>
                <c:pt idx="824">
                  <c:v>-6.7767696049156703</c:v>
                </c:pt>
                <c:pt idx="825">
                  <c:v>-6.7895863162561101</c:v>
                </c:pt>
                <c:pt idx="826">
                  <c:v>-6.8024030621574045</c:v>
                </c:pt>
                <c:pt idx="827">
                  <c:v>-6.8152198426191353</c:v>
                </c:pt>
                <c:pt idx="828">
                  <c:v>-6.828036657640884</c:v>
                </c:pt>
                <c:pt idx="829">
                  <c:v>-6.8408535072222341</c:v>
                </c:pt>
                <c:pt idx="830">
                  <c:v>-6.8536703913627672</c:v>
                </c:pt>
                <c:pt idx="831">
                  <c:v>-6.8664873100620669</c:v>
                </c:pt>
                <c:pt idx="832">
                  <c:v>-6.8793042633197148</c:v>
                </c:pt>
                <c:pt idx="833">
                  <c:v>-6.8921212511352934</c:v>
                </c:pt>
                <c:pt idx="834">
                  <c:v>-6.9049382735083853</c:v>
                </c:pt>
                <c:pt idx="835">
                  <c:v>-6.9177553304385722</c:v>
                </c:pt>
                <c:pt idx="836">
                  <c:v>-6.9305724219254374</c:v>
                </c:pt>
                <c:pt idx="837">
                  <c:v>-6.9433895479685628</c:v>
                </c:pt>
                <c:pt idx="838">
                  <c:v>-6.9562067085675308</c:v>
                </c:pt>
                <c:pt idx="839">
                  <c:v>-6.9690239037219239</c:v>
                </c:pt>
                <c:pt idx="840">
                  <c:v>-6.9818411334313248</c:v>
                </c:pt>
                <c:pt idx="841">
                  <c:v>-6.9946583976953152</c:v>
                </c:pt>
                <c:pt idx="842">
                  <c:v>-7.0074756965134783</c:v>
                </c:pt>
                <c:pt idx="843">
                  <c:v>-7.0202930298853961</c:v>
                </c:pt>
                <c:pt idx="844">
                  <c:v>-7.0331103978106517</c:v>
                </c:pt>
                <c:pt idx="845">
                  <c:v>-7.045927800288827</c:v>
                </c:pt>
                <c:pt idx="846">
                  <c:v>-7.0587452373195045</c:v>
                </c:pt>
                <c:pt idx="847">
                  <c:v>-7.0715627089022659</c:v>
                </c:pt>
                <c:pt idx="848">
                  <c:v>-7.0843802150366946</c:v>
                </c:pt>
                <c:pt idx="849">
                  <c:v>-7.0971977557223731</c:v>
                </c:pt>
                <c:pt idx="850">
                  <c:v>-7.1100153309588832</c:v>
                </c:pt>
                <c:pt idx="851">
                  <c:v>-7.1228329407458073</c:v>
                </c:pt>
                <c:pt idx="852">
                  <c:v>-7.1356505850827281</c:v>
                </c:pt>
                <c:pt idx="853">
                  <c:v>-7.1484682639692281</c:v>
                </c:pt>
                <c:pt idx="854">
                  <c:v>-7.1612859774048898</c:v>
                </c:pt>
                <c:pt idx="855">
                  <c:v>-7.1741037253892959</c:v>
                </c:pt>
                <c:pt idx="856">
                  <c:v>-7.1869215079220288</c:v>
                </c:pt>
                <c:pt idx="857">
                  <c:v>-7.1997393250026702</c:v>
                </c:pt>
                <c:pt idx="858">
                  <c:v>-7.2125571766308028</c:v>
                </c:pt>
                <c:pt idx="859">
                  <c:v>-7.2253750628060098</c:v>
                </c:pt>
                <c:pt idx="860">
                  <c:v>-7.2381929835278731</c:v>
                </c:pt>
                <c:pt idx="861">
                  <c:v>-7.2510109387959751</c:v>
                </c:pt>
                <c:pt idx="862">
                  <c:v>-7.2638289286098985</c:v>
                </c:pt>
                <c:pt idx="863">
                  <c:v>-7.2766469529692257</c:v>
                </c:pt>
                <c:pt idx="864">
                  <c:v>-7.2894650118735393</c:v>
                </c:pt>
                <c:pt idx="865">
                  <c:v>-7.3022831053224211</c:v>
                </c:pt>
                <c:pt idx="866">
                  <c:v>-7.3151012333154544</c:v>
                </c:pt>
                <c:pt idx="867">
                  <c:v>-7.3279193958522209</c:v>
                </c:pt>
                <c:pt idx="868">
                  <c:v>-7.340737592932304</c:v>
                </c:pt>
                <c:pt idx="869">
                  <c:v>-7.3535558245552854</c:v>
                </c:pt>
                <c:pt idx="870">
                  <c:v>-7.3663740907207478</c:v>
                </c:pt>
                <c:pt idx="871">
                  <c:v>-7.3791923914282735</c:v>
                </c:pt>
                <c:pt idx="872">
                  <c:v>-7.3920107266774453</c:v>
                </c:pt>
                <c:pt idx="873">
                  <c:v>-7.4048290964678456</c:v>
                </c:pt>
                <c:pt idx="874">
                  <c:v>-7.417647500799057</c:v>
                </c:pt>
                <c:pt idx="875">
                  <c:v>-7.430465939670662</c:v>
                </c:pt>
                <c:pt idx="876">
                  <c:v>-7.4432844130822433</c:v>
                </c:pt>
                <c:pt idx="877">
                  <c:v>-7.4561029210333825</c:v>
                </c:pt>
                <c:pt idx="878">
                  <c:v>-7.4689214635236629</c:v>
                </c:pt>
                <c:pt idx="879">
                  <c:v>-7.4817400405526664</c:v>
                </c:pt>
                <c:pt idx="880">
                  <c:v>-7.4945586521199763</c:v>
                </c:pt>
                <c:pt idx="881">
                  <c:v>-7.5073772982251743</c:v>
                </c:pt>
                <c:pt idx="882">
                  <c:v>-7.520195978867843</c:v>
                </c:pt>
                <c:pt idx="883">
                  <c:v>-7.5330146940475657</c:v>
                </c:pt>
                <c:pt idx="884">
                  <c:v>-7.5458334437639243</c:v>
                </c:pt>
                <c:pt idx="885">
                  <c:v>-7.5586522280165012</c:v>
                </c:pt>
                <c:pt idx="886">
                  <c:v>-7.5714710468048789</c:v>
                </c:pt>
                <c:pt idx="887">
                  <c:v>-7.5842899001286401</c:v>
                </c:pt>
                <c:pt idx="888">
                  <c:v>-7.5971087879873673</c:v>
                </c:pt>
                <c:pt idx="889">
                  <c:v>-7.6099277103806431</c:v>
                </c:pt>
                <c:pt idx="890">
                  <c:v>-7.62274666730805</c:v>
                </c:pt>
                <c:pt idx="891">
                  <c:v>-7.6355656587691705</c:v>
                </c:pt>
                <c:pt idx="892">
                  <c:v>-7.6483846847635872</c:v>
                </c:pt>
                <c:pt idx="893">
                  <c:v>-7.6612037452908819</c:v>
                </c:pt>
                <c:pt idx="894">
                  <c:v>-7.6740228403506379</c:v>
                </c:pt>
                <c:pt idx="895">
                  <c:v>-7.6868419699424377</c:v>
                </c:pt>
                <c:pt idx="896">
                  <c:v>-7.6996611340658641</c:v>
                </c:pt>
                <c:pt idx="897">
                  <c:v>-7.7124803327204985</c:v>
                </c:pt>
                <c:pt idx="898">
                  <c:v>-7.7252995659059245</c:v>
                </c:pt>
                <c:pt idx="899">
                  <c:v>-7.7381188336217237</c:v>
                </c:pt>
                <c:pt idx="900">
                  <c:v>-7.7509381358674796</c:v>
                </c:pt>
                <c:pt idx="901">
                  <c:v>-7.7637574726427747</c:v>
                </c:pt>
                <c:pt idx="902">
                  <c:v>-7.7765768439471907</c:v>
                </c:pt>
                <c:pt idx="903">
                  <c:v>-7.7893962497803111</c:v>
                </c:pt>
                <c:pt idx="904">
                  <c:v>-7.8022156901417175</c:v>
                </c:pt>
                <c:pt idx="905">
                  <c:v>-7.8150351650309933</c:v>
                </c:pt>
                <c:pt idx="906">
                  <c:v>-7.8278546744477202</c:v>
                </c:pt>
                <c:pt idx="907">
                  <c:v>-7.8406742183914817</c:v>
                </c:pt>
                <c:pt idx="908">
                  <c:v>-7.8534937968618594</c:v>
                </c:pt>
                <c:pt idx="909">
                  <c:v>-7.8663134098584369</c:v>
                </c:pt>
                <c:pt idx="910">
                  <c:v>-7.8791330573807956</c:v>
                </c:pt>
                <c:pt idx="911">
                  <c:v>-7.8919527394285192</c:v>
                </c:pt>
                <c:pt idx="912">
                  <c:v>-7.9047724560011892</c:v>
                </c:pt>
                <c:pt idx="913">
                  <c:v>-7.9175922070983891</c:v>
                </c:pt>
                <c:pt idx="914">
                  <c:v>-7.9304119927197005</c:v>
                </c:pt>
                <c:pt idx="915">
                  <c:v>-7.943231812864707</c:v>
                </c:pt>
                <c:pt idx="916">
                  <c:v>-7.9560516675329911</c:v>
                </c:pt>
                <c:pt idx="917">
                  <c:v>-7.9688715567241344</c:v>
                </c:pt>
                <c:pt idx="918">
                  <c:v>-7.9816914804377204</c:v>
                </c:pt>
                <c:pt idx="919">
                  <c:v>-7.9945114386733307</c:v>
                </c:pt>
                <c:pt idx="920">
                  <c:v>-8.0073314314305488</c:v>
                </c:pt>
                <c:pt idx="921">
                  <c:v>-8.0201514587089573</c:v>
                </c:pt>
                <c:pt idx="922">
                  <c:v>-8.0329715205081378</c:v>
                </c:pt>
                <c:pt idx="923">
                  <c:v>-8.0457916168276746</c:v>
                </c:pt>
                <c:pt idx="924">
                  <c:v>-8.0586117476671486</c:v>
                </c:pt>
                <c:pt idx="925">
                  <c:v>-8.0714319130261423</c:v>
                </c:pt>
                <c:pt idx="926">
                  <c:v>-8.08425211290424</c:v>
                </c:pt>
                <c:pt idx="927">
                  <c:v>-8.0970723473010224</c:v>
                </c:pt>
                <c:pt idx="928">
                  <c:v>-8.109892616216074</c:v>
                </c:pt>
                <c:pt idx="929">
                  <c:v>-8.1227129196489756</c:v>
                </c:pt>
                <c:pt idx="930">
                  <c:v>-8.1355332575993113</c:v>
                </c:pt>
                <c:pt idx="931">
                  <c:v>-8.1483536300666621</c:v>
                </c:pt>
                <c:pt idx="932">
                  <c:v>-8.1611740370506123</c:v>
                </c:pt>
                <c:pt idx="933">
                  <c:v>-8.1739944785507426</c:v>
                </c:pt>
                <c:pt idx="934">
                  <c:v>-8.1868149545666373</c:v>
                </c:pt>
                <c:pt idx="935">
                  <c:v>-8.1996354650978773</c:v>
                </c:pt>
                <c:pt idx="936">
                  <c:v>-8.2124560101440469</c:v>
                </c:pt>
                <c:pt idx="937">
                  <c:v>-8.2252765897047286</c:v>
                </c:pt>
                <c:pt idx="938">
                  <c:v>-8.2380972037795051</c:v>
                </c:pt>
                <c:pt idx="939">
                  <c:v>-8.2509178523679569</c:v>
                </c:pt>
                <c:pt idx="940">
                  <c:v>-8.2637385354696686</c:v>
                </c:pt>
                <c:pt idx="941">
                  <c:v>-8.2765592530842227</c:v>
                </c:pt>
                <c:pt idx="942">
                  <c:v>-8.2893800052112017</c:v>
                </c:pt>
                <c:pt idx="943">
                  <c:v>-8.3022007918501881</c:v>
                </c:pt>
                <c:pt idx="944">
                  <c:v>-8.3150216130007646</c:v>
                </c:pt>
                <c:pt idx="945">
                  <c:v>-8.3278424686625137</c:v>
                </c:pt>
                <c:pt idx="946">
                  <c:v>-8.3406633588350179</c:v>
                </c:pt>
                <c:pt idx="947">
                  <c:v>-8.3534842835178598</c:v>
                </c:pt>
                <c:pt idx="948">
                  <c:v>-8.3663052427106219</c:v>
                </c:pt>
                <c:pt idx="949">
                  <c:v>-8.3791262364128869</c:v>
                </c:pt>
                <c:pt idx="950">
                  <c:v>-8.3919472646242372</c:v>
                </c:pt>
                <c:pt idx="951">
                  <c:v>-8.4047683273442555</c:v>
                </c:pt>
                <c:pt idx="952">
                  <c:v>-8.417589424572526</c:v>
                </c:pt>
                <c:pt idx="953">
                  <c:v>-8.4304105563086296</c:v>
                </c:pt>
                <c:pt idx="954">
                  <c:v>-8.4432317225521487</c:v>
                </c:pt>
                <c:pt idx="955">
                  <c:v>-8.4560529233026678</c:v>
                </c:pt>
                <c:pt idx="956">
                  <c:v>-8.4688741585597676</c:v>
                </c:pt>
                <c:pt idx="957">
                  <c:v>-8.4816954283230324</c:v>
                </c:pt>
                <c:pt idx="958">
                  <c:v>-8.4945167325920448</c:v>
                </c:pt>
                <c:pt idx="959">
                  <c:v>-8.5073380713663855</c:v>
                </c:pt>
                <c:pt idx="960">
                  <c:v>-8.520159444645639</c:v>
                </c:pt>
                <c:pt idx="961">
                  <c:v>-8.5329808524293878</c:v>
                </c:pt>
                <c:pt idx="962">
                  <c:v>-8.5458022947172125</c:v>
                </c:pt>
                <c:pt idx="963">
                  <c:v>-8.5586237715086977</c:v>
                </c:pt>
                <c:pt idx="964">
                  <c:v>-8.5714452828034258</c:v>
                </c:pt>
                <c:pt idx="965">
                  <c:v>-8.5842668286009793</c:v>
                </c:pt>
                <c:pt idx="966">
                  <c:v>-8.5970884089009409</c:v>
                </c:pt>
                <c:pt idx="967">
                  <c:v>-8.6099100237028949</c:v>
                </c:pt>
                <c:pt idx="968">
                  <c:v>-8.6227316730064221</c:v>
                </c:pt>
                <c:pt idx="969">
                  <c:v>-8.6355533568111049</c:v>
                </c:pt>
                <c:pt idx="970">
                  <c:v>-8.648375075116526</c:v>
                </c:pt>
                <c:pt idx="971">
                  <c:v>-8.6611968279222697</c:v>
                </c:pt>
                <c:pt idx="972">
                  <c:v>-8.6740186152279168</c:v>
                </c:pt>
                <c:pt idx="973">
                  <c:v>-8.6868404370330516</c:v>
                </c:pt>
                <c:pt idx="974">
                  <c:v>-8.6996622933372549</c:v>
                </c:pt>
                <c:pt idx="975">
                  <c:v>-8.7124841841401111</c:v>
                </c:pt>
                <c:pt idx="976">
                  <c:v>-8.7253061094412026</c:v>
                </c:pt>
                <c:pt idx="977">
                  <c:v>-8.738128069240112</c:v>
                </c:pt>
                <c:pt idx="978">
                  <c:v>-8.7509500635364219</c:v>
                </c:pt>
                <c:pt idx="979">
                  <c:v>-8.7637720923297149</c:v>
                </c:pt>
                <c:pt idx="980">
                  <c:v>-8.7765941556195735</c:v>
                </c:pt>
                <c:pt idx="981">
                  <c:v>-8.7894162534055802</c:v>
                </c:pt>
                <c:pt idx="982">
                  <c:v>-8.8022383856873176</c:v>
                </c:pt>
                <c:pt idx="983">
                  <c:v>-8.8150605524643684</c:v>
                </c:pt>
                <c:pt idx="984">
                  <c:v>-8.8278827537363167</c:v>
                </c:pt>
                <c:pt idx="985">
                  <c:v>-8.8407049895027434</c:v>
                </c:pt>
                <c:pt idx="986">
                  <c:v>-8.8535272597632328</c:v>
                </c:pt>
                <c:pt idx="987">
                  <c:v>-8.8663495645173676</c:v>
                </c:pt>
                <c:pt idx="988">
                  <c:v>-8.8791719037647283</c:v>
                </c:pt>
                <c:pt idx="989">
                  <c:v>-8.8919942775048995</c:v>
                </c:pt>
                <c:pt idx="990">
                  <c:v>-8.9048166857374635</c:v>
                </c:pt>
                <c:pt idx="991">
                  <c:v>-8.9176391284620031</c:v>
                </c:pt>
                <c:pt idx="992">
                  <c:v>-8.9304616056781008</c:v>
                </c:pt>
                <c:pt idx="993">
                  <c:v>-8.943284117385339</c:v>
                </c:pt>
                <c:pt idx="994">
                  <c:v>-8.9561066635833022</c:v>
                </c:pt>
                <c:pt idx="995">
                  <c:v>-8.9689292442715711</c:v>
                </c:pt>
                <c:pt idx="996">
                  <c:v>-8.9817518594497301</c:v>
                </c:pt>
                <c:pt idx="997">
                  <c:v>-8.9945745091173599</c:v>
                </c:pt>
                <c:pt idx="998">
                  <c:v>-9.0073971932740449</c:v>
                </c:pt>
                <c:pt idx="999">
                  <c:v>-9.0202199119193676</c:v>
                </c:pt>
                <c:pt idx="1000">
                  <c:v>-9.0330426650529105</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2100"/>
</file>

<file path=xl/ctrlProps/ctrlProp12.xml><?xml version="1.0" encoding="utf-8"?>
<formControlPr xmlns="http://schemas.microsoft.com/office/spreadsheetml/2009/9/main" objectType="Spin" dx="15" fmlaLink="$C$12" inc="100" max="30000" noThreeD="1" page="10" val="8080"/>
</file>

<file path=xl/ctrlProps/ctrlProp13.xml><?xml version="1.0" encoding="utf-8"?>
<formControlPr xmlns="http://schemas.microsoft.com/office/spreadsheetml/2009/9/main" objectType="Spin" dx="15" fmlaLink="$C$12" inc="100" max="30000" noThreeD="1" page="10" val="8080"/>
</file>

<file path=xl/ctrlProps/ctrlProp14.xml><?xml version="1.0" encoding="utf-8"?>
<formControlPr xmlns="http://schemas.microsoft.com/office/spreadsheetml/2009/9/main" objectType="Spin" dx="15" fmlaLink="Stabilito!C12" inc="100" max="30000" noThreeD="1" page="10" val="8080"/>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8080"/>
</file>

<file path=xl/ctrlProps/ctrlProp2.xml><?xml version="1.0" encoding="utf-8"?>
<formControlPr xmlns="http://schemas.microsoft.com/office/spreadsheetml/2009/9/main" objectType="Spin" dx="15" fmlaLink="$C$12" inc="100" max="30000" noThreeD="1" page="10" val="8080"/>
</file>

<file path=xl/ctrlProps/ctrlProp20.xml><?xml version="1.0" encoding="utf-8"?>
<formControlPr xmlns="http://schemas.microsoft.com/office/spreadsheetml/2009/9/main" objectType="Spin" dx="15" fmlaLink="Stabilito!C12" inc="100" max="30000" noThreeD="1" page="10" val="8080"/>
</file>

<file path=xl/ctrlProps/ctrlProp3.xml><?xml version="1.0" encoding="utf-8"?>
<formControlPr xmlns="http://schemas.microsoft.com/office/spreadsheetml/2009/9/main" objectType="Spin" dx="15" fmlaLink="$C$13" inc="50" max="30000" noThreeD="1" page="10" val="110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0"/>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zoomScale="115" zoomScaleNormal="115" zoomScaleSheetLayoutView="100" workbookViewId="0">
      <selection activeCell="G42" sqref="G42"/>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571</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60</v>
      </c>
      <c r="N6" s="565"/>
      <c r="O6" s="550">
        <v>40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84</v>
      </c>
      <c r="N7" s="565"/>
      <c r="O7" s="550">
        <v>104</v>
      </c>
      <c r="P7" s="550"/>
      <c r="Q7" s="29"/>
    </row>
    <row r="8" spans="1:20" ht="12.75" customHeight="1" thickTop="1" x14ac:dyDescent="0.2">
      <c r="A8" s="25"/>
      <c r="B8" s="138" t="str">
        <f>IF(Lang="Français","Nom",IF(Lang="English","Name",""))</f>
        <v>Nom</v>
      </c>
      <c r="C8" s="594" t="s">
        <v>572</v>
      </c>
      <c r="D8" s="594"/>
      <c r="E8" s="90"/>
      <c r="K8" s="33"/>
      <c r="L8" s="139" t="str">
        <f>IF(Lang="Français","Diamètre     'D2'",IF(Lang="English","Diameter 'D2'",""))</f>
        <v>Diamètre     'D2'</v>
      </c>
      <c r="M8" s="564">
        <v>104</v>
      </c>
      <c r="N8" s="565"/>
      <c r="O8" s="550">
        <v>84</v>
      </c>
      <c r="P8" s="550"/>
      <c r="Q8" s="29"/>
    </row>
    <row r="9" spans="1:20" ht="12.75" customHeight="1" x14ac:dyDescent="0.2">
      <c r="A9" s="25"/>
      <c r="B9" s="138" t="s">
        <v>4</v>
      </c>
      <c r="C9" s="595" t="s">
        <v>569</v>
      </c>
      <c r="D9" s="595"/>
      <c r="E9" s="90"/>
      <c r="K9" s="33"/>
      <c r="L9" s="139" t="str">
        <f>IF(Lang="Français","Implantation 'x'",IF(Lang="English","Basement 'x'",""))</f>
        <v>Implantation 'x'</v>
      </c>
      <c r="M9" s="564">
        <v>990</v>
      </c>
      <c r="N9" s="565"/>
      <c r="O9" s="550">
        <v>2060</v>
      </c>
      <c r="P9" s="550"/>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73" t="s">
        <v>568</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8080</v>
      </c>
      <c r="D12" s="34" t="s">
        <v>423</v>
      </c>
      <c r="L12" s="108" t="str">
        <f>IF(Lang="Français","Masse propu",IF(Lang="English","Motor Mass",""))</f>
        <v>Masse propu</v>
      </c>
      <c r="M12" s="109">
        <f ca="1">MpropuPlein</f>
        <v>1.6319999999999999</v>
      </c>
      <c r="N12" s="548">
        <f ca="1">MpropuVide</f>
        <v>0.65</v>
      </c>
      <c r="O12" s="549"/>
      <c r="P12" s="110" t="s">
        <v>14</v>
      </c>
      <c r="Q12" s="29"/>
      <c r="S12" s="386" t="str">
        <f>IF(Lang="Français","Haut",IF(Lang="English","Top",""))</f>
        <v>Haut</v>
      </c>
      <c r="T12" s="387">
        <f ca="1">XpropuRef-Long_propu</f>
        <v>1602</v>
      </c>
    </row>
    <row r="13" spans="1:20" ht="12.75" customHeight="1" x14ac:dyDescent="0.2">
      <c r="A13" s="25"/>
      <c r="B13" s="139" t="str">
        <f>IF(Lang="Français","Centre de Masse",IF(Lang="English","Center of Mass",""))</f>
        <v>Centre de Masse</v>
      </c>
      <c r="C13" s="35">
        <v>1100</v>
      </c>
      <c r="D13" s="34" t="s">
        <v>423</v>
      </c>
      <c r="L13" s="108" t="str">
        <f>IF(Lang="Français","CdM propu",IF(Lang="English","Motor CoM",""))</f>
        <v>CdM propu</v>
      </c>
      <c r="M13" s="111">
        <f ca="1">XpropuPlein</f>
        <v>250</v>
      </c>
      <c r="N13" s="546">
        <f ca="1">XpropuVide</f>
        <v>240</v>
      </c>
      <c r="O13" s="547"/>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64">
        <v>2100</v>
      </c>
      <c r="D14" s="565"/>
      <c r="L14" s="108" t="str">
        <f>IF(Lang="Français","Masse fusée",IF(Lang="English","Rocket Mass",""))</f>
        <v>Masse fusée</v>
      </c>
      <c r="M14" s="112">
        <f ca="1">MasseSans+MpropuPlein</f>
        <v>9.7119999999999997</v>
      </c>
      <c r="N14" s="577">
        <f ca="1">MasseSans+MpropuVide</f>
        <v>8.73</v>
      </c>
      <c r="O14" s="578"/>
      <c r="P14" s="109">
        <f>IF(OR(D12="sans propu",D12="without motor"),C12/1000,IF(OR(D12="avec propu vide",D12="with empty motor"),C12/1000-MpropuVide,IF(OR(D12="avec propu plein",D12="with loaded motor"),C12/1000-MpropuPlein,"Erreur")))</f>
        <v>8.08</v>
      </c>
      <c r="Q14" s="29"/>
      <c r="S14" s="386" t="str">
        <f>IF(Lang="Français","Bas",IF(Lang="English","Base",""))</f>
        <v>Bas</v>
      </c>
      <c r="T14" s="387">
        <f>XpropuRef</f>
        <v>2090</v>
      </c>
    </row>
    <row r="15" spans="1:20" ht="12.75" customHeight="1" x14ac:dyDescent="0.2">
      <c r="A15" s="25"/>
      <c r="B15" s="139" t="str">
        <f>IF(Lang="Français","Diamètre Réf.",IF(Lang="English","Ref. Diameter",""))</f>
        <v>Diamètre Réf.</v>
      </c>
      <c r="C15" s="564">
        <f>((2/3)*104+(1/3)*84)</f>
        <v>97.333333333333329</v>
      </c>
      <c r="D15" s="565"/>
      <c r="L15" s="175" t="str">
        <f>IF(Lang="Français","CdM fusée",IF(Lang="English","Rocket CoM",""))</f>
        <v>CdM fusée</v>
      </c>
      <c r="M15" s="176">
        <f ca="1">(XcgSans*MasseSans+(XpropuRef-Long_propu+XpropuPlein)*MpropuPlein)/MassePlein</f>
        <v>1226.3657331136737</v>
      </c>
      <c r="N15" s="579">
        <f ca="1">(XcgSans*MasseSans+(XpropuRef-Long_propu+XpropuVide)*MpropuVide)/MasseVide</f>
        <v>1155.2462772050399</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1100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1870</v>
      </c>
    </row>
    <row r="18" spans="1:20" ht="12.75" customHeight="1" thickTop="1" x14ac:dyDescent="0.2">
      <c r="A18" s="25"/>
      <c r="B18" s="139" t="s">
        <v>54</v>
      </c>
      <c r="C18" s="587" t="s">
        <v>552</v>
      </c>
      <c r="D18" s="588"/>
      <c r="K18" s="37"/>
      <c r="L18" s="108" t="str">
        <f>IF(Lang="Français","Coiffe",IF(Lang="English","Nose Cone",""))</f>
        <v>Coiffe</v>
      </c>
      <c r="M18" s="553">
        <f>IF(LEFT(Forme_ogive,5)="Parab",1/2*Long_ogive,IF(LEFT(Forme_ogive,4)="Ogiv",7/15*Long_ogive,IF(LEFT(Forme_ogive,3)="Con",2/3*Long_ogive)))</f>
        <v>168</v>
      </c>
      <c r="N18" s="554"/>
      <c r="O18" s="560">
        <f>2*POWER(D_og/D_ref, 2)</f>
        <v>1.4895852880465379</v>
      </c>
      <c r="P18" s="560"/>
      <c r="Q18" s="29"/>
      <c r="S18" s="386" t="str">
        <f>IF(Lang="Français","Emplanture","Root edge")</f>
        <v>Emplanture</v>
      </c>
      <c r="T18" s="387">
        <f>m_ail</f>
        <v>190</v>
      </c>
    </row>
    <row r="19" spans="1:20" ht="12.75" customHeight="1" x14ac:dyDescent="0.2">
      <c r="A19" s="25"/>
      <c r="B19" s="139" t="str">
        <f>IF(Lang="Français","Position du bas",IF(Lang="English","Basement",""))</f>
        <v>Position du bas</v>
      </c>
      <c r="C19" s="550">
        <v>2090</v>
      </c>
      <c r="D19" s="550"/>
      <c r="L19" s="108" t="str">
        <f>IF(Lang="Français","Ailerons",IF(Lang="English","Fins",""))</f>
        <v>Ailerons</v>
      </c>
      <c r="M19" s="553">
        <f>(XCpa*Cnail-0.5*XCpi*Cni)/Cnai</f>
        <v>1990.0687982122786</v>
      </c>
      <c r="N19" s="554"/>
      <c r="O19" s="589">
        <f>Cnail-Cni/2</f>
        <v>9.9251186193207168</v>
      </c>
      <c r="P19" s="590"/>
      <c r="Q19" s="29"/>
      <c r="S19" s="386" t="str">
        <f>IF(Lang="Français","Bas","Base")</f>
        <v>Bas</v>
      </c>
      <c r="T19" s="387">
        <f>X_ail</f>
        <v>2060</v>
      </c>
    </row>
    <row r="20" spans="1:20"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1983.3950617283951</v>
      </c>
      <c r="N20" s="554"/>
      <c r="O20" s="560">
        <f>4*Q_ail*POWER((E_ail/D_ref),2)*(1+D_ail/(2*E_ail+D_ail))/(1+SQRT(1+POWER(2*f_ail/(m_ail+n_ail),2)))</f>
        <v>15.508354140094392</v>
      </c>
      <c r="P20" s="560"/>
      <c r="Q20" s="29"/>
    </row>
    <row r="21" spans="1:20"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983</v>
      </c>
      <c r="N21" s="554"/>
      <c r="O21" s="560">
        <f>IF(LEFT(Type_masquage,1)="M",0, 4*Q_can*POWER((E_can/D_ref),2)*(1+D_can/(2*E_can+D_can))/(1+SQRT(1+POWER(2*f_can/(m_can+n_can),2))))</f>
        <v>11.496988855409453</v>
      </c>
      <c r="P21" s="560"/>
      <c r="Q21" s="29"/>
    </row>
    <row r="22" spans="1:20" ht="12.75" customHeight="1" thickTop="1" x14ac:dyDescent="0.2">
      <c r="A22" s="25"/>
      <c r="B22" s="139" t="str">
        <f>IF(Lang="Français","Forme",IF(Lang="English","Shape",""))</f>
        <v>Forme</v>
      </c>
      <c r="C22" s="566" t="s">
        <v>570</v>
      </c>
      <c r="D22" s="567"/>
      <c r="L22" s="108" t="str">
        <f>IF(Lang="Français","Partie masquée",IF(Lang="English","Interation zone",""))</f>
        <v>Partie masquée</v>
      </c>
      <c r="M22" s="570">
        <f>IF(LEFT(Type_masquage,1)="B", X_int-m_int+p_int*(m_int+2*n_int)/(3*(m_int+n_int))+(m_int+n_int-m_int*n_int/(m_int+n_int))/6, 0 )</f>
        <v>1971.5313984474569</v>
      </c>
      <c r="N22" s="570"/>
      <c r="O22" s="589">
        <f>IF(LEFT(Type_masquage,1)="B", 4*Q_int*POWER((E_int/D_ref),2)*(1+D_int/(2*E_int+D_int))/(1+SQRT(1+POWER(2*f_int/(m_int+n_int),2))), 0 )</f>
        <v>11.16647104154735</v>
      </c>
      <c r="P22" s="590"/>
      <c r="Q22" s="29"/>
    </row>
    <row r="23" spans="1:20" ht="12.75" customHeight="1" x14ac:dyDescent="0.2">
      <c r="A23" s="25"/>
      <c r="B23" s="139" t="str">
        <f>IF(Lang="Français","Hauteur",IF(Lang="English","Heigth",""))</f>
        <v>Hauteur</v>
      </c>
      <c r="C23" s="564">
        <v>252</v>
      </c>
      <c r="D23" s="565"/>
      <c r="L23" s="108" t="s">
        <v>156</v>
      </c>
      <c r="M23" s="553">
        <f>IF(OR(RIGHT(Nb_diam,1)=",",D2j=0),0, X_j+l_j/3*(1+1/(1+D1j/D2j)) )</f>
        <v>1021.063829787234</v>
      </c>
      <c r="N23" s="554"/>
      <c r="O23" s="560">
        <f>IF(OR(RIGHT(Nb_diam,1)=",",D2j=0),0,2*(POWER(D2j/D_ref,2)-POWER(D1j/D_ref,2)))</f>
        <v>0.79376993807468588</v>
      </c>
      <c r="P23" s="560"/>
      <c r="Q23" s="29"/>
    </row>
    <row r="24" spans="1:20" ht="12.75" customHeight="1" thickBot="1" x14ac:dyDescent="0.25">
      <c r="A24" s="25"/>
      <c r="B24" s="139" t="str">
        <f>IF(Lang="Français","Diamètre",IF(Lang="English","Diameter",""))</f>
        <v>Diamètre</v>
      </c>
      <c r="C24" s="564">
        <v>84</v>
      </c>
      <c r="D24" s="565"/>
      <c r="L24" s="108" t="s">
        <v>157</v>
      </c>
      <c r="M24" s="553">
        <f>IF( OR(RIGHT(Nb_diam,1)=",",D2r=0), 0, X_r+l_r/3*(1+1/(1+D1r/D2r)) )</f>
        <v>2079.2907801418442</v>
      </c>
      <c r="N24" s="554"/>
      <c r="O24" s="560">
        <f>IF( OR(RIGHT(Nb_diam,1)=",",D2r=0), 0, 2*(POWER(D2r/D_ref,2)-POWER(D1r/D_ref,2)) )</f>
        <v>-0.79376993807468588</v>
      </c>
      <c r="P24" s="560"/>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 bas</v>
      </c>
      <c r="D26" s="179" t="str">
        <f>IF(Lang="Français","Ailerons haut",IF(Lang="English","Upper Fins",""))</f>
        <v>Ailerons haut</v>
      </c>
      <c r="F26" s="39">
        <f ca="1">TODAY()</f>
        <v>45890</v>
      </c>
      <c r="G26" s="137" t="s">
        <v>62</v>
      </c>
      <c r="H26" s="584" t="str">
        <f>IF(Lang="Français","Résultats",IF(Lang="English","Results",""))</f>
        <v>Résultats</v>
      </c>
      <c r="I26" s="584"/>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2">
      <c r="A27" s="25"/>
      <c r="B27" s="30"/>
      <c r="C27" s="561" t="s">
        <v>425</v>
      </c>
      <c r="D27" s="562"/>
      <c r="E27" s="146">
        <f>m_ail</f>
        <v>190</v>
      </c>
      <c r="F27" s="105" t="s">
        <v>64</v>
      </c>
      <c r="G27" s="104">
        <f>IF(RIGHT(Type_fusee,1)=".",10, IF(OR(LEFT(Type_fusee,1)="R",LEFT(Type_fusee,1)=",",LEFT(Type_fusee,4)="Mini"),10, IF(LEFT(Type_fusee,5)="Micro",10, IF(RIGHT(Type_fusee,1)=" ",1))))</f>
        <v>10</v>
      </c>
      <c r="H27" s="551">
        <f>Long_tot/D_ref</f>
        <v>21.575342465753426</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190</v>
      </c>
      <c r="D28" s="177">
        <v>170</v>
      </c>
      <c r="E28" s="146">
        <f>n_ail+(m_ail-n_ail)*(1-E_int/E_ail)</f>
        <v>103.57142857142857</v>
      </c>
      <c r="F28" s="105" t="str">
        <f>IF(Lang="Français","Portance","Lift")</f>
        <v>Portance</v>
      </c>
      <c r="G28" s="104">
        <f>IF(RIGHT(Type_fusee,1)=".",15,IF(OR(LEFT(Type_fusee,1)="R",LEFT(Type_fusee,1)=",",LEFT(Type_fusee,4)="Mini"),15, IF(LEFT(Type_fusee,5)="Micro",15, IF(RIGHT(Type_fusee,1)=" ",15))))</f>
        <v>15</v>
      </c>
      <c r="H28" s="508">
        <f>Cnai+Cnc+Cno+Cnj+Cnr</f>
        <v>22.911692762776706</v>
      </c>
      <c r="I28" s="508">
        <f>Cnail+Cnc+Cno+Cnj+Cnr</f>
        <v>28.494928283550383</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80</v>
      </c>
      <c r="D29" s="35">
        <v>80</v>
      </c>
      <c r="E29" s="146">
        <f>p_ail*E_int/E_ail</f>
        <v>141.42857142857142</v>
      </c>
      <c r="F29" s="515" t="str">
        <f>IF(Lang="Français","MargeStat.","StatMargin")</f>
        <v>MargeStat.</v>
      </c>
      <c r="G29" s="510">
        <f>IF(RIGHT(Type_fusee,1)=".",2, IF(OR(LEFT(Type_fusee,1)="R",LEFT(Type_fusee,1)=",",LEFT(Type_fusee,4)="Mini"),1.5, IF(LEFT(Type_fusee,5)="Micro",1, IF(RIGHT(Type_fusee,1)=" ",1))))</f>
        <v>2</v>
      </c>
      <c r="H29" s="97">
        <f ca="1">(XCp-XcgPlein)/D_ref</f>
        <v>1.0606636149458173</v>
      </c>
      <c r="I29" s="98">
        <f ca="1">(XCp0-XcgVide)/D_ref</f>
        <v>3.0835822032885316</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Abaisser les ailerons ou rehausser le CdM !</v>
      </c>
    </row>
    <row r="30" spans="1:20" ht="12.75" customHeight="1" x14ac:dyDescent="0.2">
      <c r="A30" s="25"/>
      <c r="B30" s="524" t="str">
        <f>IF(Lang="Français"," Flèche          'p'"," Offset         'p'")</f>
        <v xml:space="preserve"> Flèche          'p'</v>
      </c>
      <c r="C30" s="35">
        <v>180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40</v>
      </c>
      <c r="H30" s="99">
        <f ca="1">MS_min*Cn</f>
        <v>24.301598870294661</v>
      </c>
      <c r="I30" s="96">
        <f ca="1">MS_max*Cn0</f>
        <v>87.86645373913899</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row>
    <row r="31" spans="1:20" ht="12.75" customHeight="1" x14ac:dyDescent="0.2">
      <c r="A31" s="25"/>
      <c r="B31" s="524" t="str">
        <f>IF(Lang="Français"," Envergure     'E'",IF(Lang="English"," Span          'E'",""))</f>
        <v xml:space="preserve"> Envergure     'E'</v>
      </c>
      <c r="C31" s="35">
        <v>140</v>
      </c>
      <c r="D31" s="35">
        <v>120</v>
      </c>
      <c r="E31" s="146">
        <f>ep_ail</f>
        <v>3</v>
      </c>
      <c r="F31" s="106" t="s">
        <v>55</v>
      </c>
      <c r="G31" s="103"/>
      <c r="H31" s="509">
        <f>(Cnai*XCpai+Cnc*XCpc+Cnj*XCpj+Cnr*XCpr+Cno*XCpo)/(Cnai+Cnc+Cnr+Cnj+Cno)</f>
        <v>1329.6036583017333</v>
      </c>
      <c r="I31" s="509">
        <f>(Cnail*XCpa+Cnc*XCpc+Cnj*XCpj+Cnr*XCpr+Cno*XCpo)/(Cnail+Cnc+Cnr+Cnj+Cno)</f>
        <v>1455.3816116584569</v>
      </c>
      <c r="J31" s="102"/>
      <c r="K31" s="32"/>
      <c r="Q31" s="29"/>
      <c r="R31" s="38"/>
      <c r="S31" s="388"/>
    </row>
    <row r="32" spans="1:20" ht="12.75" customHeight="1" x14ac:dyDescent="0.2">
      <c r="A32" s="25"/>
      <c r="B32" s="525" t="str">
        <f>IF(Lang="Français"," Epaisseur     'ep'",IF(Lang="English"," Thickness  'ep'",""))</f>
        <v xml:space="preserve"> Epaisseur     'ep'</v>
      </c>
      <c r="C32" s="35">
        <v>3</v>
      </c>
      <c r="D32" s="35">
        <v>3</v>
      </c>
      <c r="E32" s="146">
        <f>IF(Q_ail=Q_can,Q_ail,FALSE)</f>
        <v>4</v>
      </c>
      <c r="F32" s="106" t="s">
        <v>66</v>
      </c>
      <c r="G32" s="103"/>
      <c r="H32" s="100">
        <f ca="1">(XCp-XcgPlein)/Long_tot*100</f>
        <v>4.9160916756218827</v>
      </c>
      <c r="I32" s="101">
        <f ca="1">(XCp-XcgVide)/Long_tot*100</f>
        <v>8.3027324331758781</v>
      </c>
      <c r="J32" s="102"/>
      <c r="K32" s="32"/>
      <c r="Q32" s="29"/>
      <c r="R32" s="38"/>
    </row>
    <row r="33" spans="1:23" ht="12.75" customHeight="1" x14ac:dyDescent="0.2">
      <c r="A33" s="25"/>
      <c r="B33" s="524" t="str">
        <f>IF(Lang="Français"," Nombre            ",IF(Lang="English"," Number of fins",""))</f>
        <v xml:space="preserve"> Nombre            </v>
      </c>
      <c r="C33" s="36">
        <v>4</v>
      </c>
      <c r="D33" s="36">
        <v>4</v>
      </c>
      <c r="E33" s="146">
        <f>X_ail</f>
        <v>2060</v>
      </c>
      <c r="G33" s="24"/>
      <c r="H33" s="540" t="str">
        <f ca="1">IF(AND(CritCnmin&lt;Cn,Cn0&lt;CritCnmax,CritMsmin&lt;MS_min,MS_max&lt;CritMsmax,CritMsCnmin&lt;MS_Cn_min,MS_Cn_max&lt;CritMsCnmax),"STABLE",IF(OR(Cn&lt;CritCnmin,MS_min&lt;CritMsmin,MS_Cn_min&lt;CritMsCnmin),"INSTABLE",IF(Lang="Français","SURSTABLE","OVERSTABLE")))</f>
        <v>INSTABLE</v>
      </c>
      <c r="I33" s="541"/>
      <c r="J33" s="31"/>
      <c r="K33" s="32"/>
      <c r="Q33" s="29"/>
      <c r="R33" s="38"/>
    </row>
    <row r="34" spans="1:23" ht="12.75" customHeight="1" x14ac:dyDescent="0.2">
      <c r="A34" s="25"/>
      <c r="B34" s="524" t="str">
        <f>IF(Lang="Français"," Position du bas",IF(Lang="English"," Basement",""))</f>
        <v xml:space="preserve"> Position du bas</v>
      </c>
      <c r="C34" s="35">
        <v>2060</v>
      </c>
      <c r="D34" s="35">
        <v>1050</v>
      </c>
      <c r="E34" s="146">
        <f>D_ail</f>
        <v>104</v>
      </c>
      <c r="G34" s="24"/>
      <c r="H34" s="542"/>
      <c r="I34" s="543"/>
      <c r="K34" s="32"/>
      <c r="Q34" s="29"/>
      <c r="R34" s="38"/>
    </row>
    <row r="35" spans="1:23" ht="12.75" customHeight="1" x14ac:dyDescent="0.2">
      <c r="A35" s="25"/>
      <c r="B35" s="524" t="str">
        <f>IF(Lang="Français"," Diamètre         ",IF(Lang="English"," Diameter at Fins",""))</f>
        <v xml:space="preserve"> Diamètre         </v>
      </c>
      <c r="C35" s="35">
        <v>104</v>
      </c>
      <c r="D35" s="35">
        <v>84</v>
      </c>
      <c r="E35" s="146">
        <f>SQRT(POWER(p_int+n_int/2-m_int/2,2)+POWER(E_int,2))</f>
        <v>147.46540583597005</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187.68324379123459</v>
      </c>
      <c r="D36" s="145">
        <f>SQRT(POWER(p_can+n_can/2-m_can/2,2)+POWER(E_can,2))</f>
        <v>166.20770138594662</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-990</v>
      </c>
      <c r="D126" s="46">
        <f>IF(AND(RIGHT(Nb_diam,1)=".",X_j), D1j/2, D125 )</f>
        <v>42</v>
      </c>
      <c r="E126" s="93">
        <f t="shared" si="0"/>
        <v>-42</v>
      </c>
      <c r="K126" s="46"/>
    </row>
    <row r="127" spans="2:18" x14ac:dyDescent="0.2">
      <c r="B127" s="45" t="s">
        <v>74</v>
      </c>
      <c r="C127" s="46">
        <f>IF(AND(RIGHT(Nb_diam,1)=".",X_j), -X_j-l_j, C126 )</f>
        <v>-1050</v>
      </c>
      <c r="D127" s="46">
        <f>IF(AND(RIGHT(Nb_diam,1)=".",X_j), D2j/2, D126 )</f>
        <v>52</v>
      </c>
      <c r="E127" s="93">
        <f t="shared" si="0"/>
        <v>-52</v>
      </c>
      <c r="K127" s="46"/>
    </row>
    <row r="128" spans="2:18" x14ac:dyDescent="0.2">
      <c r="B128" s="45" t="s">
        <v>75</v>
      </c>
      <c r="C128" s="46">
        <f>IF(AND(RIGHT(Nb_diam,1)=".",X_r), -X_r, C127 )</f>
        <v>-2060</v>
      </c>
      <c r="D128" s="46">
        <f>IF(AND(RIGHT(Nb_diam,1)=".",X_r), D1r/2, D127 )</f>
        <v>52</v>
      </c>
      <c r="E128" s="93">
        <f t="shared" si="0"/>
        <v>-52</v>
      </c>
      <c r="K128" s="46"/>
    </row>
    <row r="129" spans="2:11" x14ac:dyDescent="0.2">
      <c r="B129" s="45" t="s">
        <v>76</v>
      </c>
      <c r="C129" s="46">
        <f>IF(AND(RIGHT(Nb_diam,1)=".",X_r), -X_r-l_r, C128 )</f>
        <v>-2100</v>
      </c>
      <c r="D129" s="46">
        <f>IF(AND(RIGHT(Nb_diam,1)=".",X_r), D2r/2, D128 )</f>
        <v>42</v>
      </c>
      <c r="E129" s="93">
        <f t="shared" si="0"/>
        <v>-42</v>
      </c>
      <c r="K129" s="46"/>
    </row>
    <row r="130" spans="2:11" x14ac:dyDescent="0.2">
      <c r="B130" s="45" t="s">
        <v>77</v>
      </c>
      <c r="C130" s="46">
        <f>-Long_tot</f>
        <v>-2100</v>
      </c>
      <c r="D130" s="46">
        <f>D129</f>
        <v>42</v>
      </c>
      <c r="E130" s="93">
        <f t="shared" si="0"/>
        <v>-42</v>
      </c>
      <c r="K130" s="46"/>
    </row>
    <row r="131" spans="2:11" x14ac:dyDescent="0.2">
      <c r="B131" s="45" t="s">
        <v>77</v>
      </c>
      <c r="C131" s="46">
        <f>-Long_tot</f>
        <v>-2100</v>
      </c>
      <c r="D131" s="46">
        <v>0</v>
      </c>
      <c r="E131" s="93">
        <f t="shared" si="0"/>
        <v>0</v>
      </c>
      <c r="K131" s="46"/>
    </row>
    <row r="132" spans="2:11" x14ac:dyDescent="0.2">
      <c r="B132" s="183" t="s">
        <v>78</v>
      </c>
      <c r="C132" s="197">
        <f>-X_ail+m_ail</f>
        <v>-1870</v>
      </c>
      <c r="D132" s="197">
        <f>D_ail/2</f>
        <v>52</v>
      </c>
      <c r="E132" s="198">
        <f t="shared" si="0"/>
        <v>-52</v>
      </c>
      <c r="K132" s="46"/>
    </row>
    <row r="133" spans="2:11" x14ac:dyDescent="0.2">
      <c r="B133" s="185" t="s">
        <v>79</v>
      </c>
      <c r="C133" s="46">
        <f>-X_ail+m_ail-p_ail</f>
        <v>-2050</v>
      </c>
      <c r="D133" s="46">
        <f>D_ail/2+E_ail</f>
        <v>192</v>
      </c>
      <c r="E133" s="199">
        <f t="shared" si="0"/>
        <v>-192</v>
      </c>
      <c r="K133" s="46"/>
    </row>
    <row r="134" spans="2:11" x14ac:dyDescent="0.2">
      <c r="B134" s="185" t="s">
        <v>80</v>
      </c>
      <c r="C134" s="46">
        <f>-X_ail+m_ail-p_ail-n_ail</f>
        <v>-2130</v>
      </c>
      <c r="D134" s="46">
        <f>D_ail/2+E_ail</f>
        <v>192</v>
      </c>
      <c r="E134" s="199">
        <f t="shared" si="0"/>
        <v>-192</v>
      </c>
      <c r="K134" s="46"/>
    </row>
    <row r="135" spans="2:11" x14ac:dyDescent="0.2">
      <c r="B135" s="185" t="s">
        <v>81</v>
      </c>
      <c r="C135" s="46">
        <f>-X_ail</f>
        <v>-2060</v>
      </c>
      <c r="D135" s="46">
        <f>D_ail/2</f>
        <v>52</v>
      </c>
      <c r="E135" s="199">
        <f t="shared" si="0"/>
        <v>-52</v>
      </c>
      <c r="K135" s="46"/>
    </row>
    <row r="136" spans="2:11" x14ac:dyDescent="0.2">
      <c r="B136" s="187" t="s">
        <v>78</v>
      </c>
      <c r="C136" s="200">
        <f>-X_ail+m_ail</f>
        <v>-1870</v>
      </c>
      <c r="D136" s="200">
        <f>D_ail/2</f>
        <v>52</v>
      </c>
      <c r="E136" s="201">
        <f t="shared" si="0"/>
        <v>-52</v>
      </c>
      <c r="K136" s="46"/>
    </row>
    <row r="137" spans="2:11" x14ac:dyDescent="0.2">
      <c r="B137" s="192" t="str">
        <f>IF(E_ail&gt;0,IF(Lang="Français","Envergure","Span"),"")</f>
        <v>Envergure</v>
      </c>
      <c r="C137" s="197">
        <f>MIN(-X_ail,-X_ail+m_ail-p_ail-n_ail)-Long_tot/30</f>
        <v>-2200</v>
      </c>
      <c r="D137" s="207">
        <f>-D_ail/2-E_ail</f>
        <v>-192</v>
      </c>
      <c r="E137" s="93"/>
      <c r="K137" s="46"/>
    </row>
    <row r="138" spans="2:11" x14ac:dyDescent="0.2">
      <c r="B138" s="195" t="s">
        <v>166</v>
      </c>
      <c r="C138" s="46">
        <f>MIN(-X_ail,-X_ail+m_ail-p_ail-n_ail)-Long_tot/30</f>
        <v>-2200</v>
      </c>
      <c r="D138" s="208">
        <f>-D_ail/2-E_ail/2</f>
        <v>-122</v>
      </c>
      <c r="E138" s="93"/>
      <c r="K138" s="46"/>
    </row>
    <row r="139" spans="2:11" x14ac:dyDescent="0.2">
      <c r="B139" s="212" t="s">
        <v>162</v>
      </c>
      <c r="C139" s="200">
        <f>MIN(-X_ail,-X_ail+m_ail-p_ail-n_ail)-Long_tot/30</f>
        <v>-2200</v>
      </c>
      <c r="D139" s="209">
        <f>-D_ail/2</f>
        <v>-52</v>
      </c>
      <c r="E139" s="93"/>
      <c r="K139" s="46"/>
    </row>
    <row r="140" spans="2:11" x14ac:dyDescent="0.2">
      <c r="B140" s="192" t="str">
        <f>IF(Lang="Français","Emplanture","Root edge")</f>
        <v>Emplanture</v>
      </c>
      <c r="C140" s="197">
        <f>-X_ail+m_ail</f>
        <v>-1870</v>
      </c>
      <c r="D140" s="207">
        <f>D_ail/2+E_ail+Long_tot/20</f>
        <v>297</v>
      </c>
      <c r="E140" s="93"/>
      <c r="K140" s="46"/>
    </row>
    <row r="141" spans="2:11" x14ac:dyDescent="0.2">
      <c r="B141" s="195" t="s">
        <v>168</v>
      </c>
      <c r="C141" s="46">
        <f>-X_ail+m_ail/2</f>
        <v>-1965</v>
      </c>
      <c r="D141" s="208">
        <f>D_ail/2+E_ail+Long_tot/20</f>
        <v>297</v>
      </c>
      <c r="E141" s="93"/>
      <c r="K141" s="46"/>
    </row>
    <row r="142" spans="2:11" x14ac:dyDescent="0.2">
      <c r="B142" s="212" t="s">
        <v>169</v>
      </c>
      <c r="C142" s="200">
        <f>-X_ail</f>
        <v>-2060</v>
      </c>
      <c r="D142" s="209">
        <f>D_ail/2+E_ail+Long_tot/20</f>
        <v>297</v>
      </c>
      <c r="E142" s="93"/>
      <c r="K142" s="46"/>
    </row>
    <row r="143" spans="2:11" x14ac:dyDescent="0.2">
      <c r="B143" s="192" t="str">
        <f>IF(p_ail&lt;&gt;0,IF(Lang="Français","Flèche","Offset"),"")</f>
        <v>Flèche</v>
      </c>
      <c r="C143" s="197">
        <f>-X_ail+m_ail</f>
        <v>-1870</v>
      </c>
      <c r="D143" s="207">
        <f>-D_ail/2-E_ail-Long_tot/30</f>
        <v>-262</v>
      </c>
      <c r="E143" s="93"/>
      <c r="K143" s="46"/>
    </row>
    <row r="144" spans="2:11" x14ac:dyDescent="0.2">
      <c r="B144" s="195" t="s">
        <v>165</v>
      </c>
      <c r="C144" s="46">
        <f>-X_ail+m_ail-p_ail/2</f>
        <v>-1960</v>
      </c>
      <c r="D144" s="208">
        <f>-D_ail/2-E_ail-Long_tot/30</f>
        <v>-262</v>
      </c>
      <c r="E144" s="93"/>
      <c r="K144" s="46"/>
    </row>
    <row r="145" spans="2:11" x14ac:dyDescent="0.2">
      <c r="B145" s="212" t="s">
        <v>163</v>
      </c>
      <c r="C145" s="200">
        <f>-X_ail+m_ail-p_ail</f>
        <v>-2050</v>
      </c>
      <c r="D145" s="209">
        <f>-D_ail/2-E_ail-Long_tot/30</f>
        <v>-262</v>
      </c>
      <c r="E145" s="93"/>
      <c r="K145" s="46"/>
    </row>
    <row r="146" spans="2:11" x14ac:dyDescent="0.2">
      <c r="B146" s="192" t="str">
        <f>IF(n_ail&gt;0,IF(Lang="Français","Saumon","Tip edge"),"")</f>
        <v>Saumon</v>
      </c>
      <c r="C146" s="197">
        <f>-X_ail+m_ail-p_ail</f>
        <v>-2050</v>
      </c>
      <c r="D146" s="207">
        <f>-D_ail/2-E_ail-Long_tot/20</f>
        <v>-297</v>
      </c>
      <c r="E146" s="93"/>
      <c r="K146" s="46"/>
    </row>
    <row r="147" spans="2:11" x14ac:dyDescent="0.2">
      <c r="B147" s="195" t="s">
        <v>167</v>
      </c>
      <c r="C147" s="46">
        <f>-X_ail+m_ail-p_ail-n_ail/2</f>
        <v>-2090</v>
      </c>
      <c r="D147" s="208">
        <f>-D_ail/2-E_ail-Long_tot/20</f>
        <v>-297</v>
      </c>
      <c r="E147" s="93"/>
      <c r="K147" s="46"/>
    </row>
    <row r="148" spans="2:11" x14ac:dyDescent="0.2">
      <c r="B148" s="212" t="s">
        <v>164</v>
      </c>
      <c r="C148" s="200">
        <f>-X_ail+m_ail-p_ail-n_ail</f>
        <v>-2130</v>
      </c>
      <c r="D148" s="209">
        <f>-D_ail/2-E_ail-Long_tot/20</f>
        <v>-297</v>
      </c>
      <c r="E148" s="93"/>
      <c r="K148" s="46"/>
    </row>
    <row r="149" spans="2:11" x14ac:dyDescent="0.2">
      <c r="B149" s="183" t="s">
        <v>82</v>
      </c>
      <c r="C149" s="197">
        <f ca="1">-XcgPlein</f>
        <v>-1226.3657331136737</v>
      </c>
      <c r="D149" s="207">
        <v>0</v>
      </c>
      <c r="E149" s="93"/>
      <c r="K149" s="46"/>
    </row>
    <row r="150" spans="2:11" x14ac:dyDescent="0.2">
      <c r="B150" s="187" t="s">
        <v>83</v>
      </c>
      <c r="C150" s="200">
        <f ca="1">-XcgVide</f>
        <v>-1155.2462772050399</v>
      </c>
      <c r="D150" s="209">
        <v>0</v>
      </c>
      <c r="E150" s="93"/>
      <c r="K150" s="46"/>
    </row>
    <row r="151" spans="2:11" x14ac:dyDescent="0.2">
      <c r="B151" s="183" t="s">
        <v>84</v>
      </c>
      <c r="C151" s="197">
        <f>-XCp</f>
        <v>-1329.6036583017333</v>
      </c>
      <c r="D151" s="207">
        <v>0</v>
      </c>
      <c r="E151" s="93"/>
      <c r="K151" s="46"/>
    </row>
    <row r="152" spans="2:11" x14ac:dyDescent="0.2">
      <c r="B152" s="187" t="s">
        <v>84</v>
      </c>
      <c r="C152" s="200">
        <f>-XCp</f>
        <v>-1329.6036583017333</v>
      </c>
      <c r="D152" s="209">
        <f>Cn*D_ref/CritCnmin</f>
        <v>148.67142859401775</v>
      </c>
      <c r="E152" s="93"/>
      <c r="K152" s="46"/>
    </row>
    <row r="153" spans="2:11" x14ac:dyDescent="0.2">
      <c r="B153" s="185" t="s">
        <v>422</v>
      </c>
      <c r="C153" s="46">
        <f>-XCp0</f>
        <v>-1455.3816116584569</v>
      </c>
      <c r="D153" s="208">
        <f>Cn0*D_ref/CritCnmin</f>
        <v>184.90042352881579</v>
      </c>
      <c r="E153" s="93"/>
      <c r="K153" s="46"/>
    </row>
    <row r="154" spans="2:11" x14ac:dyDescent="0.2">
      <c r="B154" s="185" t="s">
        <v>422</v>
      </c>
      <c r="C154" s="46">
        <f>-XCp0</f>
        <v>-1455.3816116584569</v>
      </c>
      <c r="D154" s="208">
        <v>0</v>
      </c>
      <c r="E154" s="93"/>
      <c r="K154" s="46"/>
    </row>
    <row r="155" spans="2:11" x14ac:dyDescent="0.2">
      <c r="B155" s="192" t="str">
        <f>IF(n_ail&gt;0,IF(Lang="Français","Marge Statique","Static Margin"),"")</f>
        <v>Marge Statique</v>
      </c>
      <c r="C155" s="197">
        <f ca="1">(-XcgPlein-XcgVide)/2</f>
        <v>-1190.8060051593568</v>
      </c>
      <c r="D155" s="207">
        <f>-D_ail/2-E_ail-Long_tot/20</f>
        <v>-297</v>
      </c>
      <c r="E155" s="93"/>
      <c r="K155" s="46"/>
    </row>
    <row r="156" spans="2:11" x14ac:dyDescent="0.2">
      <c r="B156" s="195" t="s">
        <v>170</v>
      </c>
      <c r="C156" s="46">
        <f ca="1">(C155+C157)/2</f>
        <v>-1260.204831730545</v>
      </c>
      <c r="D156" s="208">
        <f>-D_ail/2-E_ail-Long_tot/20</f>
        <v>-297</v>
      </c>
      <c r="E156" s="93"/>
      <c r="K156" s="46"/>
    </row>
    <row r="157" spans="2:11" x14ac:dyDescent="0.2">
      <c r="B157" s="212" t="s">
        <v>171</v>
      </c>
      <c r="C157" s="200">
        <f>-XCp</f>
        <v>-1329.6036583017333</v>
      </c>
      <c r="D157" s="209">
        <f>-D_ail/2-E_ail-Long_tot/20</f>
        <v>-297</v>
      </c>
      <c r="E157" s="93"/>
      <c r="K157" s="46"/>
    </row>
    <row r="158" spans="2:11" x14ac:dyDescent="0.2">
      <c r="B158" s="183" t="s">
        <v>85</v>
      </c>
      <c r="C158" s="197">
        <f>IF(LEFT(Type_masquage,1)="M",0,-X_can+m_can)</f>
        <v>-880</v>
      </c>
      <c r="D158" s="197">
        <f>IF(LEFT(Type_masquage,1)="M",0,D_ail/2)</f>
        <v>52</v>
      </c>
      <c r="E158" s="198">
        <f t="shared" ref="E158:E167" si="1">-D158</f>
        <v>-52</v>
      </c>
      <c r="K158" s="46"/>
    </row>
    <row r="159" spans="2:11" x14ac:dyDescent="0.2">
      <c r="B159" s="185" t="s">
        <v>86</v>
      </c>
      <c r="C159" s="46">
        <f>IF(LEFT(Type_masquage,1)="M",0,-X_can+m_can-p_can)</f>
        <v>-1040</v>
      </c>
      <c r="D159" s="46">
        <f>IF(LEFT(Type_masquage,1)="M",0,D_ail/2+E_can)</f>
        <v>172</v>
      </c>
      <c r="E159" s="199">
        <f t="shared" si="1"/>
        <v>-172</v>
      </c>
      <c r="K159" s="46"/>
    </row>
    <row r="160" spans="2:11" x14ac:dyDescent="0.2">
      <c r="B160" s="185" t="s">
        <v>87</v>
      </c>
      <c r="C160" s="46">
        <f>IF(LEFT(Type_masquage,1)="M",0,-X_can+m_can-p_can-n_can)</f>
        <v>-1120</v>
      </c>
      <c r="D160" s="46">
        <f>IF(LEFT(Type_masquage,1)="M",0,D_ail/2+E_can)</f>
        <v>172</v>
      </c>
      <c r="E160" s="199">
        <f t="shared" si="1"/>
        <v>-172</v>
      </c>
      <c r="K160" s="46"/>
    </row>
    <row r="161" spans="2:11" x14ac:dyDescent="0.2">
      <c r="B161" s="185" t="s">
        <v>88</v>
      </c>
      <c r="C161" s="46">
        <f>IF(LEFT(Type_masquage,1)="M",0,-X_can)</f>
        <v>-1050</v>
      </c>
      <c r="D161" s="46">
        <f>IF(LEFT(Type_masquage,1)="M",0,D_ail/2)</f>
        <v>52</v>
      </c>
      <c r="E161" s="199">
        <f t="shared" si="1"/>
        <v>-52</v>
      </c>
      <c r="K161" s="46"/>
    </row>
    <row r="162" spans="2:11" x14ac:dyDescent="0.2">
      <c r="B162" s="187" t="s">
        <v>85</v>
      </c>
      <c r="C162" s="200">
        <f>IF(LEFT(Type_masquage,1)="M",0,-X_can+m_can)</f>
        <v>-880</v>
      </c>
      <c r="D162" s="200">
        <f>IF(LEFT(Type_masquage,1)="M",0,D_ail/2)</f>
        <v>52</v>
      </c>
      <c r="E162" s="201">
        <f t="shared" si="1"/>
        <v>-52</v>
      </c>
      <c r="K162" s="46"/>
    </row>
    <row r="163" spans="2:11" x14ac:dyDescent="0.2">
      <c r="B163" s="183" t="s">
        <v>89</v>
      </c>
      <c r="C163" s="197">
        <f>IF(LEFT(Type_masquage,1)="B",-X_int+m_int,0)</f>
        <v>-1870</v>
      </c>
      <c r="D163" s="197">
        <f>IF(LEFT(Type_masquage,1)="B",D_int/2,0)</f>
        <v>52</v>
      </c>
      <c r="E163" s="198">
        <f t="shared" si="1"/>
        <v>-52</v>
      </c>
      <c r="K163" s="46"/>
    </row>
    <row r="164" spans="2:11" x14ac:dyDescent="0.2">
      <c r="B164" s="185" t="s">
        <v>90</v>
      </c>
      <c r="C164" s="46">
        <f>IF(LEFT(Type_masquage,1)="B",-X_int+m_int-p_int,0)</f>
        <v>-2011.4285714285713</v>
      </c>
      <c r="D164" s="46">
        <f>IF(LEFT(Type_masquage,1)="B",D_int/2+E_int,0)</f>
        <v>162</v>
      </c>
      <c r="E164" s="199">
        <f t="shared" si="1"/>
        <v>-162</v>
      </c>
      <c r="K164" s="46"/>
    </row>
    <row r="165" spans="2:11" x14ac:dyDescent="0.2">
      <c r="B165" s="185" t="s">
        <v>91</v>
      </c>
      <c r="C165" s="46">
        <f>IF(LEFT(Type_masquage,1)="B",-X_int+m_int-p_int-n_int,0)</f>
        <v>-2115</v>
      </c>
      <c r="D165" s="46">
        <f>IF(LEFT(Type_masquage,1)="B",D_int/2+E_int,0)</f>
        <v>162</v>
      </c>
      <c r="E165" s="199">
        <f t="shared" si="1"/>
        <v>-162</v>
      </c>
      <c r="K165" s="46"/>
    </row>
    <row r="166" spans="2:11" x14ac:dyDescent="0.2">
      <c r="B166" s="185" t="s">
        <v>92</v>
      </c>
      <c r="C166" s="46">
        <f>IF(LEFT(Type_masquage,1)="B",-X_int,0)</f>
        <v>-2060</v>
      </c>
      <c r="D166" s="46">
        <f>IF(LEFT(Type_masquage,1)="B",D_int/2,0)</f>
        <v>52</v>
      </c>
      <c r="E166" s="199">
        <f t="shared" si="1"/>
        <v>-52</v>
      </c>
      <c r="K166" s="46"/>
    </row>
    <row r="167" spans="2:11" x14ac:dyDescent="0.2">
      <c r="B167" s="187" t="s">
        <v>89</v>
      </c>
      <c r="C167" s="200">
        <f>IF(LEFT(Type_masquage,1)="B",-X_int+m_int,0)</f>
        <v>-1870</v>
      </c>
      <c r="D167" s="200">
        <f>IF(LEFT(Type_masquage,1)="B",D_int/2,0)</f>
        <v>52</v>
      </c>
      <c r="E167" s="201">
        <f t="shared" si="1"/>
        <v>-52</v>
      </c>
      <c r="K167" s="46"/>
    </row>
    <row r="168" spans="2:11" x14ac:dyDescent="0.2">
      <c r="B168" s="45" t="s">
        <v>93</v>
      </c>
      <c r="C168" s="46">
        <f>-MAX(Long_tot, X_ail-m_ail+p_ail+n_ail, (E_ail+D_ail/2)*3.2)*1.01</f>
        <v>-2151.3000000000002</v>
      </c>
      <c r="D168" s="46">
        <f>MAX(E_ail+D_ail/2, Long_tot/3)</f>
        <v>700</v>
      </c>
      <c r="E168" s="93"/>
      <c r="K168" s="46"/>
    </row>
    <row r="169" spans="2:11" x14ac:dyDescent="0.2">
      <c r="B169" s="45" t="s">
        <v>93</v>
      </c>
      <c r="C169" s="46">
        <f>C168</f>
        <v>-2151.3000000000002</v>
      </c>
      <c r="D169" s="46">
        <f>-D168</f>
        <v>-700</v>
      </c>
      <c r="E169" s="93"/>
      <c r="K169" s="46"/>
    </row>
    <row r="170" spans="2:11" x14ac:dyDescent="0.2">
      <c r="B170" s="183" t="s">
        <v>94</v>
      </c>
      <c r="C170" s="197">
        <f ca="1">-XpropuRef+Long_propu</f>
        <v>-1602</v>
      </c>
      <c r="D170" s="207">
        <f ca="1">-Diam_propu/2</f>
        <v>-27</v>
      </c>
      <c r="E170" s="93"/>
      <c r="K170" s="46"/>
    </row>
    <row r="171" spans="2:11" x14ac:dyDescent="0.2">
      <c r="B171" s="185" t="s">
        <v>95</v>
      </c>
      <c r="C171" s="46">
        <f ca="1">-XpropuRef+Long_propu</f>
        <v>-1602</v>
      </c>
      <c r="D171" s="208">
        <f ca="1">Diam_propu/2</f>
        <v>27</v>
      </c>
      <c r="E171" s="93"/>
      <c r="K171" s="46"/>
    </row>
    <row r="172" spans="2:11" x14ac:dyDescent="0.2">
      <c r="B172" s="185" t="s">
        <v>96</v>
      </c>
      <c r="C172" s="46">
        <f>-XpropuRef</f>
        <v>-2090</v>
      </c>
      <c r="D172" s="208">
        <f ca="1">Diam_propu/2</f>
        <v>27</v>
      </c>
      <c r="E172" s="93"/>
      <c r="K172" s="46"/>
    </row>
    <row r="173" spans="2:11" x14ac:dyDescent="0.2">
      <c r="B173" s="185" t="s">
        <v>97</v>
      </c>
      <c r="C173" s="46">
        <f>-XpropuRef</f>
        <v>-2090</v>
      </c>
      <c r="D173" s="208">
        <f ca="1">-Diam_propu/2</f>
        <v>-27</v>
      </c>
      <c r="E173" s="93"/>
      <c r="K173" s="46"/>
    </row>
    <row r="174" spans="2:11" x14ac:dyDescent="0.2">
      <c r="B174" s="187" t="s">
        <v>98</v>
      </c>
      <c r="C174" s="200">
        <f ca="1">-XpropuRef+Long_propu</f>
        <v>-1602</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1.0606636149458173</v>
      </c>
      <c r="C190" s="203">
        <f>Cn</f>
        <v>22.911692762776706</v>
      </c>
      <c r="D190" s="185">
        <v>3</v>
      </c>
      <c r="E190" s="205">
        <f t="shared" si="4"/>
        <v>33.333333333333336</v>
      </c>
      <c r="K190" s="45"/>
    </row>
    <row r="191" spans="2:11" x14ac:dyDescent="0.2">
      <c r="B191" s="512">
        <f ca="1">(XCp0-XcgPlein)/D_ref</f>
        <v>2.3529028617614709</v>
      </c>
      <c r="C191" s="513">
        <f>Cn0</f>
        <v>28.494928283550383</v>
      </c>
      <c r="D191" s="185">
        <v>4</v>
      </c>
      <c r="E191" s="205">
        <f t="shared" si="4"/>
        <v>25</v>
      </c>
      <c r="K191" s="45"/>
    </row>
    <row r="192" spans="2:11" x14ac:dyDescent="0.2">
      <c r="B192" s="512">
        <f ca="1">(XCp0-XcgVide)/D_ref</f>
        <v>3.0835822032885316</v>
      </c>
      <c r="C192" s="513">
        <f>Cn0</f>
        <v>28.494928283550383</v>
      </c>
      <c r="D192" s="185">
        <v>6</v>
      </c>
      <c r="E192" s="205">
        <f t="shared" si="4"/>
        <v>16.666666666666668</v>
      </c>
      <c r="K192" s="45"/>
    </row>
    <row r="193" spans="2:11" x14ac:dyDescent="0.2">
      <c r="B193" s="512">
        <f ca="1">(XCp-XcgVide)/D_ref</f>
        <v>1.7913429564728776</v>
      </c>
      <c r="C193" s="513">
        <f>Cn</f>
        <v>22.911692762776706</v>
      </c>
      <c r="D193" s="187">
        <v>7</v>
      </c>
      <c r="E193" s="206">
        <f t="shared" si="4"/>
        <v>14.285714285714286</v>
      </c>
      <c r="K193" s="45"/>
    </row>
    <row r="194" spans="2:11" x14ac:dyDescent="0.2">
      <c r="B194" s="512">
        <f ca="1">MS_min</f>
        <v>1.0606636149458173</v>
      </c>
      <c r="C194" s="514">
        <f>Cn</f>
        <v>22.911692762776706</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sheetProtection algorithmName="SHA-512" hashValue="lr7AUTmqQKWCln9lxU/pkY39SNhSvguOSf0niYW80GvK2cC/MbUIRDjvwd1bIGz8aqjd6a7y3D66efnX6zcc6g==" saltValue="kioZ43ZFarxjOdpvjH0yzw==" spinCount="100000" sheet="1" objects="1" scenarios="1"/>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abSelected="1" zoomScaleNormal="100" workbookViewId="0">
      <selection activeCell="P40" sqref="P40"/>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FX0</v>
      </c>
      <c r="D10" s="596"/>
      <c r="F10" s="5"/>
      <c r="N10" s="58"/>
    </row>
    <row r="11" spans="1:14" ht="12.75" customHeight="1" x14ac:dyDescent="0.2">
      <c r="A11" s="59"/>
      <c r="B11" s="140" t="str">
        <f>IF(Lang="Français","Masse totale",IF(Lang="English","Total Mass",""))</f>
        <v>Masse totale</v>
      </c>
      <c r="C11" s="625">
        <f ca="1">MassePlein</f>
        <v>9.7119999999999997</v>
      </c>
      <c r="D11" s="625"/>
      <c r="F11" s="5"/>
      <c r="N11" s="58"/>
    </row>
    <row r="12" spans="1:14" ht="12.75" customHeight="1" x14ac:dyDescent="0.2">
      <c r="A12" s="59"/>
      <c r="B12" s="227" t="str">
        <f>IF(Lang="Français","Propulseur",IF(Lang="English","Motor",""))</f>
        <v>Propulseur</v>
      </c>
      <c r="C12" s="628" t="str">
        <f>Propu</f>
        <v>Pro54-5G WT</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9.1206876671022247E-3</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2">
      <c r="A20" s="59"/>
      <c r="B20" s="140" t="str">
        <f>IF(Lang="Français","Élévation",IF(Lang="English","Angle /horizon",""))</f>
        <v>Élévation</v>
      </c>
      <c r="C20" s="626">
        <v>80</v>
      </c>
      <c r="D20" s="626"/>
      <c r="N20" s="58"/>
    </row>
    <row r="21" spans="1:18" ht="12.75" customHeight="1" x14ac:dyDescent="0.2">
      <c r="A21" s="59"/>
      <c r="B21" s="140" t="s">
        <v>6</v>
      </c>
      <c r="C21" s="627">
        <v>0</v>
      </c>
      <c r="D21" s="627"/>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3" t="str">
        <f>IF(Lang="Français","DescenteSousParachute",IF(Lang="English","Over Parachute",""))</f>
        <v>DescenteSousParachute</v>
      </c>
      <c r="D23" s="614"/>
      <c r="F23" s="4"/>
      <c r="G23" s="50">
        <f ca="1">TODAY()</f>
        <v>45890</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121</v>
      </c>
      <c r="E24" s="18" t="str">
        <f>IF(ABS(T_satellite-0.11-T_para)&lt;0.1,"Pb!","")</f>
        <v/>
      </c>
      <c r="F24" s="615" t="str">
        <f>IF(Lang="Français","Sortie de Rampe",IF(Lang="English","Launch-Pad Exit",""))</f>
        <v>Sortie de Rampe</v>
      </c>
      <c r="G24" s="616"/>
      <c r="H24" s="491"/>
      <c r="I24" s="491"/>
      <c r="J24" s="491"/>
      <c r="K24" s="492">
        <f ca="1">INDEX(vit_xz,MATCH("Sortie de rampe",Event,0))</f>
        <v>30.916579374074221</v>
      </c>
      <c r="L24" s="493"/>
      <c r="M24" s="500"/>
      <c r="N24" s="58"/>
    </row>
    <row r="25" spans="1:18" x14ac:dyDescent="0.2">
      <c r="A25" s="59"/>
      <c r="B25" s="466" t="str">
        <f>IF(Lang="Français","Masse",IF(Lang="English","Mass",""))</f>
        <v>Masse</v>
      </c>
      <c r="C25" s="467">
        <f ca="1">IF(Nb_sat="0 satellite",MasseVide,MasseVide-m_satellite)</f>
        <v>7.73</v>
      </c>
      <c r="D25" s="480">
        <f>IF(RIGHT(Type_fusee,1)=".",1,0.15)</f>
        <v>1</v>
      </c>
      <c r="F25" s="619" t="str">
        <f>IF(Lang="Français","Vit max &amp; Acc max",IF(Lang="English","Max Velocity &amp; Acc",""))</f>
        <v>Vit max &amp; Acc max</v>
      </c>
      <c r="G25" s="620"/>
      <c r="H25" s="115"/>
      <c r="I25" s="115"/>
      <c r="J25" s="115"/>
      <c r="K25" s="158">
        <f ca="1">MAX(vit_xz)</f>
        <v>191.85139715158707</v>
      </c>
      <c r="L25" s="494">
        <f ca="1">MAX(acc_xz)</f>
        <v>130.27224520511777</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3.2</v>
      </c>
      <c r="I26" s="156">
        <f ca="1">IF(T_satellite&lt;&gt;0,INDEX(pos_z,MATCH("Satellite",Event_sat,0)),"")</f>
        <v>430.90737952104837</v>
      </c>
      <c r="J26" s="154">
        <f ca="1">IF(T_satellite&lt;&gt;0,INDEX(pos_x,MATCH("Satellite",Event_sat,0)),"")</f>
        <v>88.87798641488024</v>
      </c>
      <c r="K26" s="159">
        <f ca="1">IF(T_satellite&lt;&gt;0,INDEX(vit_xz,MATCH("Satellite",Event_sat,0)),"")</f>
        <v>159.81009673593954</v>
      </c>
      <c r="L26" s="495"/>
      <c r="M26" s="485">
        <f ca="1">1/2*Rho_moyen*1*V_ouv_sat^2*S_satellite</f>
        <v>1564.2801048984593</v>
      </c>
      <c r="N26" s="58"/>
    </row>
    <row r="27" spans="1:18" x14ac:dyDescent="0.2">
      <c r="A27" s="59"/>
      <c r="B27" s="468" t="str">
        <f>IF(Lang="Français","Ouverture para",IF(Lang="English","Opening time",""))</f>
        <v>Ouverture para</v>
      </c>
      <c r="C27" s="507">
        <v>17</v>
      </c>
      <c r="D27" s="507">
        <v>3.2</v>
      </c>
      <c r="F27" s="619" t="s">
        <v>15</v>
      </c>
      <c r="G27" s="620"/>
      <c r="H27" s="153">
        <f ca="1">INDEX(t,MATCH("Apogée",Event,0))</f>
        <v>15.799999999999962</v>
      </c>
      <c r="I27" s="157">
        <f ca="1">INDEX(pos_z,MATCH("Apogée",Event,0))</f>
        <v>1306.4528348578617</v>
      </c>
      <c r="J27" s="155">
        <f ca="1">INDEX(pos_x,MATCH("Apogée",Event,0))</f>
        <v>440.1983698971996</v>
      </c>
      <c r="K27" s="160">
        <f ca="1">INDEX(vit_xz,MATCH("Apogée",Event,0))</f>
        <v>24.637659516815081</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17</v>
      </c>
      <c r="I28" s="156">
        <f ca="1">INDEX(pos_z,MATCH("Para",Event_para,0))</f>
        <v>1299.6207512278713</v>
      </c>
      <c r="J28" s="486">
        <f ca="1">INDEX(pos_x,MATCH("Para",Event_para,0))</f>
        <v>469.61426132245953</v>
      </c>
      <c r="K28" s="159">
        <f ca="1">INDEX(vit_xz,MATCH("Para",Event_para,0))</f>
        <v>26.979811401936708</v>
      </c>
      <c r="L28" s="495"/>
      <c r="M28" s="485">
        <f ca="1">1/2*Rho_moyen*1*V_ouverture^2*S_para</f>
        <v>214.22852815139848</v>
      </c>
      <c r="N28" s="58"/>
      <c r="P28" s="384" t="str">
        <f ca="1">IF(V_para&lt;5, IF(Lang="Français","Parachute fusée trop grand !","Parachute too big!"), IF( V_para&gt;15, IF(Lang="Français","Parachute fusée trop petit !","Parachute too small!"), ""))</f>
        <v>Parachute fusée trop petit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06" t="str">
        <f>IF(Lang="Français","Impact balistique",IF(Lang="English","Balistic Impact",""))</f>
        <v>Impact balistique</v>
      </c>
      <c r="G29" s="607"/>
      <c r="H29" s="497">
        <f ca="1">INDEX(t,MATCH("Impact balistique",Event,0))</f>
        <v>33.500000000000206</v>
      </c>
      <c r="I29" s="517" t="s">
        <v>428</v>
      </c>
      <c r="J29" s="487">
        <f ca="1">INDEX(pos_x,MATCH("Impact balistique",Event,0))</f>
        <v>806.96660753290701</v>
      </c>
      <c r="K29" s="501">
        <f ca="1">K47</f>
        <v>128.92881916822003</v>
      </c>
      <c r="L29" s="498"/>
      <c r="M29" s="502">
        <f ca="1">0.5*m_vide*K29^2</f>
        <v>64246.505192811266</v>
      </c>
      <c r="N29" s="58"/>
      <c r="P29" s="384" t="str">
        <f ca="1">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16.05182839301682</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80.964032221603972</v>
      </c>
      <c r="D33" s="132">
        <f ca="1">IF(V_satellite&lt;&gt;0,Alt_sat/V_satellite,0)</f>
        <v>34.048852062568692</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97.964032221603972</v>
      </c>
      <c r="D34" s="132">
        <f ca="1">T_satellite+Dt_satellite</f>
        <v>37.248852062568695</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404.82016110801987</v>
      </c>
      <c r="D35" s="151">
        <f ca="1">IF(V_satellite&lt;&gt;0,Alt_sat*V_vent_sat/V_satellite,0)</f>
        <v>170.24426031284347</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0</v>
      </c>
      <c r="I42" s="150">
        <v>0</v>
      </c>
      <c r="J42" s="150">
        <v>0</v>
      </c>
      <c r="K42" s="150">
        <v>0</v>
      </c>
      <c r="L42" s="148" t="s">
        <v>14</v>
      </c>
      <c r="M42" s="149">
        <f>Beta_rampe</f>
        <v>80</v>
      </c>
    </row>
    <row r="43" spans="1:16" x14ac:dyDescent="0.2">
      <c r="A43" s="161"/>
      <c r="B43" s="166" t="str">
        <f>IF(Lang="Français","Bord   'a'","Side length 'a'")</f>
        <v>Bord   'a'</v>
      </c>
      <c r="D43" s="162"/>
      <c r="F43" s="620" t="str">
        <f>IF(Lang="Français","Sortie de Rampe",IF(Lang="English","Launch-Pad Exit",""))</f>
        <v>Sortie de Rampe</v>
      </c>
      <c r="G43" s="620"/>
      <c r="H43" s="115">
        <f ca="1">INDEX(t,MATCH("Sortie de rampe",Event,0))</f>
        <v>0.26000000000000006</v>
      </c>
      <c r="I43" s="115">
        <f ca="1">INDEX(pos_z,MATCH("Sortie de rampe",Event,0))</f>
        <v>3.7485745829573287</v>
      </c>
      <c r="J43" s="115">
        <f ca="1">INDEX(pos_x,MATCH("Sortie de rampe",Event,0))</f>
        <v>0.66093969250175344</v>
      </c>
      <c r="K43" s="116">
        <f ca="1">INDEX(vit_xz,MATCH("Sortie de rampe",Event,0))</f>
        <v>30.916579374074221</v>
      </c>
      <c r="L43" s="116">
        <f ca="1">INDEX(acc_xz,MATCH("Sortie de rampe",Event,0))</f>
        <v>127.87197554238088</v>
      </c>
      <c r="M43" s="116">
        <f ca="1">INDEX(BetaD,MATCH("Sortie de rampe",Event,0))</f>
        <v>80</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191.85139715158707</v>
      </c>
      <c r="L44" s="118">
        <f ca="1">MAX(acc_xz)</f>
        <v>130.27224520511777</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1.7100000000000013</v>
      </c>
      <c r="I45" s="119">
        <f ca="1">INDEX(pos_z,MATCH("Fin de propulsion",Event,0))</f>
        <v>175.8265112916462</v>
      </c>
      <c r="J45" s="119">
        <f ca="1">INDEX(pos_x,MATCH("Fin de propulsion",Event,0))</f>
        <v>34.566442905265639</v>
      </c>
      <c r="K45" s="119">
        <f ca="1">INDEX(vit_xz,MATCH("Fin de propulsion",Event,0))</f>
        <v>191.33737390846278</v>
      </c>
      <c r="L45" s="116">
        <f ca="1">INDEX(acc_xz,MATCH("Fin de propulsion",Event,0))</f>
        <v>23.541225375121435</v>
      </c>
      <c r="M45" s="116">
        <f ca="1">INDEX(BetaD,MATCH("Fin de propulsion",Event,0))</f>
        <v>78.445115350903848</v>
      </c>
    </row>
    <row r="46" spans="1:16" x14ac:dyDescent="0.2">
      <c r="A46" s="161"/>
      <c r="B46" s="168">
        <v>310</v>
      </c>
      <c r="D46" s="162"/>
      <c r="F46" s="620" t="s">
        <v>15</v>
      </c>
      <c r="G46" s="620"/>
      <c r="H46" s="118">
        <f ca="1">INDEX(t,MATCH("Apogée",Event,0))</f>
        <v>15.799999999999962</v>
      </c>
      <c r="I46" s="117">
        <f ca="1">INDEX(pos_z,MATCH("Apogée",Event,0))</f>
        <v>1306.4528348578617</v>
      </c>
      <c r="J46" s="120">
        <f ca="1">INDEX(pos_x,MATCH("Apogée",Event,0))</f>
        <v>440.1983698971996</v>
      </c>
      <c r="K46" s="120">
        <f ca="1">INDEX(vit_xz,MATCH("Apogée",Event,0))</f>
        <v>24.637659516815081</v>
      </c>
      <c r="L46" s="116">
        <f ca="1">INDEX(acc_xz,MATCH("Apogée",Event,0))</f>
        <v>9.8217686670754407</v>
      </c>
      <c r="M46" s="121">
        <f ca="1">INDEX(BetaD,MATCH("Apogée",Event,0))</f>
        <v>0.4091256347238954</v>
      </c>
    </row>
    <row r="47" spans="1:16" x14ac:dyDescent="0.2">
      <c r="A47" s="161"/>
      <c r="B47" s="169" t="s">
        <v>9</v>
      </c>
      <c r="D47" s="162"/>
      <c r="F47" s="635" t="str">
        <f>IF(Lang="Français","Impact balistique",IF(Lang="English","Balistic Impact",""))</f>
        <v>Impact balistique</v>
      </c>
      <c r="G47" s="635"/>
      <c r="H47" s="116">
        <f ca="1">INDEX(t,MATCH("Impact balistique",Event,0))</f>
        <v>33.500000000000206</v>
      </c>
      <c r="I47" s="148" t="s">
        <v>16</v>
      </c>
      <c r="J47" s="117">
        <f ca="1">INDEX(pos_x,MATCH("Impact balistique",Event,0))</f>
        <v>806.96660753290701</v>
      </c>
      <c r="K47" s="119">
        <f ca="1">INDEX(vit_xz,MATCH("Impact balistique",Event,0))</f>
        <v>128.92881916822003</v>
      </c>
      <c r="L47" s="116">
        <f ca="1">INDEX(acc_xz,MATCH("Impact balistique",Event,0))</f>
        <v>3.5884181177222469</v>
      </c>
      <c r="M47" s="116">
        <f ca="1">INDEX(BetaD,MATCH("Impact balistique",Event,0))</f>
        <v>-83.344436669937465</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17</v>
      </c>
      <c r="I48" s="123">
        <f ca="1">INDEX(pos_z,MATCH("Para",Event_para,0))</f>
        <v>1299.6207512278713</v>
      </c>
      <c r="J48" s="123">
        <f ca="1">INDEX(pos_x,MATCH("Para",Event_para,0))</f>
        <v>469.61426132245953</v>
      </c>
      <c r="K48" s="123">
        <f ca="1">INDEX(vit_xz,MATCH("Para",Event_para,0))</f>
        <v>26.979811401936708</v>
      </c>
      <c r="L48" s="122">
        <f ca="1">INDEX(acc_xz,MATCH("Para",Event_para,0))</f>
        <v>9.7176970226528692</v>
      </c>
      <c r="M48" s="124">
        <f ca="1">INDEX(BetaD,MATCH("Para",Event_para,0))</f>
        <v>-25.328119476533782</v>
      </c>
    </row>
    <row r="49" spans="1:13" x14ac:dyDescent="0.2">
      <c r="A49" s="161"/>
      <c r="D49" s="162"/>
      <c r="F49" s="636" t="str">
        <f>IF(Lang="Français","Impact fusée sous para.",IF(Lang="English","Impact of rocket with para. ",""))</f>
        <v>Impact fusée sous para.</v>
      </c>
      <c r="G49" s="636"/>
      <c r="H49" s="125">
        <f ca="1">T_para+Dt_para</f>
        <v>97.964032221603972</v>
      </c>
      <c r="I49" s="127" t="s">
        <v>16</v>
      </c>
      <c r="J49" s="126" t="str">
        <f ca="1">CONCATENATE(TEXT(X_para-Dx_para,"0")," | ",TEXT(X_para+Dx_para,"0"))</f>
        <v>65 | 874</v>
      </c>
      <c r="K49" s="126">
        <f ca="1">V_para</f>
        <v>16.05182839301682</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3.2</v>
      </c>
      <c r="I50" s="123">
        <f ca="1">IF(T_satellite&lt;&gt;0,INDEX(pos_z,MATCH("Satellite",Event_sat,0)),"")</f>
        <v>430.90737952104837</v>
      </c>
      <c r="J50" s="129">
        <f ca="1">IF(T_satellite&lt;&gt;0,INDEX(pos_x,MATCH("Satellite",Event_sat,0)),"")</f>
        <v>88.87798641488024</v>
      </c>
      <c r="K50" s="123">
        <f ca="1">IF(T_satellite&lt;&gt;0,INDEX(vit_xz,MATCH("Satellite",Event_sat,0)),"")</f>
        <v>159.81009673593954</v>
      </c>
      <c r="L50" s="122">
        <f ca="1">IF(T_satellite&lt;&gt;0,INDEX(acc_xz,MATCH("Satellite",Event_sat,0)),"")</f>
        <v>19.329118397219684</v>
      </c>
      <c r="M50" s="124">
        <f ca="1">IF(T_satellite&lt;&gt;0,INDEX(BetaD,MATCH("Satellite",Event_sat,0)),"")</f>
        <v>77.440825200585323</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37.248852062568695</v>
      </c>
      <c r="I51" s="130" t="str">
        <f>IF(T_satellite&lt;&gt;0,"~0","")</f>
        <v>~0</v>
      </c>
      <c r="J51" s="130" t="str">
        <f ca="1">IF(T_satellite&lt;&gt;0,CONCATENATE(TEXT(X_satellite-Dx_sat,"0")," | ",TEXT(X_satellite+Dx_sat,"0")),"")</f>
        <v>-81 | 259</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Satellite sous parachute</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17</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1306.4528348578617</v>
      </c>
      <c r="C121" s="216">
        <f ca="1">MAX(Altitude_culmi,Portee_balistique)</f>
        <v>1306.4528348578617</v>
      </c>
    </row>
    <row r="123" spans="2:3" x14ac:dyDescent="0.2">
      <c r="B123" s="210" t="s">
        <v>49</v>
      </c>
      <c r="C123" s="211" t="s">
        <v>45</v>
      </c>
    </row>
    <row r="124" spans="2:3" x14ac:dyDescent="0.2">
      <c r="B124" s="217">
        <f ca="1">X_para</f>
        <v>469.61426132245953</v>
      </c>
      <c r="C124" s="214">
        <f ca="1">Alt_para</f>
        <v>1299.6207512278713</v>
      </c>
    </row>
    <row r="125" spans="2:3" x14ac:dyDescent="0.2">
      <c r="B125" s="217">
        <f ca="1">X_para</f>
        <v>469.61426132245953</v>
      </c>
      <c r="C125" s="214">
        <f ca="1">Alt_para/2</f>
        <v>649.81037561393566</v>
      </c>
    </row>
    <row r="126" spans="2:3" x14ac:dyDescent="0.2">
      <c r="B126" s="217">
        <f ca="1">X_para</f>
        <v>469.61426132245953</v>
      </c>
      <c r="C126" s="214">
        <v>0</v>
      </c>
    </row>
    <row r="127" spans="2:3" x14ac:dyDescent="0.2">
      <c r="B127" s="217">
        <f ca="1">X_para+Alt_para/40</f>
        <v>502.10478010315632</v>
      </c>
      <c r="C127" s="214">
        <f ca="1">Alt_para/20</f>
        <v>64.981037561393563</v>
      </c>
    </row>
    <row r="128" spans="2:3" x14ac:dyDescent="0.2">
      <c r="B128" s="217">
        <f ca="1">X_para</f>
        <v>469.61426132245953</v>
      </c>
      <c r="C128" s="214">
        <v>0</v>
      </c>
    </row>
    <row r="129" spans="2:6" x14ac:dyDescent="0.2">
      <c r="B129" s="217">
        <f ca="1">X_para-Alt_para/40</f>
        <v>437.12374254176274</v>
      </c>
      <c r="C129" s="214">
        <f ca="1">Alt_para/20</f>
        <v>64.981037561393563</v>
      </c>
    </row>
    <row r="130" spans="2:6" x14ac:dyDescent="0.2">
      <c r="B130" s="218">
        <f ca="1">X_para</f>
        <v>469.61426132245953</v>
      </c>
      <c r="C130" s="219">
        <v>0</v>
      </c>
    </row>
    <row r="131" spans="2:6" x14ac:dyDescent="0.2">
      <c r="B131" s="210" t="s">
        <v>48</v>
      </c>
      <c r="C131" s="211" t="s">
        <v>45</v>
      </c>
    </row>
    <row r="132" spans="2:6" x14ac:dyDescent="0.2">
      <c r="B132" s="213">
        <f>T_para</f>
        <v>17</v>
      </c>
      <c r="C132" s="214">
        <f ca="1">Alt_para</f>
        <v>1299.6207512278713</v>
      </c>
    </row>
    <row r="133" spans="2:6" x14ac:dyDescent="0.2">
      <c r="B133" s="213">
        <f ca="1">(B132+B134)/2</f>
        <v>57.482016110801986</v>
      </c>
      <c r="C133" s="214">
        <f ca="1">(C132+C134)/2</f>
        <v>649.81037561393566</v>
      </c>
      <c r="E133" s="232">
        <v>1</v>
      </c>
      <c r="F133" s="233" t="s">
        <v>175</v>
      </c>
    </row>
    <row r="134" spans="2:6" x14ac:dyDescent="0.2">
      <c r="B134" s="213">
        <f ca="1">H49</f>
        <v>97.964032221603972</v>
      </c>
      <c r="C134" s="214">
        <f>0</f>
        <v>0</v>
      </c>
      <c r="E134" s="161">
        <v>1</v>
      </c>
      <c r="F134" s="234" t="s">
        <v>176</v>
      </c>
    </row>
    <row r="135" spans="2:6" x14ac:dyDescent="0.2">
      <c r="B135" s="213">
        <f ca="1">H49+E133*sS/2*zZ_fus-E134*sS*tT_fus</f>
        <v>96.870368031375193</v>
      </c>
      <c r="C135" s="214">
        <f ca="1">Alt_para-V_para*(H49-T_para)+E133*sS*Altitude_culmi/H49*zZ_fus+E134*sS/2*Altitude_culmi/H49*tT_fus</f>
        <v>63.137270348665545</v>
      </c>
      <c r="E135" s="161"/>
      <c r="F135" s="241" t="s">
        <v>177</v>
      </c>
    </row>
    <row r="136" spans="2:6" x14ac:dyDescent="0.2">
      <c r="B136" s="213">
        <f ca="1">H49</f>
        <v>97.964032221603972</v>
      </c>
      <c r="C136" s="214">
        <f ca="1">Alt_para-V_para*(H49-T_para)</f>
        <v>0</v>
      </c>
      <c r="E136" s="235" t="s">
        <v>172</v>
      </c>
      <c r="F136" s="236">
        <f ca="1">T_balistique/10</f>
        <v>3.3500000000000205</v>
      </c>
    </row>
    <row r="137" spans="2:6" x14ac:dyDescent="0.2">
      <c r="B137" s="213">
        <f ca="1">H49-E133*sS/2*zZ_fus-E134*sS*tT_fus</f>
        <v>93.52036803137517</v>
      </c>
      <c r="C137" s="214">
        <f ca="1">Alt_para-V_para*(H49-T_para)+E133*sS*Altitude_culmi/H49*zZ_fus-E134*sS/2*Altitude_culmi/H49*tT_fus</f>
        <v>26.214237496040944</v>
      </c>
      <c r="E137" s="235" t="s">
        <v>173</v>
      </c>
      <c r="F137" s="236">
        <f ca="1">(H49-T_para)/H49</f>
        <v>0.82646692245635234</v>
      </c>
    </row>
    <row r="138" spans="2:6" x14ac:dyDescent="0.2">
      <c r="B138" s="215">
        <f ca="1">H49</f>
        <v>97.964032221603972</v>
      </c>
      <c r="C138" s="216">
        <f ca="1">Alt_para-V_para*(H49-T_para)</f>
        <v>0</v>
      </c>
      <c r="E138" s="237" t="s">
        <v>174</v>
      </c>
      <c r="F138" s="238">
        <f ca="1">V_para*(H49-T_para)/Alt_para</f>
        <v>1</v>
      </c>
    </row>
    <row r="140" spans="2:6" x14ac:dyDescent="0.2">
      <c r="B140" s="210" t="s">
        <v>51</v>
      </c>
      <c r="C140" s="211" t="s">
        <v>46</v>
      </c>
    </row>
    <row r="141" spans="2:6" x14ac:dyDescent="0.2">
      <c r="B141" s="217">
        <f ca="1">IF(Nb_sat="1 satellite",X_satellite)</f>
        <v>88.87798641488024</v>
      </c>
      <c r="C141" s="214">
        <f ca="1">IF(Nb_sat="1 satellite",Alt_sat)</f>
        <v>430.90737952104837</v>
      </c>
    </row>
    <row r="142" spans="2:6" x14ac:dyDescent="0.2">
      <c r="B142" s="217">
        <f ca="1">IF(Nb_sat="1 satellite",X_satellite)</f>
        <v>88.87798641488024</v>
      </c>
      <c r="C142" s="214">
        <f ca="1">IF(Nb_sat="1 satellite",Alt_sat*1/4)</f>
        <v>107.72684488026209</v>
      </c>
    </row>
    <row r="143" spans="2:6" x14ac:dyDescent="0.2">
      <c r="B143" s="217">
        <f ca="1">IF(Nb_sat="1 satellite",X_satellite)</f>
        <v>88.87798641488024</v>
      </c>
      <c r="C143" s="214">
        <f>IF(Nb_sat="1 satellite",0)</f>
        <v>0</v>
      </c>
    </row>
    <row r="144" spans="2:6" x14ac:dyDescent="0.2">
      <c r="B144" s="217">
        <f ca="1">IF(Nb_sat="1 satellite",X_satellite+Alt_sat/40)</f>
        <v>99.650670902906455</v>
      </c>
      <c r="C144" s="214">
        <f ca="1">IF(Nb_sat="1 satellite",Alt_sat/20)</f>
        <v>21.545368976052419</v>
      </c>
    </row>
    <row r="145" spans="2:6" x14ac:dyDescent="0.2">
      <c r="B145" s="217">
        <f ca="1">IF(Nb_sat="1 satellite",X_satellite)</f>
        <v>88.87798641488024</v>
      </c>
      <c r="C145" s="214">
        <f>IF(Nb_sat="1 satellite",0)</f>
        <v>0</v>
      </c>
    </row>
    <row r="146" spans="2:6" x14ac:dyDescent="0.2">
      <c r="B146" s="217">
        <f ca="1">IF(Nb_sat="1 satellite",X_satellite-Alt_sat/40)</f>
        <v>78.105301926854025</v>
      </c>
      <c r="C146" s="214">
        <f ca="1">IF(Nb_sat="1 satellite",Alt_sat/20)</f>
        <v>21.545368976052419</v>
      </c>
    </row>
    <row r="147" spans="2:6" x14ac:dyDescent="0.2">
      <c r="B147" s="218">
        <f ca="1">IF(Nb_sat="1 satellite",X_satellite)</f>
        <v>88.87798641488024</v>
      </c>
      <c r="C147" s="214">
        <f>IF(Nb_sat="1 satellite",0)</f>
        <v>0</v>
      </c>
    </row>
    <row r="148" spans="2:6" x14ac:dyDescent="0.2">
      <c r="B148" s="210" t="s">
        <v>50</v>
      </c>
      <c r="C148" s="211" t="s">
        <v>46</v>
      </c>
    </row>
    <row r="149" spans="2:6" x14ac:dyDescent="0.2">
      <c r="B149" s="213">
        <f>IF(Nb_sat="1 satellite",T_satellite)</f>
        <v>3.2</v>
      </c>
      <c r="C149" s="214">
        <f ca="1">IF(Nb_sat="1 satellite",Alt_sat)</f>
        <v>430.90737952104837</v>
      </c>
      <c r="D149" s="221"/>
    </row>
    <row r="150" spans="2:6" x14ac:dyDescent="0.2">
      <c r="B150" s="213">
        <f ca="1">(B149+B151)/2</f>
        <v>20.224426031284349</v>
      </c>
      <c r="C150" s="214">
        <f ca="1">(C149+C151)/2</f>
        <v>215.45368976052418</v>
      </c>
      <c r="D150" s="221"/>
    </row>
    <row r="151" spans="2:6" x14ac:dyDescent="0.2">
      <c r="B151" s="213">
        <f ca="1">IF(Nb_sat="1 satellite",H51)</f>
        <v>37.248852062568695</v>
      </c>
      <c r="C151" s="214">
        <f>IF(Nb_sat="1 satellite",0)</f>
        <v>0</v>
      </c>
    </row>
    <row r="152" spans="2:6" x14ac:dyDescent="0.2">
      <c r="B152" s="213">
        <f ca="1">IF(Nb_sat="1 satellite",H51+E133*sS/2*zZ_sat-E134*sS*tT_sat)</f>
        <v>35.709430949244123</v>
      </c>
      <c r="C152" s="214">
        <f ca="1">IF(Nb_sat="1 satellite",Alt_sat-V_satellite*(H51-T_satellite)+E133*sS*Altitude_culmi/H51*zZ_sat+E134*sS/2*Altitude_culmi/H51*tT_sat)</f>
        <v>157.6966199950439</v>
      </c>
      <c r="D152" s="221"/>
    </row>
    <row r="153" spans="2:6" x14ac:dyDescent="0.2">
      <c r="B153" s="213">
        <f ca="1">IF(Nb_sat="1 satellite",H51)</f>
        <v>37.248852062568695</v>
      </c>
      <c r="C153" s="214">
        <f>IF(Nb_sat="1 satellite",0)</f>
        <v>0</v>
      </c>
    </row>
    <row r="154" spans="2:6" x14ac:dyDescent="0.2">
      <c r="B154" s="213">
        <f ca="1">IF(Nb_sat="1 satellite",H51-sS/2*zZ_sat-E134*sS*tT_sat)</f>
        <v>32.728273175893221</v>
      </c>
      <c r="C154" s="214">
        <f ca="1">IF(Nb_sat="1 satellite",Alt_sat-V_satellite*(H51-T_satellite)+E133*sS*Altitude_culmi/H51*zZ_sat-E134*sS/2*Altitude_culmi/H51*tT_sat)</f>
        <v>51.423490209192344</v>
      </c>
      <c r="E154" s="239" t="s">
        <v>173</v>
      </c>
      <c r="F154" s="240">
        <f ca="1">(T_balistique-T_satellite)/T_balistique</f>
        <v>0.90447761194029908</v>
      </c>
    </row>
    <row r="155" spans="2:6" x14ac:dyDescent="0.2">
      <c r="B155" s="215">
        <f ca="1">IF(Nb_sat="1 satellite",H51)</f>
        <v>37.248852062568695</v>
      </c>
      <c r="C155" s="216">
        <f>IF(Nb_sat="1 satellite",0)</f>
        <v>0</v>
      </c>
      <c r="E155" s="237" t="s">
        <v>174</v>
      </c>
      <c r="F155" s="238">
        <f ca="1">V_satellite*(T_balistique-T_satellite)/Alt_sat</f>
        <v>0.88989784279130646</v>
      </c>
    </row>
    <row r="157" spans="2:6" x14ac:dyDescent="0.2">
      <c r="B157" s="210" t="s">
        <v>2</v>
      </c>
      <c r="C157" s="228" t="s">
        <v>29</v>
      </c>
      <c r="D157" s="211" t="s">
        <v>3</v>
      </c>
    </row>
    <row r="158" spans="2:6" x14ac:dyDescent="0.2">
      <c r="B158" s="231">
        <f>T_para/4</f>
        <v>4.25</v>
      </c>
      <c r="C158" s="82">
        <f ca="1">Alt_para/2</f>
        <v>649.81037561393566</v>
      </c>
      <c r="D158" s="214">
        <f ca="1">X_para/4</f>
        <v>117.40356533061488</v>
      </c>
    </row>
    <row r="159" spans="2:6" x14ac:dyDescent="0.2">
      <c r="B159" s="229">
        <f ca="1">Temps_culmi + (T_balistique-Temps_culmi)/2</f>
        <v>24.650000000000084</v>
      </c>
      <c r="C159" s="230">
        <f ca="1">Altitude_culmi/2</f>
        <v>653.22641742893086</v>
      </c>
      <c r="D159" s="216">
        <f ca="1">X_culmi+(Portee_balistique-X_culmi)*2/3</f>
        <v>684.71052832100452</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440.1983698971996</v>
      </c>
      <c r="E162" s="422"/>
      <c r="F162" s="423" t="s">
        <v>305</v>
      </c>
    </row>
    <row r="163" spans="2:6" x14ac:dyDescent="0.2">
      <c r="B163" s="231" t="e">
        <f ca="1">IF(AND(Altitude_culmi&gt;80, Altitude_culmi&lt;=350), 49, NA())</f>
        <v>#N/A</v>
      </c>
      <c r="C163" s="5">
        <v>23</v>
      </c>
      <c r="D163" s="82">
        <f t="shared" ca="1" si="0"/>
        <v>463.1983698971996</v>
      </c>
      <c r="E163" s="82"/>
      <c r="F163" s="214">
        <f t="shared" ref="F163:F178" ca="1" si="1">X_culmi-C162</f>
        <v>440.1983698971996</v>
      </c>
    </row>
    <row r="164" spans="2:6" x14ac:dyDescent="0.2">
      <c r="B164" s="231" t="e">
        <f ca="1">IF(AND(Altitude_culmi&gt;80, Altitude_culmi&lt;=350), 43, NA())</f>
        <v>#N/A</v>
      </c>
      <c r="C164" s="5">
        <v>23</v>
      </c>
      <c r="D164" s="82">
        <f t="shared" ca="1" si="0"/>
        <v>463.1983698971996</v>
      </c>
      <c r="E164" s="82"/>
      <c r="F164" s="214">
        <f t="shared" ca="1" si="1"/>
        <v>417.1983698971996</v>
      </c>
    </row>
    <row r="165" spans="2:6" x14ac:dyDescent="0.2">
      <c r="B165" s="231" t="e">
        <f ca="1">IF(AND(Altitude_culmi&gt;80, Altitude_culmi&lt;=350), 43, NA())</f>
        <v>#N/A</v>
      </c>
      <c r="C165" s="5">
        <v>0</v>
      </c>
      <c r="D165" s="82">
        <f t="shared" ca="1" si="0"/>
        <v>440.1983698971996</v>
      </c>
      <c r="E165" s="82"/>
      <c r="F165" s="214">
        <f t="shared" ca="1" si="1"/>
        <v>417.1983698971996</v>
      </c>
    </row>
    <row r="166" spans="2:6" x14ac:dyDescent="0.2">
      <c r="B166" s="231" t="e">
        <f ca="1">IF(AND(Altitude_culmi&gt;80, Altitude_culmi&lt;=350), 43, NA())</f>
        <v>#N/A</v>
      </c>
      <c r="C166" s="5">
        <v>23</v>
      </c>
      <c r="D166" s="82">
        <f t="shared" ca="1" si="0"/>
        <v>463.1983698971996</v>
      </c>
      <c r="E166" s="82"/>
      <c r="F166" s="214">
        <f t="shared" ca="1" si="1"/>
        <v>440.1983698971996</v>
      </c>
    </row>
    <row r="167" spans="2:6" x14ac:dyDescent="0.2">
      <c r="B167" s="231" t="e">
        <f ca="1">IF(AND(Altitude_culmi&gt;80, Altitude_culmi&lt;=350), 0.5, NA())</f>
        <v>#N/A</v>
      </c>
      <c r="C167" s="5">
        <v>23</v>
      </c>
      <c r="D167" s="82">
        <f t="shared" ca="1" si="0"/>
        <v>463.1983698971996</v>
      </c>
      <c r="E167" s="82"/>
      <c r="F167" s="214">
        <f t="shared" ca="1" si="1"/>
        <v>417.1983698971996</v>
      </c>
    </row>
    <row r="168" spans="2:6" x14ac:dyDescent="0.2">
      <c r="B168" s="231" t="e">
        <f ca="1">IF(AND(Altitude_culmi&gt;80, Altitude_culmi&lt;=350), 0.5, NA())</f>
        <v>#N/A</v>
      </c>
      <c r="C168" s="5">
        <v>8</v>
      </c>
      <c r="D168" s="82">
        <f t="shared" ca="1" si="0"/>
        <v>448.1983698971996</v>
      </c>
      <c r="E168" s="82"/>
      <c r="F168" s="214">
        <f t="shared" ca="1" si="1"/>
        <v>417.1983698971996</v>
      </c>
    </row>
    <row r="169" spans="2:6" x14ac:dyDescent="0.2">
      <c r="B169" s="231" t="e">
        <f ca="1">IF(AND(Altitude_culmi&gt;80, Altitude_culmi&lt;=350), 27, NA())</f>
        <v>#N/A</v>
      </c>
      <c r="C169" s="5">
        <v>8</v>
      </c>
      <c r="D169" s="82">
        <f t="shared" ca="1" si="0"/>
        <v>448.1983698971996</v>
      </c>
      <c r="E169" s="82"/>
      <c r="F169" s="214">
        <f t="shared" ca="1" si="1"/>
        <v>432.1983698971996</v>
      </c>
    </row>
    <row r="170" spans="2:6" x14ac:dyDescent="0.2">
      <c r="B170" s="231" t="e">
        <f ca="1">IF(AND(Altitude_culmi&gt;80, Altitude_culmi&lt;=350), 27, NA())</f>
        <v>#N/A</v>
      </c>
      <c r="C170" s="5">
        <v>23</v>
      </c>
      <c r="D170" s="82">
        <f t="shared" ca="1" si="0"/>
        <v>463.1983698971996</v>
      </c>
      <c r="E170" s="82"/>
      <c r="F170" s="214">
        <f t="shared" ca="1" si="1"/>
        <v>432.1983698971996</v>
      </c>
    </row>
    <row r="171" spans="2:6" x14ac:dyDescent="0.2">
      <c r="B171" s="231" t="e">
        <f ca="1">IF(AND(Altitude_culmi&gt;80, Altitude_culmi&lt;=350), 27, NA())</f>
        <v>#N/A</v>
      </c>
      <c r="C171" s="5">
        <v>8</v>
      </c>
      <c r="D171" s="82">
        <f t="shared" ca="1" si="0"/>
        <v>448.1983698971996</v>
      </c>
      <c r="E171" s="82"/>
      <c r="F171" s="214">
        <f t="shared" ca="1" si="1"/>
        <v>417.1983698971996</v>
      </c>
    </row>
    <row r="172" spans="2:6" x14ac:dyDescent="0.2">
      <c r="B172" s="231" t="e">
        <f ca="1">IF(AND(Altitude_culmi&gt;80, Altitude_culmi&lt;=350), 29, NA())</f>
        <v>#N/A</v>
      </c>
      <c r="C172" s="5">
        <v>7.6</v>
      </c>
      <c r="D172" s="82">
        <f t="shared" ca="1" si="0"/>
        <v>447.79836989719962</v>
      </c>
      <c r="E172" s="82"/>
      <c r="F172" s="214">
        <f t="shared" ca="1" si="1"/>
        <v>432.1983698971996</v>
      </c>
    </row>
    <row r="173" spans="2:6" x14ac:dyDescent="0.2">
      <c r="B173" s="231" t="e">
        <f ca="1">IF(AND(Altitude_culmi&gt;80, Altitude_culmi&lt;=350), 31, NA())</f>
        <v>#N/A</v>
      </c>
      <c r="C173" s="5">
        <v>6.8</v>
      </c>
      <c r="D173" s="82">
        <f t="shared" ca="1" si="0"/>
        <v>446.99836989719961</v>
      </c>
      <c r="E173" s="82"/>
      <c r="F173" s="214">
        <f t="shared" ca="1" si="1"/>
        <v>432.59836989719958</v>
      </c>
    </row>
    <row r="174" spans="2:6" x14ac:dyDescent="0.2">
      <c r="B174" s="231" t="e">
        <f ca="1">IF(AND(Altitude_culmi&gt;80, Altitude_culmi&lt;=350), 32, NA())</f>
        <v>#N/A</v>
      </c>
      <c r="C174" s="5">
        <v>6</v>
      </c>
      <c r="D174" s="82">
        <f t="shared" ca="1" si="0"/>
        <v>446.1983698971996</v>
      </c>
      <c r="E174" s="82"/>
      <c r="F174" s="214">
        <f t="shared" ca="1" si="1"/>
        <v>433.39836989719959</v>
      </c>
    </row>
    <row r="175" spans="2:6" x14ac:dyDescent="0.2">
      <c r="B175" s="231" t="e">
        <f ca="1">IF(AND(Altitude_culmi&gt;80, Altitude_culmi&lt;=350), 33, NA())</f>
        <v>#N/A</v>
      </c>
      <c r="C175" s="5">
        <v>5</v>
      </c>
      <c r="D175" s="82">
        <f t="shared" ca="1" si="0"/>
        <v>445.1983698971996</v>
      </c>
      <c r="E175" s="82"/>
      <c r="F175" s="214">
        <f t="shared" ca="1" si="1"/>
        <v>434.1983698971996</v>
      </c>
    </row>
    <row r="176" spans="2:6" x14ac:dyDescent="0.2">
      <c r="B176" s="231" t="e">
        <f ca="1">IF(AND(Altitude_culmi&gt;80, Altitude_culmi&lt;=350), 34, NA())</f>
        <v>#N/A</v>
      </c>
      <c r="C176" s="5">
        <v>3.8</v>
      </c>
      <c r="D176" s="82">
        <f t="shared" ca="1" si="0"/>
        <v>443.99836989719961</v>
      </c>
      <c r="E176" s="82"/>
      <c r="F176" s="214">
        <f t="shared" ca="1" si="1"/>
        <v>435.1983698971996</v>
      </c>
    </row>
    <row r="177" spans="2:6" x14ac:dyDescent="0.2">
      <c r="B177" s="229" t="e">
        <f ca="1">IF(AND(Altitude_culmi&gt;80, Altitude_culmi&lt;=350), 35, NA())</f>
        <v>#N/A</v>
      </c>
      <c r="C177" s="421">
        <v>0</v>
      </c>
      <c r="D177" s="230">
        <f t="shared" ca="1" si="0"/>
        <v>440.1983698971996</v>
      </c>
      <c r="E177" s="82"/>
      <c r="F177" s="214">
        <f t="shared" ca="1" si="1"/>
        <v>436.39836989719959</v>
      </c>
    </row>
    <row r="178" spans="2:6" x14ac:dyDescent="0.2">
      <c r="E178" s="230"/>
      <c r="F178" s="216">
        <f t="shared" ca="1" si="1"/>
        <v>440.1983698971996</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440.1983698971996</v>
      </c>
      <c r="E180" s="228"/>
      <c r="F180" s="211" t="s">
        <v>308</v>
      </c>
    </row>
    <row r="181" spans="2:6" x14ac:dyDescent="0.2">
      <c r="B181" s="231">
        <f ca="1">IF(Altitude_culmi&gt;350, 300, NA())</f>
        <v>300</v>
      </c>
      <c r="C181" s="5">
        <v>0</v>
      </c>
      <c r="D181" s="82">
        <f t="shared" ca="1" si="2"/>
        <v>440.1983698971996</v>
      </c>
      <c r="E181" s="82"/>
      <c r="F181" s="214">
        <f t="shared" ref="F181:F201" ca="1" si="3">X_culmi-C180</f>
        <v>440.1983698971996</v>
      </c>
    </row>
    <row r="182" spans="2:6" x14ac:dyDescent="0.2">
      <c r="B182" s="231">
        <f ca="1">IF(Altitude_culmi&gt;350, 280, NA())</f>
        <v>280</v>
      </c>
      <c r="C182" s="5">
        <v>10</v>
      </c>
      <c r="D182" s="82">
        <f t="shared" ca="1" si="2"/>
        <v>450.1983698971996</v>
      </c>
      <c r="E182" s="82"/>
      <c r="F182" s="214">
        <f t="shared" ca="1" si="3"/>
        <v>440.1983698971996</v>
      </c>
    </row>
    <row r="183" spans="2:6" x14ac:dyDescent="0.2">
      <c r="B183" s="231">
        <f ca="1">IF(Altitude_culmi&gt;350, 280, NA())</f>
        <v>280</v>
      </c>
      <c r="C183" s="5">
        <v>0</v>
      </c>
      <c r="D183" s="82">
        <f t="shared" ca="1" si="2"/>
        <v>440.1983698971996</v>
      </c>
      <c r="E183" s="82"/>
      <c r="F183" s="214">
        <f t="shared" ca="1" si="3"/>
        <v>430.1983698971996</v>
      </c>
    </row>
    <row r="184" spans="2:6" x14ac:dyDescent="0.2">
      <c r="B184" s="231">
        <f ca="1">IF(Altitude_culmi&gt;350, 280, NA())</f>
        <v>280</v>
      </c>
      <c r="C184" s="5">
        <v>10</v>
      </c>
      <c r="D184" s="82">
        <f t="shared" ca="1" si="2"/>
        <v>450.1983698971996</v>
      </c>
      <c r="E184" s="82"/>
      <c r="F184" s="214">
        <f t="shared" ca="1" si="3"/>
        <v>440.1983698971996</v>
      </c>
    </row>
    <row r="185" spans="2:6" x14ac:dyDescent="0.2">
      <c r="B185" s="231">
        <f ca="1">IF(Altitude_culmi&gt;350, 200, NA())</f>
        <v>200</v>
      </c>
      <c r="C185" s="5">
        <v>13</v>
      </c>
      <c r="D185" s="82">
        <f t="shared" ca="1" si="2"/>
        <v>453.1983698971996</v>
      </c>
      <c r="E185" s="82"/>
      <c r="F185" s="214">
        <f t="shared" ca="1" si="3"/>
        <v>430.1983698971996</v>
      </c>
    </row>
    <row r="186" spans="2:6" x14ac:dyDescent="0.2">
      <c r="B186" s="231">
        <f ca="1">IF(Altitude_culmi&gt;350, 160, NA())</f>
        <v>160</v>
      </c>
      <c r="C186" s="5">
        <v>17</v>
      </c>
      <c r="D186" s="82">
        <f t="shared" ca="1" si="2"/>
        <v>457.1983698971996</v>
      </c>
      <c r="E186" s="82"/>
      <c r="F186" s="214">
        <f t="shared" ca="1" si="3"/>
        <v>427.1983698971996</v>
      </c>
    </row>
    <row r="187" spans="2:6" x14ac:dyDescent="0.2">
      <c r="B187" s="231">
        <f ca="1">IF(Altitude_culmi&gt;350, 115, NA())</f>
        <v>115</v>
      </c>
      <c r="C187" s="5">
        <v>20</v>
      </c>
      <c r="D187" s="82">
        <f t="shared" ca="1" si="2"/>
        <v>460.1983698971996</v>
      </c>
      <c r="E187" s="82"/>
      <c r="F187" s="214">
        <f t="shared" ca="1" si="3"/>
        <v>423.1983698971996</v>
      </c>
    </row>
    <row r="188" spans="2:6" x14ac:dyDescent="0.2">
      <c r="B188" s="231">
        <f ca="1">IF(Altitude_culmi&gt;350, 90, NA())</f>
        <v>90</v>
      </c>
      <c r="C188" s="5">
        <v>25</v>
      </c>
      <c r="D188" s="82">
        <f t="shared" ca="1" si="2"/>
        <v>465.1983698971996</v>
      </c>
      <c r="E188" s="82"/>
      <c r="F188" s="214">
        <f t="shared" ca="1" si="3"/>
        <v>420.1983698971996</v>
      </c>
    </row>
    <row r="189" spans="2:6" x14ac:dyDescent="0.2">
      <c r="B189" s="231">
        <f ca="1">IF(Altitude_culmi&gt;350, 57, NA())</f>
        <v>57</v>
      </c>
      <c r="C189" s="5">
        <v>30</v>
      </c>
      <c r="D189" s="82">
        <f t="shared" ca="1" si="2"/>
        <v>470.1983698971996</v>
      </c>
      <c r="E189" s="82"/>
      <c r="F189" s="214">
        <f t="shared" ca="1" si="3"/>
        <v>415.1983698971996</v>
      </c>
    </row>
    <row r="190" spans="2:6" x14ac:dyDescent="0.2">
      <c r="B190" s="231">
        <f ca="1">IF(Altitude_culmi&gt;350, 40, NA())</f>
        <v>40</v>
      </c>
      <c r="C190" s="5">
        <v>36</v>
      </c>
      <c r="D190" s="82">
        <f t="shared" ca="1" si="2"/>
        <v>476.1983698971996</v>
      </c>
      <c r="E190" s="82"/>
      <c r="F190" s="214">
        <f t="shared" ca="1" si="3"/>
        <v>410.1983698971996</v>
      </c>
    </row>
    <row r="191" spans="2:6" x14ac:dyDescent="0.2">
      <c r="B191" s="231">
        <f ca="1">IF(Altitude_culmi&gt;350, 20, NA())</f>
        <v>20</v>
      </c>
      <c r="C191" s="5">
        <v>48</v>
      </c>
      <c r="D191" s="82">
        <f t="shared" ca="1" si="2"/>
        <v>488.1983698971996</v>
      </c>
      <c r="E191" s="82"/>
      <c r="F191" s="214">
        <f t="shared" ca="1" si="3"/>
        <v>404.1983698971996</v>
      </c>
    </row>
    <row r="192" spans="2:6" x14ac:dyDescent="0.2">
      <c r="B192" s="231">
        <f ca="1">IF(Altitude_culmi&gt;350, 0.5, NA())</f>
        <v>0.5</v>
      </c>
      <c r="C192" s="5">
        <v>62</v>
      </c>
      <c r="D192" s="82">
        <f t="shared" ca="1" si="2"/>
        <v>502.1983698971996</v>
      </c>
      <c r="E192" s="82"/>
      <c r="F192" s="214">
        <f t="shared" ca="1" si="3"/>
        <v>392.1983698971996</v>
      </c>
    </row>
    <row r="193" spans="2:6" x14ac:dyDescent="0.2">
      <c r="B193" s="231">
        <f ca="1">IF(Altitude_culmi&gt;350, 0.5, NA())</f>
        <v>0.5</v>
      </c>
      <c r="C193" s="5">
        <v>37</v>
      </c>
      <c r="D193" s="82">
        <f t="shared" ca="1" si="2"/>
        <v>477.1983698971996</v>
      </c>
      <c r="E193" s="82"/>
      <c r="F193" s="214">
        <f t="shared" ca="1" si="3"/>
        <v>378.1983698971996</v>
      </c>
    </row>
    <row r="194" spans="2:6" x14ac:dyDescent="0.2">
      <c r="B194" s="231">
        <f ca="1">IF(Altitude_culmi&gt;350, 15, NA())</f>
        <v>15</v>
      </c>
      <c r="C194" s="5">
        <v>30</v>
      </c>
      <c r="D194" s="82">
        <f t="shared" ca="1" si="2"/>
        <v>470.1983698971996</v>
      </c>
      <c r="E194" s="82"/>
      <c r="F194" s="214">
        <f t="shared" ca="1" si="3"/>
        <v>403.1983698971996</v>
      </c>
    </row>
    <row r="195" spans="2:6" x14ac:dyDescent="0.2">
      <c r="B195" s="231">
        <f ca="1">IF(Altitude_culmi&gt;350, 30, NA())</f>
        <v>30</v>
      </c>
      <c r="C195" s="5">
        <v>15</v>
      </c>
      <c r="D195" s="82">
        <f t="shared" ca="1" si="2"/>
        <v>455.1983698971996</v>
      </c>
      <c r="E195" s="82"/>
      <c r="F195" s="214">
        <f t="shared" ca="1" si="3"/>
        <v>410.1983698971996</v>
      </c>
    </row>
    <row r="196" spans="2:6" x14ac:dyDescent="0.2">
      <c r="B196" s="231">
        <f ca="1">IF(Altitude_culmi&gt;350, 37, NA())</f>
        <v>37</v>
      </c>
      <c r="C196" s="5">
        <v>0</v>
      </c>
      <c r="D196" s="82">
        <f t="shared" ca="1" si="2"/>
        <v>440.1983698971996</v>
      </c>
      <c r="E196" s="82"/>
      <c r="F196" s="214">
        <f t="shared" ca="1" si="3"/>
        <v>425.1983698971996</v>
      </c>
    </row>
    <row r="197" spans="2:6" x14ac:dyDescent="0.2">
      <c r="B197" s="231">
        <f ca="1">IF(Altitude_culmi&gt;350, 67, NA())</f>
        <v>67</v>
      </c>
      <c r="C197" s="5">
        <v>0</v>
      </c>
      <c r="D197" s="82">
        <f t="shared" ca="1" si="2"/>
        <v>440.1983698971996</v>
      </c>
      <c r="E197" s="82"/>
      <c r="F197" s="214">
        <f t="shared" ca="1" si="3"/>
        <v>440.1983698971996</v>
      </c>
    </row>
    <row r="198" spans="2:6" x14ac:dyDescent="0.2">
      <c r="B198" s="231">
        <f ca="1">IF(Altitude_culmi&gt;350, 67, NA())</f>
        <v>67</v>
      </c>
      <c r="C198" s="5">
        <v>17</v>
      </c>
      <c r="D198" s="82">
        <f t="shared" ca="1" si="2"/>
        <v>457.1983698971996</v>
      </c>
      <c r="E198" s="82"/>
      <c r="F198" s="214">
        <f t="shared" ca="1" si="3"/>
        <v>440.1983698971996</v>
      </c>
    </row>
    <row r="199" spans="2:6" x14ac:dyDescent="0.2">
      <c r="B199" s="231">
        <f ca="1">IF(Altitude_culmi&gt;350, 100, NA())</f>
        <v>100</v>
      </c>
      <c r="C199" s="5">
        <v>11</v>
      </c>
      <c r="D199" s="82">
        <f t="shared" ca="1" si="2"/>
        <v>451.1983698971996</v>
      </c>
      <c r="E199" s="82"/>
      <c r="F199" s="214">
        <f t="shared" ca="1" si="3"/>
        <v>423.1983698971996</v>
      </c>
    </row>
    <row r="200" spans="2:6" x14ac:dyDescent="0.2">
      <c r="B200" s="229">
        <f ca="1">IF(Altitude_culmi&gt;350, 100, NA())</f>
        <v>100</v>
      </c>
      <c r="C200" s="421">
        <v>0</v>
      </c>
      <c r="D200" s="230">
        <f t="shared" ca="1" si="2"/>
        <v>440.1983698971996</v>
      </c>
      <c r="E200" s="82"/>
      <c r="F200" s="214">
        <f t="shared" ca="1" si="3"/>
        <v>429.1983698971996</v>
      </c>
    </row>
    <row r="201" spans="2:6" x14ac:dyDescent="0.2">
      <c r="E201" s="230"/>
      <c r="F201" s="216">
        <f t="shared" ca="1" si="3"/>
        <v>440.1983698971996</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sheetProtection algorithmName="SHA-512" hashValue="TT52kldpbNfsZI03mY8g5TIIsjEeL9Q9TBJMBYh4cROlVUm3NqAv8usVb5XJtvE8tyHIClwYMgtE2emaKO5x7A==" saltValue="IfNq7E35bfDyzUo3UGtZTg==" spinCount="100000"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206" activePane="bottomRight" state="frozen"/>
      <selection pane="topRight" activeCell="D1" sqref="D1"/>
      <selection pane="bottomLeft" activeCell="A8" sqref="A8"/>
      <selection pane="bottomRight" activeCell="L436" sqref="L43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9.7119999999999997</v>
      </c>
      <c r="T4" s="327">
        <f t="shared" ref="T4:T67" ca="1" si="1">m*g</f>
        <v>95.274720000000002</v>
      </c>
      <c r="U4" s="328">
        <f t="shared" ref="U4:U67" ca="1" si="2">IF(pos_xz&lt;L_rampe,Poids*COS(Beta),0)</f>
        <v>16.544281505727049</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2.7233849945085131</v>
      </c>
      <c r="E5" s="307">
        <f t="shared" ref="E5:E68" ca="1" si="9">IF(AND(L4&lt;L_rampe,Poussee&lt;Poids*SIN(M4)),0,(-W4+Poussee)/m*SIN(M4)+U4/m*COS(M4)-Poids/m)</f>
        <v>15.446305700698543</v>
      </c>
      <c r="F5" s="304">
        <f t="shared" ref="F5:F68" ca="1" si="10">SQRT(acc_x^2+acc_z^2)</f>
        <v>15.684552452261634</v>
      </c>
      <c r="G5" s="306">
        <f t="shared" ref="G5:G68" ca="1" si="11">G4+acc_x*pas</f>
        <v>2.7233849945085133E-2</v>
      </c>
      <c r="H5" s="307">
        <f t="shared" ref="H5:H68" ca="1" si="12">H4+acc_z*pas</f>
        <v>0.15446305700698543</v>
      </c>
      <c r="I5" s="304">
        <f t="shared" ref="I5:I68" ca="1" si="13">SQRT(vit_x^2+vit_z^2)</f>
        <v>0.15684552452261633</v>
      </c>
      <c r="J5" s="306">
        <f t="shared" ref="J5:J68" ca="1" si="14">J4+0.5*(vit_x+G4)*pas*(K4&gt;=0)</f>
        <v>1.3616924972542567E-4</v>
      </c>
      <c r="K5" s="307">
        <f t="shared" ref="K5:K68" ca="1" si="15">K4+0.5*(vit_z+H4)*pas</f>
        <v>7.7231528503492717E-4</v>
      </c>
      <c r="L5" s="304">
        <f t="shared" ca="1" si="0"/>
        <v>7.8422762261308172E-4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9.7107904636118061</v>
      </c>
      <c r="T5" s="304">
        <f t="shared" ca="1" si="1"/>
        <v>95.262854448031817</v>
      </c>
      <c r="U5" s="311">
        <f t="shared" ca="1" si="2"/>
        <v>16.542221074250762</v>
      </c>
      <c r="V5" s="306">
        <f t="shared" ca="1" si="3"/>
        <v>1.2249999053913814</v>
      </c>
      <c r="W5" s="304">
        <f t="shared" ca="1" si="4"/>
        <v>8.2457308632178896E-5</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7.7231528503492717E-4</v>
      </c>
      <c r="AG5" s="306">
        <f t="shared" ref="AG5:AG68" ca="1" si="27">IF(AND(L4&lt;L_rampe,Poussee&lt;Poids*SIN(M4)),0,(-W4+Poussee)/m-Poids*SIN(M4)/m)</f>
        <v>15.684552450826459</v>
      </c>
      <c r="AH5" s="304">
        <f t="shared" ref="AH5:AH68" ca="1" si="28">IF(AND(L4&lt;L_rampe,Poussee&lt;Poids*SIN(M4)), g*SIN(M4), (-W4+Poussee)/m)</f>
        <v>25.345516507876219</v>
      </c>
    </row>
    <row r="6" spans="1:248" x14ac:dyDescent="0.2">
      <c r="A6" s="347">
        <f t="shared" ca="1" si="6"/>
        <v>0.01</v>
      </c>
      <c r="B6" s="304">
        <f t="shared" ca="1" si="7"/>
        <v>0.02</v>
      </c>
      <c r="D6" s="306">
        <f t="shared" ca="1" si="8"/>
        <v>14.974976173721121</v>
      </c>
      <c r="E6" s="307">
        <f t="shared" ca="1" si="9"/>
        <v>84.931933553407717</v>
      </c>
      <c r="F6" s="304">
        <f t="shared" ca="1" si="10"/>
        <v>86.242003968622967</v>
      </c>
      <c r="G6" s="306">
        <f t="shared" ca="1" si="11"/>
        <v>0.17698361168229634</v>
      </c>
      <c r="H6" s="307">
        <f t="shared" ca="1" si="12"/>
        <v>1.0037823925410627</v>
      </c>
      <c r="I6" s="304">
        <f t="shared" ca="1" si="13"/>
        <v>1.0192655642076651</v>
      </c>
      <c r="J6" s="306">
        <f t="shared" ca="1" si="14"/>
        <v>1.1572565578623331E-3</v>
      </c>
      <c r="K6" s="307">
        <f t="shared" ca="1" si="15"/>
        <v>6.5635425327751672E-3</v>
      </c>
      <c r="L6" s="304">
        <f t="shared" ca="1" si="0"/>
        <v>6.6647830662568477E-3</v>
      </c>
      <c r="M6" s="306">
        <f t="shared" ca="1" si="16"/>
        <v>1.3962634015954636</v>
      </c>
      <c r="N6" s="304">
        <f t="shared" ca="1" si="17"/>
        <v>80</v>
      </c>
      <c r="P6" s="310">
        <f t="shared" ca="1" si="18"/>
        <v>2</v>
      </c>
      <c r="Q6" s="304">
        <f t="shared" ca="1" si="19"/>
        <v>930.85500000000002</v>
      </c>
      <c r="R6" s="306">
        <f t="shared" ca="1" si="20"/>
        <v>0.45745169919032375</v>
      </c>
      <c r="S6" s="307">
        <f t="shared" ca="1" si="21"/>
        <v>9.7062159466199027</v>
      </c>
      <c r="T6" s="304">
        <f t="shared" ca="1" si="1"/>
        <v>95.217978436341255</v>
      </c>
      <c r="U6" s="311">
        <f t="shared" ca="1" si="2"/>
        <v>16.534428436599736</v>
      </c>
      <c r="V6" s="306">
        <f t="shared" ca="1" si="3"/>
        <v>1.2249991959663036</v>
      </c>
      <c r="W6" s="304">
        <f t="shared" ca="1" si="4"/>
        <v>3.4822451798048452E-3</v>
      </c>
      <c r="Y6" s="314" t="str">
        <f t="shared" ca="1" si="22"/>
        <v/>
      </c>
      <c r="Z6" s="315" t="str">
        <f t="shared" ca="1" si="23"/>
        <v/>
      </c>
      <c r="AA6" s="316" t="str">
        <f t="shared" ca="1" si="24"/>
        <v/>
      </c>
      <c r="AC6" s="310" t="e">
        <f t="shared" ca="1" si="25"/>
        <v>#N/A</v>
      </c>
      <c r="AD6" s="323" t="e">
        <f t="shared" ca="1" si="26"/>
        <v>#N/A</v>
      </c>
      <c r="AE6" s="324">
        <f t="shared" ca="1" si="5"/>
        <v>6.5635425327751672E-3</v>
      </c>
      <c r="AG6" s="306">
        <f t="shared" ca="1" si="27"/>
        <v>86.242003964885981</v>
      </c>
      <c r="AH6" s="304">
        <f t="shared" ca="1" si="28"/>
        <v>95.902968021935749</v>
      </c>
    </row>
    <row r="7" spans="1:248" x14ac:dyDescent="0.2">
      <c r="A7" s="347">
        <f t="shared" ca="1" si="6"/>
        <v>0.01</v>
      </c>
      <c r="B7" s="304">
        <f t="shared" ca="1" si="7"/>
        <v>0.03</v>
      </c>
      <c r="D7" s="306">
        <f t="shared" ca="1" si="8"/>
        <v>22.439922907922028</v>
      </c>
      <c r="E7" s="307">
        <f t="shared" ca="1" si="9"/>
        <v>127.26982283892812</v>
      </c>
      <c r="F7" s="304">
        <f t="shared" ca="1" si="10"/>
        <v>129.23295998144448</v>
      </c>
      <c r="G7" s="306">
        <f t="shared" ca="1" si="11"/>
        <v>0.40138284076151665</v>
      </c>
      <c r="H7" s="307">
        <f t="shared" ca="1" si="12"/>
        <v>2.2764806209303439</v>
      </c>
      <c r="I7" s="304">
        <f t="shared" ca="1" si="13"/>
        <v>2.3115951640218468</v>
      </c>
      <c r="J7" s="306">
        <f t="shared" ca="1" si="14"/>
        <v>4.0490888200813979E-3</v>
      </c>
      <c r="K7" s="307">
        <f t="shared" ca="1" si="15"/>
        <v>2.2964857600132199E-2</v>
      </c>
      <c r="L7" s="304">
        <f t="shared" ca="1" si="0"/>
        <v>2.3319086707400394E-2</v>
      </c>
      <c r="M7" s="306">
        <f t="shared" ca="1" si="16"/>
        <v>1.3962634015954636</v>
      </c>
      <c r="N7" s="304">
        <f t="shared" ca="1" si="17"/>
        <v>80</v>
      </c>
      <c r="P7" s="310">
        <f t="shared" ca="1" si="18"/>
        <v>3</v>
      </c>
      <c r="Q7" s="304">
        <f t="shared" ca="1" si="19"/>
        <v>1347.2183333333335</v>
      </c>
      <c r="R7" s="306">
        <f t="shared" ca="1" si="20"/>
        <v>0.66206585962764264</v>
      </c>
      <c r="S7" s="307">
        <f t="shared" ca="1" si="21"/>
        <v>9.6995952880236267</v>
      </c>
      <c r="T7" s="304">
        <f t="shared" ca="1" si="1"/>
        <v>95.153029775511783</v>
      </c>
      <c r="U7" s="311">
        <f t="shared" ca="1" si="2"/>
        <v>16.523150220004791</v>
      </c>
      <c r="V7" s="306">
        <f t="shared" ca="1" si="3"/>
        <v>1.2249971868081746</v>
      </c>
      <c r="W7" s="304">
        <f t="shared" ca="1" si="4"/>
        <v>1.7910490691884065E-2</v>
      </c>
      <c r="Y7" s="314" t="str">
        <f t="shared" ca="1" si="22"/>
        <v/>
      </c>
      <c r="Z7" s="315" t="str">
        <f t="shared" ca="1" si="23"/>
        <v/>
      </c>
      <c r="AA7" s="316" t="str">
        <f t="shared" ca="1" si="24"/>
        <v/>
      </c>
      <c r="AC7" s="310" t="e">
        <f t="shared" ca="1" si="25"/>
        <v>#N/A</v>
      </c>
      <c r="AD7" s="323" t="e">
        <f t="shared" ca="1" si="26"/>
        <v>#N/A</v>
      </c>
      <c r="AE7" s="324">
        <f t="shared" ca="1" si="5"/>
        <v>2.2964857600132199E-2</v>
      </c>
      <c r="AG7" s="306">
        <f t="shared" ca="1" si="27"/>
        <v>129.23295997621366</v>
      </c>
      <c r="AH7" s="304">
        <f t="shared" ca="1" si="28"/>
        <v>138.89392403326343</v>
      </c>
    </row>
    <row r="8" spans="1:248" x14ac:dyDescent="0.2">
      <c r="A8" s="347">
        <f t="shared" ca="1" si="6"/>
        <v>0.01</v>
      </c>
      <c r="B8" s="304">
        <f t="shared" ca="1" si="7"/>
        <v>0.04</v>
      </c>
      <c r="D8" s="306">
        <f t="shared" ca="1" si="8"/>
        <v>21.658736918350638</v>
      </c>
      <c r="E8" s="307">
        <f t="shared" ca="1" si="9"/>
        <v>122.83928012154308</v>
      </c>
      <c r="F8" s="304">
        <f t="shared" ca="1" si="10"/>
        <v>124.7340756396473</v>
      </c>
      <c r="G8" s="306">
        <f t="shared" ca="1" si="11"/>
        <v>0.61797020994502305</v>
      </c>
      <c r="H8" s="307">
        <f t="shared" ca="1" si="12"/>
        <v>3.5048734221457747</v>
      </c>
      <c r="I8" s="304">
        <f t="shared" ca="1" si="13"/>
        <v>3.5589359204182545</v>
      </c>
      <c r="J8" s="306">
        <f t="shared" ca="1" si="14"/>
        <v>9.1458540736140959E-3</v>
      </c>
      <c r="K8" s="307">
        <f t="shared" ca="1" si="15"/>
        <v>5.18716278155128E-2</v>
      </c>
      <c r="L8" s="304">
        <f t="shared" ca="1" si="0"/>
        <v>5.2671742129598527E-2</v>
      </c>
      <c r="M8" s="306">
        <f t="shared" ca="1" si="16"/>
        <v>1.3962634015954636</v>
      </c>
      <c r="N8" s="304">
        <f t="shared" ca="1" si="17"/>
        <v>80</v>
      </c>
      <c r="P8" s="310">
        <f t="shared" ca="1" si="18"/>
        <v>3</v>
      </c>
      <c r="Q8" s="304">
        <f t="shared" ca="1" si="19"/>
        <v>1302.7349999999999</v>
      </c>
      <c r="R8" s="306">
        <f t="shared" ca="1" si="20"/>
        <v>0.64020533739917207</v>
      </c>
      <c r="S8" s="307">
        <f t="shared" ca="1" si="21"/>
        <v>9.6931932346496357</v>
      </c>
      <c r="T8" s="304">
        <f t="shared" ca="1" si="1"/>
        <v>95.090225631912929</v>
      </c>
      <c r="U8" s="311">
        <f t="shared" ca="1" si="2"/>
        <v>16.512244394918916</v>
      </c>
      <c r="V8" s="306">
        <f t="shared" ca="1" si="3"/>
        <v>1.2249936457420729</v>
      </c>
      <c r="W8" s="304">
        <f t="shared" ca="1" si="4"/>
        <v>4.2454429716284742E-2</v>
      </c>
      <c r="Y8" s="314" t="str">
        <f t="shared" ca="1" si="22"/>
        <v/>
      </c>
      <c r="Z8" s="315" t="str">
        <f t="shared" ca="1" si="23"/>
        <v/>
      </c>
      <c r="AA8" s="316" t="str">
        <f t="shared" ca="1" si="24"/>
        <v/>
      </c>
      <c r="AC8" s="310" t="e">
        <f t="shared" ca="1" si="25"/>
        <v>#N/A</v>
      </c>
      <c r="AD8" s="323" t="e">
        <f t="shared" ca="1" si="26"/>
        <v>#N/A</v>
      </c>
      <c r="AE8" s="324">
        <f t="shared" ca="1" si="5"/>
        <v>5.18716278155128E-2</v>
      </c>
      <c r="AG8" s="306">
        <f t="shared" ca="1" si="27"/>
        <v>124.73407563457309</v>
      </c>
      <c r="AH8" s="304">
        <f t="shared" ca="1" si="28"/>
        <v>134.39503969162286</v>
      </c>
    </row>
    <row r="9" spans="1:248" x14ac:dyDescent="0.2">
      <c r="A9" s="347">
        <f t="shared" ca="1" si="6"/>
        <v>0.01</v>
      </c>
      <c r="B9" s="304">
        <f t="shared" ca="1" si="7"/>
        <v>0.05</v>
      </c>
      <c r="D9" s="306">
        <f t="shared" ca="1" si="8"/>
        <v>20.875828040435024</v>
      </c>
      <c r="E9" s="307">
        <f t="shared" ca="1" si="9"/>
        <v>118.39896599090739</v>
      </c>
      <c r="F9" s="304">
        <f t="shared" ca="1" si="10"/>
        <v>120.22526915790148</v>
      </c>
      <c r="G9" s="306">
        <f t="shared" ca="1" si="11"/>
        <v>0.82672849034937324</v>
      </c>
      <c r="H9" s="307">
        <f t="shared" ca="1" si="12"/>
        <v>4.6888630820548487</v>
      </c>
      <c r="I9" s="304">
        <f t="shared" ca="1" si="13"/>
        <v>4.7611886119972446</v>
      </c>
      <c r="J9" s="306">
        <f t="shared" ca="1" si="14"/>
        <v>1.6369347575086075E-2</v>
      </c>
      <c r="K9" s="307">
        <f t="shared" ca="1" si="15"/>
        <v>9.2840310336515922E-2</v>
      </c>
      <c r="L9" s="304">
        <f t="shared" ca="1" si="0"/>
        <v>9.4272364791674557E-2</v>
      </c>
      <c r="M9" s="306">
        <f t="shared" ca="1" si="16"/>
        <v>1.3962634015954636</v>
      </c>
      <c r="N9" s="304">
        <f t="shared" ca="1" si="17"/>
        <v>80</v>
      </c>
      <c r="P9" s="310">
        <f t="shared" ca="1" si="18"/>
        <v>3</v>
      </c>
      <c r="Q9" s="304">
        <f t="shared" ca="1" si="19"/>
        <v>1258.2516666666666</v>
      </c>
      <c r="R9" s="306">
        <f t="shared" ca="1" si="20"/>
        <v>0.61834481517070161</v>
      </c>
      <c r="S9" s="307">
        <f t="shared" ca="1" si="21"/>
        <v>9.6870097864979279</v>
      </c>
      <c r="T9" s="304">
        <f t="shared" ca="1" si="1"/>
        <v>95.02956600554468</v>
      </c>
      <c r="U9" s="311">
        <f t="shared" ca="1" si="2"/>
        <v>16.501710961342113</v>
      </c>
      <c r="V9" s="306">
        <f t="shared" ca="1" si="3"/>
        <v>1.2249886271147772</v>
      </c>
      <c r="W9" s="304">
        <f t="shared" ca="1" si="4"/>
        <v>7.5982165625491482E-2</v>
      </c>
      <c r="Y9" s="314" t="str">
        <f t="shared" ca="1" si="22"/>
        <v/>
      </c>
      <c r="Z9" s="315" t="str">
        <f t="shared" ca="1" si="23"/>
        <v/>
      </c>
      <c r="AA9" s="316" t="str">
        <f t="shared" ca="1" si="24"/>
        <v/>
      </c>
      <c r="AC9" s="310" t="e">
        <f t="shared" ca="1" si="25"/>
        <v>#N/A</v>
      </c>
      <c r="AD9" s="323" t="e">
        <f t="shared" ca="1" si="26"/>
        <v>#N/A</v>
      </c>
      <c r="AE9" s="324">
        <f t="shared" ca="1" si="5"/>
        <v>9.2840310336515922E-2</v>
      </c>
      <c r="AG9" s="306">
        <f t="shared" ca="1" si="27"/>
        <v>120.22526915298408</v>
      </c>
      <c r="AH9" s="304">
        <f t="shared" ca="1" si="28"/>
        <v>129.88623321003385</v>
      </c>
    </row>
    <row r="10" spans="1:248" x14ac:dyDescent="0.2">
      <c r="A10" s="347">
        <f t="shared" ca="1" si="6"/>
        <v>0.01</v>
      </c>
      <c r="B10" s="304">
        <f t="shared" ca="1" si="7"/>
        <v>6.0000000000000005E-2</v>
      </c>
      <c r="D10" s="306">
        <f t="shared" ca="1" si="8"/>
        <v>20.56844489820061</v>
      </c>
      <c r="E10" s="307">
        <f t="shared" ca="1" si="9"/>
        <v>116.65562438983258</v>
      </c>
      <c r="F10" s="304">
        <f t="shared" ca="1" si="10"/>
        <v>118.4550363104584</v>
      </c>
      <c r="G10" s="306">
        <f t="shared" ca="1" si="11"/>
        <v>1.0324129393313792</v>
      </c>
      <c r="H10" s="307">
        <f t="shared" ca="1" si="12"/>
        <v>5.855419325953175</v>
      </c>
      <c r="I10" s="304">
        <f t="shared" ca="1" si="13"/>
        <v>5.9457389751018157</v>
      </c>
      <c r="J10" s="306">
        <f t="shared" ca="1" si="14"/>
        <v>2.5665054723489837E-2</v>
      </c>
      <c r="K10" s="307">
        <f t="shared" ca="1" si="15"/>
        <v>0.14556172237655604</v>
      </c>
      <c r="L10" s="304">
        <f t="shared" ca="1" si="0"/>
        <v>0.14780700272716887</v>
      </c>
      <c r="M10" s="306">
        <f t="shared" ca="1" si="16"/>
        <v>1.3962634015954636</v>
      </c>
      <c r="N10" s="304">
        <f t="shared" ca="1" si="17"/>
        <v>80</v>
      </c>
      <c r="P10" s="310">
        <f t="shared" ca="1" si="18"/>
        <v>4</v>
      </c>
      <c r="Q10" s="304">
        <f t="shared" ca="1" si="19"/>
        <v>1240.356</v>
      </c>
      <c r="R10" s="306">
        <f t="shared" ca="1" si="20"/>
        <v>0.60955031643050006</v>
      </c>
      <c r="S10" s="307">
        <f t="shared" ca="1" si="21"/>
        <v>9.6809142833336228</v>
      </c>
      <c r="T10" s="304">
        <f t="shared" ca="1" si="1"/>
        <v>94.969769119502843</v>
      </c>
      <c r="U10" s="311">
        <f t="shared" ca="1" si="2"/>
        <v>16.491327341050791</v>
      </c>
      <c r="V10" s="306">
        <f t="shared" ca="1" si="3"/>
        <v>1.2249821688187859</v>
      </c>
      <c r="W10" s="304">
        <f t="shared" ca="1" si="4"/>
        <v>0.11849234218498884</v>
      </c>
      <c r="Y10" s="314" t="str">
        <f t="shared" ca="1" si="22"/>
        <v/>
      </c>
      <c r="Z10" s="315" t="str">
        <f t="shared" ca="1" si="23"/>
        <v/>
      </c>
      <c r="AA10" s="316" t="str">
        <f t="shared" ca="1" si="24"/>
        <v/>
      </c>
      <c r="AC10" s="310" t="e">
        <f t="shared" ca="1" si="25"/>
        <v>#N/A</v>
      </c>
      <c r="AD10" s="323" t="e">
        <f t="shared" ca="1" si="26"/>
        <v>#N/A</v>
      </c>
      <c r="AE10" s="324">
        <f t="shared" ca="1" si="5"/>
        <v>0.14556172237655604</v>
      </c>
      <c r="AG10" s="306">
        <f t="shared" ca="1" si="27"/>
        <v>118.45503630560236</v>
      </c>
      <c r="AH10" s="304">
        <f t="shared" ca="1" si="28"/>
        <v>128.11600036265213</v>
      </c>
    </row>
    <row r="11" spans="1:248" x14ac:dyDescent="0.2">
      <c r="A11" s="347">
        <f t="shared" ca="1" si="6"/>
        <v>0.01</v>
      </c>
      <c r="B11" s="304">
        <f t="shared" ca="1" si="7"/>
        <v>7.0000000000000007E-2</v>
      </c>
      <c r="D11" s="306">
        <f t="shared" ca="1" si="8"/>
        <v>20.737797409466772</v>
      </c>
      <c r="E11" s="307">
        <f t="shared" ca="1" si="9"/>
        <v>117.61611743925451</v>
      </c>
      <c r="F11" s="304">
        <f t="shared" ca="1" si="10"/>
        <v>119.43034506724243</v>
      </c>
      <c r="G11" s="306">
        <f t="shared" ca="1" si="11"/>
        <v>1.239790913426047</v>
      </c>
      <c r="H11" s="307">
        <f t="shared" ca="1" si="12"/>
        <v>7.0315805003457204</v>
      </c>
      <c r="I11" s="304">
        <f t="shared" ca="1" si="13"/>
        <v>7.1400424257742312</v>
      </c>
      <c r="J11" s="306">
        <f t="shared" ca="1" si="14"/>
        <v>3.7026073987276968E-2</v>
      </c>
      <c r="K11" s="307">
        <f t="shared" ca="1" si="15"/>
        <v>0.20999672150805052</v>
      </c>
      <c r="L11" s="304">
        <f t="shared" ca="1" si="0"/>
        <v>0.21323590973154832</v>
      </c>
      <c r="M11" s="306">
        <f t="shared" ca="1" si="16"/>
        <v>1.3962634015954636</v>
      </c>
      <c r="N11" s="304">
        <f t="shared" ca="1" si="17"/>
        <v>80</v>
      </c>
      <c r="P11" s="310">
        <f t="shared" ca="1" si="18"/>
        <v>4</v>
      </c>
      <c r="Q11" s="304">
        <f t="shared" ca="1" si="19"/>
        <v>1249.048</v>
      </c>
      <c r="R11" s="306">
        <f t="shared" ca="1" si="20"/>
        <v>0.61382184117856753</v>
      </c>
      <c r="S11" s="307">
        <f t="shared" ca="1" si="21"/>
        <v>9.6747760649218364</v>
      </c>
      <c r="T11" s="304">
        <f t="shared" ca="1" si="1"/>
        <v>94.909553196883223</v>
      </c>
      <c r="U11" s="311">
        <f t="shared" ca="1" si="2"/>
        <v>16.480870955821363</v>
      </c>
      <c r="V11" s="306">
        <f t="shared" ca="1" si="3"/>
        <v>1.2249742756717166</v>
      </c>
      <c r="W11" s="304">
        <f t="shared" ca="1" si="4"/>
        <v>0.17087455315062247</v>
      </c>
      <c r="Y11" s="314" t="str">
        <f t="shared" ca="1" si="22"/>
        <v/>
      </c>
      <c r="Z11" s="315" t="str">
        <f t="shared" ca="1" si="23"/>
        <v/>
      </c>
      <c r="AA11" s="316" t="str">
        <f t="shared" ca="1" si="24"/>
        <v/>
      </c>
      <c r="AC11" s="310" t="e">
        <f t="shared" ca="1" si="25"/>
        <v>#N/A</v>
      </c>
      <c r="AD11" s="323" t="e">
        <f t="shared" ca="1" si="26"/>
        <v>#N/A</v>
      </c>
      <c r="AE11" s="324">
        <f t="shared" ca="1" si="5"/>
        <v>0.20999672150805052</v>
      </c>
      <c r="AG11" s="306">
        <f t="shared" ca="1" si="27"/>
        <v>119.4303450623521</v>
      </c>
      <c r="AH11" s="304">
        <f t="shared" ca="1" si="28"/>
        <v>129.09130911940187</v>
      </c>
    </row>
    <row r="12" spans="1:248" x14ac:dyDescent="0.2">
      <c r="A12" s="347">
        <f t="shared" ca="1" si="6"/>
        <v>0.01</v>
      </c>
      <c r="B12" s="304">
        <f t="shared" ca="1" si="7"/>
        <v>0.08</v>
      </c>
      <c r="D12" s="306">
        <f t="shared" ca="1" si="8"/>
        <v>20.907287427595211</v>
      </c>
      <c r="E12" s="307">
        <f t="shared" ca="1" si="9"/>
        <v>118.57739041652098</v>
      </c>
      <c r="F12" s="304">
        <f t="shared" ca="1" si="10"/>
        <v>120.40644578083071</v>
      </c>
      <c r="G12" s="306">
        <f t="shared" ca="1" si="11"/>
        <v>1.448863787701999</v>
      </c>
      <c r="H12" s="307">
        <f t="shared" ca="1" si="12"/>
        <v>8.2173544045109299</v>
      </c>
      <c r="I12" s="304">
        <f t="shared" ca="1" si="13"/>
        <v>8.3441068835825298</v>
      </c>
      <c r="J12" s="306">
        <f t="shared" ca="1" si="14"/>
        <v>5.0469347492917198E-2</v>
      </c>
      <c r="K12" s="307">
        <f t="shared" ca="1" si="15"/>
        <v>0.28624139603233378</v>
      </c>
      <c r="L12" s="304">
        <f t="shared" ca="1" si="0"/>
        <v>0.29065665627833154</v>
      </c>
      <c r="M12" s="306">
        <f t="shared" ca="1" si="16"/>
        <v>1.3962634015954636</v>
      </c>
      <c r="N12" s="304">
        <f t="shared" ca="1" si="17"/>
        <v>80</v>
      </c>
      <c r="P12" s="310">
        <f t="shared" ca="1" si="18"/>
        <v>4</v>
      </c>
      <c r="Q12" s="304">
        <f t="shared" ca="1" si="19"/>
        <v>1257.74</v>
      </c>
      <c r="R12" s="306">
        <f t="shared" ca="1" si="20"/>
        <v>0.61809336592663489</v>
      </c>
      <c r="S12" s="307">
        <f t="shared" ca="1" si="21"/>
        <v>9.6685951312625704</v>
      </c>
      <c r="T12" s="304">
        <f t="shared" ca="1" si="1"/>
        <v>94.848918237685822</v>
      </c>
      <c r="U12" s="311">
        <f t="shared" ca="1" si="2"/>
        <v>16.470341805653824</v>
      </c>
      <c r="V12" s="306">
        <f t="shared" ca="1" si="3"/>
        <v>1.2249649359308257</v>
      </c>
      <c r="W12" s="304">
        <f t="shared" ca="1" si="4"/>
        <v>0.23336311486570027</v>
      </c>
      <c r="Y12" s="314" t="str">
        <f t="shared" ca="1" si="22"/>
        <v/>
      </c>
      <c r="Z12" s="315" t="str">
        <f t="shared" ca="1" si="23"/>
        <v/>
      </c>
      <c r="AA12" s="316" t="str">
        <f t="shared" ca="1" si="24"/>
        <v/>
      </c>
      <c r="AC12" s="310" t="e">
        <f t="shared" ca="1" si="25"/>
        <v>#N/A</v>
      </c>
      <c r="AD12" s="323" t="e">
        <f t="shared" ca="1" si="26"/>
        <v>#N/A</v>
      </c>
      <c r="AE12" s="324">
        <f t="shared" ca="1" si="5"/>
        <v>0.28624139603233378</v>
      </c>
      <c r="AG12" s="306">
        <f t="shared" ca="1" si="27"/>
        <v>120.40644577590598</v>
      </c>
      <c r="AH12" s="304">
        <f t="shared" ca="1" si="28"/>
        <v>130.06740983295575</v>
      </c>
    </row>
    <row r="13" spans="1:248" x14ac:dyDescent="0.2">
      <c r="A13" s="347">
        <f t="shared" ca="1" si="6"/>
        <v>0.01</v>
      </c>
      <c r="B13" s="304">
        <f t="shared" ca="1" si="7"/>
        <v>0.09</v>
      </c>
      <c r="D13" s="306">
        <f t="shared" ca="1" si="8"/>
        <v>21.076913253270252</v>
      </c>
      <c r="E13" s="307">
        <f t="shared" ca="1" si="9"/>
        <v>119.53943368512975</v>
      </c>
      <c r="F13" s="304">
        <f t="shared" ca="1" si="10"/>
        <v>121.38332866603805</v>
      </c>
      <c r="G13" s="306">
        <f t="shared" ca="1" si="11"/>
        <v>1.6596329202347015</v>
      </c>
      <c r="H13" s="307">
        <f t="shared" ca="1" si="12"/>
        <v>9.4127487413622273</v>
      </c>
      <c r="I13" s="304">
        <f t="shared" ca="1" si="13"/>
        <v>9.5579401702429045</v>
      </c>
      <c r="J13" s="306">
        <f t="shared" ca="1" si="14"/>
        <v>6.6011831032600707E-2</v>
      </c>
      <c r="K13" s="307">
        <f t="shared" ca="1" si="15"/>
        <v>0.37439191176169956</v>
      </c>
      <c r="L13" s="304">
        <f t="shared" ca="1" si="0"/>
        <v>0.3801668915474582</v>
      </c>
      <c r="M13" s="306">
        <f t="shared" ca="1" si="16"/>
        <v>1.3962634015954636</v>
      </c>
      <c r="N13" s="304">
        <f t="shared" ca="1" si="17"/>
        <v>80</v>
      </c>
      <c r="P13" s="310">
        <f t="shared" ca="1" si="18"/>
        <v>4</v>
      </c>
      <c r="Q13" s="304">
        <f t="shared" ca="1" si="19"/>
        <v>1266.432</v>
      </c>
      <c r="R13" s="306">
        <f t="shared" ca="1" si="20"/>
        <v>0.62236489067470235</v>
      </c>
      <c r="S13" s="307">
        <f t="shared" ca="1" si="21"/>
        <v>9.6623714823558231</v>
      </c>
      <c r="T13" s="304">
        <f t="shared" ca="1" si="1"/>
        <v>94.787864241910626</v>
      </c>
      <c r="U13" s="311">
        <f t="shared" ca="1" si="2"/>
        <v>16.459739890548178</v>
      </c>
      <c r="V13" s="306">
        <f t="shared" ca="1" si="3"/>
        <v>1.22495413784933</v>
      </c>
      <c r="W13" s="304">
        <f t="shared" ca="1" si="4"/>
        <v>0.30619442768906197</v>
      </c>
      <c r="Y13" s="314" t="str">
        <f t="shared" ca="1" si="22"/>
        <v/>
      </c>
      <c r="Z13" s="315" t="str">
        <f t="shared" ca="1" si="23"/>
        <v/>
      </c>
      <c r="AA13" s="316" t="str">
        <f t="shared" ca="1" si="24"/>
        <v/>
      </c>
      <c r="AC13" s="310" t="e">
        <f t="shared" ca="1" si="25"/>
        <v>#N/A</v>
      </c>
      <c r="AD13" s="323" t="e">
        <f t="shared" ca="1" si="26"/>
        <v>#N/A</v>
      </c>
      <c r="AE13" s="324">
        <f t="shared" ca="1" si="5"/>
        <v>0.37439191176169956</v>
      </c>
      <c r="AG13" s="306">
        <f t="shared" ca="1" si="27"/>
        <v>121.38332866107882</v>
      </c>
      <c r="AH13" s="304">
        <f t="shared" ca="1" si="28"/>
        <v>131.04429271812859</v>
      </c>
    </row>
    <row r="14" spans="1:248" x14ac:dyDescent="0.2">
      <c r="A14" s="347">
        <f t="shared" ca="1" si="6"/>
        <v>0.01</v>
      </c>
      <c r="B14" s="304">
        <f t="shared" ca="1" si="7"/>
        <v>9.9999999999999992E-2</v>
      </c>
      <c r="D14" s="306">
        <f t="shared" ca="1" si="8"/>
        <v>21.246673148937401</v>
      </c>
      <c r="E14" s="307">
        <f t="shared" ca="1" si="9"/>
        <v>120.5022373917198</v>
      </c>
      <c r="F14" s="304">
        <f t="shared" ca="1" si="10"/>
        <v>122.36098371747495</v>
      </c>
      <c r="G14" s="306">
        <f t="shared" ca="1" si="11"/>
        <v>1.8720996517240756</v>
      </c>
      <c r="H14" s="307">
        <f t="shared" ca="1" si="12"/>
        <v>10.617771115279425</v>
      </c>
      <c r="I14" s="304">
        <f t="shared" ca="1" si="13"/>
        <v>10.781550007417648</v>
      </c>
      <c r="J14" s="306">
        <f t="shared" ca="1" si="14"/>
        <v>8.3670493892394587E-2</v>
      </c>
      <c r="K14" s="307">
        <f t="shared" ca="1" si="15"/>
        <v>0.4745445110449078</v>
      </c>
      <c r="L14" s="304">
        <f t="shared" ca="1" si="0"/>
        <v>0.48186434243576048</v>
      </c>
      <c r="M14" s="306">
        <f t="shared" ca="1" si="16"/>
        <v>1.3962634015954636</v>
      </c>
      <c r="N14" s="304">
        <f t="shared" ca="1" si="17"/>
        <v>80</v>
      </c>
      <c r="P14" s="310">
        <f t="shared" ca="1" si="18"/>
        <v>4</v>
      </c>
      <c r="Q14" s="304">
        <f t="shared" ca="1" si="19"/>
        <v>1275.124</v>
      </c>
      <c r="R14" s="306">
        <f t="shared" ca="1" si="20"/>
        <v>0.62663641542276971</v>
      </c>
      <c r="S14" s="307">
        <f t="shared" ca="1" si="21"/>
        <v>9.6561051182015962</v>
      </c>
      <c r="T14" s="304">
        <f t="shared" ca="1" si="1"/>
        <v>94.726391209557661</v>
      </c>
      <c r="U14" s="311">
        <f t="shared" ca="1" si="2"/>
        <v>16.449065210504425</v>
      </c>
      <c r="V14" s="306">
        <f t="shared" ca="1" si="3"/>
        <v>1.2249418696766683</v>
      </c>
      <c r="W14" s="304">
        <f t="shared" ca="1" si="4"/>
        <v>0.38960697313424369</v>
      </c>
      <c r="Y14" s="314" t="str">
        <f t="shared" ca="1" si="22"/>
        <v/>
      </c>
      <c r="Z14" s="315" t="str">
        <f t="shared" ca="1" si="23"/>
        <v/>
      </c>
      <c r="AA14" s="316" t="str">
        <f t="shared" ca="1" si="24"/>
        <v/>
      </c>
      <c r="AC14" s="310" t="e">
        <f t="shared" ca="1" si="25"/>
        <v>#N/A</v>
      </c>
      <c r="AD14" s="323" t="e">
        <f t="shared" ca="1" si="26"/>
        <v>#N/A</v>
      </c>
      <c r="AE14" s="324">
        <f t="shared" ca="1" si="5"/>
        <v>0.4745445110449078</v>
      </c>
      <c r="AG14" s="306">
        <f t="shared" ca="1" si="27"/>
        <v>122.36098371248113</v>
      </c>
      <c r="AH14" s="304">
        <f t="shared" ca="1" si="28"/>
        <v>132.0219477695309</v>
      </c>
    </row>
    <row r="15" spans="1:248" x14ac:dyDescent="0.2">
      <c r="A15" s="347">
        <f t="shared" ca="1" si="6"/>
        <v>0.01</v>
      </c>
      <c r="B15" s="304">
        <f t="shared" ca="1" si="7"/>
        <v>0.10999999999999999</v>
      </c>
      <c r="D15" s="306">
        <f t="shared" ca="1" si="8"/>
        <v>21.367049136557132</v>
      </c>
      <c r="E15" s="307">
        <f t="shared" ca="1" si="9"/>
        <v>121.18495738079685</v>
      </c>
      <c r="F15" s="304">
        <f t="shared" ca="1" si="10"/>
        <v>123.05423472676426</v>
      </c>
      <c r="G15" s="306">
        <f t="shared" ca="1" si="11"/>
        <v>2.0857701430896469</v>
      </c>
      <c r="H15" s="307">
        <f t="shared" ca="1" si="12"/>
        <v>11.829620689087394</v>
      </c>
      <c r="I15" s="304">
        <f t="shared" ca="1" si="13"/>
        <v>12.012092354685286</v>
      </c>
      <c r="J15" s="306">
        <f t="shared" ca="1" si="14"/>
        <v>0.1034598428664632</v>
      </c>
      <c r="K15" s="307">
        <f t="shared" ca="1" si="15"/>
        <v>0.58678147006674186</v>
      </c>
      <c r="L15" s="304">
        <f t="shared" ca="1" si="0"/>
        <v>0.59583255424627468</v>
      </c>
      <c r="M15" s="306">
        <f t="shared" ca="1" si="16"/>
        <v>1.3962634015954636</v>
      </c>
      <c r="N15" s="304">
        <f t="shared" ca="1" si="17"/>
        <v>80</v>
      </c>
      <c r="P15" s="310">
        <f t="shared" ca="1" si="18"/>
        <v>5</v>
      </c>
      <c r="Q15" s="304">
        <f t="shared" ca="1" si="19"/>
        <v>1281.066</v>
      </c>
      <c r="R15" s="306">
        <f t="shared" ca="1" si="20"/>
        <v>0.62955650286559262</v>
      </c>
      <c r="S15" s="307">
        <f t="shared" ca="1" si="21"/>
        <v>9.6498095531729398</v>
      </c>
      <c r="T15" s="304">
        <f t="shared" ca="1" si="1"/>
        <v>94.664631716626545</v>
      </c>
      <c r="U15" s="311">
        <f t="shared" ca="1" si="2"/>
        <v>16.438340787103304</v>
      </c>
      <c r="V15" s="306">
        <f t="shared" ca="1" si="3"/>
        <v>1.2249281213787693</v>
      </c>
      <c r="W15" s="304">
        <f t="shared" ca="1" si="4"/>
        <v>0.48361166620477281</v>
      </c>
      <c r="Y15" s="314" t="str">
        <f t="shared" ca="1" si="22"/>
        <v/>
      </c>
      <c r="Z15" s="315" t="str">
        <f t="shared" ca="1" si="23"/>
        <v/>
      </c>
      <c r="AA15" s="316" t="str">
        <f t="shared" ca="1" si="24"/>
        <v/>
      </c>
      <c r="AC15" s="310" t="e">
        <f t="shared" ca="1" si="25"/>
        <v>#N/A</v>
      </c>
      <c r="AD15" s="323" t="e">
        <f t="shared" ca="1" si="26"/>
        <v>#N/A</v>
      </c>
      <c r="AE15" s="324">
        <f t="shared" ca="1" si="5"/>
        <v>0.58678147006674186</v>
      </c>
      <c r="AG15" s="306">
        <f t="shared" ca="1" si="27"/>
        <v>123.05423472174564</v>
      </c>
      <c r="AH15" s="304">
        <f t="shared" ca="1" si="28"/>
        <v>132.71519877879541</v>
      </c>
    </row>
    <row r="16" spans="1:248" x14ac:dyDescent="0.2">
      <c r="A16" s="347">
        <f t="shared" ca="1" si="6"/>
        <v>0.01</v>
      </c>
      <c r="B16" s="304">
        <f t="shared" ca="1" si="7"/>
        <v>0.11999999999999998</v>
      </c>
      <c r="D16" s="306">
        <f t="shared" ca="1" si="8"/>
        <v>21.437913000993131</v>
      </c>
      <c r="E16" s="307">
        <f t="shared" ca="1" si="9"/>
        <v>121.5868664727511</v>
      </c>
      <c r="F16" s="304">
        <f t="shared" ca="1" si="10"/>
        <v>123.4623432974636</v>
      </c>
      <c r="G16" s="306">
        <f t="shared" ca="1" si="11"/>
        <v>2.3001492730995783</v>
      </c>
      <c r="H16" s="307">
        <f t="shared" ca="1" si="12"/>
        <v>13.045489353814904</v>
      </c>
      <c r="I16" s="304">
        <f t="shared" ca="1" si="13"/>
        <v>13.246715787659918</v>
      </c>
      <c r="J16" s="306">
        <f t="shared" ca="1" si="14"/>
        <v>0.12538943994740934</v>
      </c>
      <c r="K16" s="307">
        <f t="shared" ca="1" si="15"/>
        <v>0.71115702028125338</v>
      </c>
      <c r="L16" s="304">
        <f t="shared" ca="1" si="0"/>
        <v>0.72212659495800047</v>
      </c>
      <c r="M16" s="306">
        <f t="shared" ca="1" si="16"/>
        <v>1.3962634015954636</v>
      </c>
      <c r="N16" s="304">
        <f t="shared" ca="1" si="17"/>
        <v>80</v>
      </c>
      <c r="P16" s="310">
        <f t="shared" ca="1" si="18"/>
        <v>5</v>
      </c>
      <c r="Q16" s="304">
        <f t="shared" ca="1" si="19"/>
        <v>1284.258</v>
      </c>
      <c r="R16" s="306">
        <f t="shared" ca="1" si="20"/>
        <v>0.63112515300317107</v>
      </c>
      <c r="S16" s="307">
        <f t="shared" ca="1" si="21"/>
        <v>9.6434983016429072</v>
      </c>
      <c r="T16" s="304">
        <f t="shared" ca="1" si="1"/>
        <v>94.602718339116919</v>
      </c>
      <c r="U16" s="311">
        <f t="shared" ca="1" si="2"/>
        <v>16.42758964192555</v>
      </c>
      <c r="V16" s="306">
        <f t="shared" ca="1" si="3"/>
        <v>1.2249128863625895</v>
      </c>
      <c r="W16" s="304">
        <f t="shared" ca="1" si="4"/>
        <v>0.58812613521167911</v>
      </c>
      <c r="Y16" s="314" t="str">
        <f t="shared" ca="1" si="22"/>
        <v/>
      </c>
      <c r="Z16" s="315" t="str">
        <f t="shared" ca="1" si="23"/>
        <v/>
      </c>
      <c r="AA16" s="316" t="str">
        <f t="shared" ca="1" si="24"/>
        <v/>
      </c>
      <c r="AC16" s="310" t="e">
        <f t="shared" ca="1" si="25"/>
        <v>#N/A</v>
      </c>
      <c r="AD16" s="323" t="e">
        <f t="shared" ca="1" si="26"/>
        <v>#N/A</v>
      </c>
      <c r="AE16" s="324">
        <f t="shared" ca="1" si="5"/>
        <v>0.71115702028125338</v>
      </c>
      <c r="AG16" s="306">
        <f t="shared" ca="1" si="27"/>
        <v>123.46234329243003</v>
      </c>
      <c r="AH16" s="304">
        <f t="shared" ca="1" si="28"/>
        <v>133.1233073494798</v>
      </c>
    </row>
    <row r="17" spans="1:34" x14ac:dyDescent="0.2">
      <c r="A17" s="347">
        <f t="shared" ca="1" si="6"/>
        <v>0.01</v>
      </c>
      <c r="B17" s="304">
        <f t="shared" ca="1" si="7"/>
        <v>0.12999999999999998</v>
      </c>
      <c r="D17" s="306">
        <f t="shared" ca="1" si="8"/>
        <v>21.508718050368017</v>
      </c>
      <c r="E17" s="307">
        <f t="shared" ca="1" si="9"/>
        <v>121.98844204478812</v>
      </c>
      <c r="F17" s="304">
        <f t="shared" ca="1" si="10"/>
        <v>123.87011320203456</v>
      </c>
      <c r="G17" s="306">
        <f t="shared" ca="1" si="11"/>
        <v>2.5152364536032583</v>
      </c>
      <c r="H17" s="307">
        <f t="shared" ca="1" si="12"/>
        <v>14.265373774262786</v>
      </c>
      <c r="I17" s="304">
        <f t="shared" ca="1" si="13"/>
        <v>14.485416919680262</v>
      </c>
      <c r="J17" s="306">
        <f t="shared" ca="1" si="14"/>
        <v>0.14946636858092352</v>
      </c>
      <c r="K17" s="307">
        <f t="shared" ca="1" si="15"/>
        <v>0.84771133592164183</v>
      </c>
      <c r="L17" s="304">
        <f t="shared" ca="1" si="0"/>
        <v>0.86078725849470095</v>
      </c>
      <c r="M17" s="306">
        <f t="shared" ca="1" si="16"/>
        <v>1.3962634015954636</v>
      </c>
      <c r="N17" s="304">
        <f t="shared" ca="1" si="17"/>
        <v>80</v>
      </c>
      <c r="P17" s="310">
        <f t="shared" ca="1" si="18"/>
        <v>5</v>
      </c>
      <c r="Q17" s="304">
        <f t="shared" ca="1" si="19"/>
        <v>1287.45</v>
      </c>
      <c r="R17" s="306">
        <f t="shared" ca="1" si="20"/>
        <v>0.63269380314074941</v>
      </c>
      <c r="S17" s="307">
        <f t="shared" ca="1" si="21"/>
        <v>9.6371713636115004</v>
      </c>
      <c r="T17" s="304">
        <f t="shared" ca="1" si="1"/>
        <v>94.540651077028826</v>
      </c>
      <c r="U17" s="311">
        <f t="shared" ca="1" si="2"/>
        <v>16.416811774971176</v>
      </c>
      <c r="V17" s="306">
        <f t="shared" ca="1" si="3"/>
        <v>1.2248961597626771</v>
      </c>
      <c r="W17" s="304">
        <f t="shared" ca="1" si="4"/>
        <v>0.70325059905185161</v>
      </c>
      <c r="Y17" s="314" t="str">
        <f t="shared" ca="1" si="22"/>
        <v/>
      </c>
      <c r="Z17" s="315" t="str">
        <f t="shared" ca="1" si="23"/>
        <v/>
      </c>
      <c r="AA17" s="316" t="str">
        <f t="shared" ca="1" si="24"/>
        <v/>
      </c>
      <c r="AC17" s="310" t="e">
        <f t="shared" ca="1" si="25"/>
        <v>#N/A</v>
      </c>
      <c r="AD17" s="323" t="e">
        <f t="shared" ca="1" si="26"/>
        <v>#N/A</v>
      </c>
      <c r="AE17" s="324">
        <f t="shared" ca="1" si="5"/>
        <v>0.84771133592164183</v>
      </c>
      <c r="AG17" s="306">
        <f t="shared" ca="1" si="27"/>
        <v>123.87011319698598</v>
      </c>
      <c r="AH17" s="304">
        <f t="shared" ca="1" si="28"/>
        <v>133.53107725403575</v>
      </c>
    </row>
    <row r="18" spans="1:34" x14ac:dyDescent="0.2">
      <c r="A18" s="347">
        <f t="shared" ca="1" si="6"/>
        <v>0.01</v>
      </c>
      <c r="B18" s="304">
        <f t="shared" ca="1" si="7"/>
        <v>0.13999999999999999</v>
      </c>
      <c r="D18" s="306">
        <f t="shared" ca="1" si="8"/>
        <v>21.579462707752491</v>
      </c>
      <c r="E18" s="307">
        <f t="shared" ca="1" si="9"/>
        <v>122.38967515386881</v>
      </c>
      <c r="F18" s="304">
        <f t="shared" ca="1" si="10"/>
        <v>124.277535359472</v>
      </c>
      <c r="G18" s="306">
        <f t="shared" ca="1" si="11"/>
        <v>2.7310310806807832</v>
      </c>
      <c r="H18" s="307">
        <f t="shared" ca="1" si="12"/>
        <v>15.489270525801473</v>
      </c>
      <c r="I18" s="304">
        <f t="shared" ca="1" si="13"/>
        <v>15.728192273274976</v>
      </c>
      <c r="J18" s="306">
        <f t="shared" ca="1" si="14"/>
        <v>0.17569770625234374</v>
      </c>
      <c r="K18" s="307">
        <f t="shared" ca="1" si="15"/>
        <v>0.99648455742196318</v>
      </c>
      <c r="L18" s="304">
        <f t="shared" ca="1" si="0"/>
        <v>1.0118553044594769</v>
      </c>
      <c r="M18" s="306">
        <f t="shared" ca="1" si="16"/>
        <v>1.3962634015954636</v>
      </c>
      <c r="N18" s="304">
        <f t="shared" ca="1" si="17"/>
        <v>80</v>
      </c>
      <c r="P18" s="310">
        <f t="shared" ca="1" si="18"/>
        <v>5</v>
      </c>
      <c r="Q18" s="304">
        <f t="shared" ca="1" si="19"/>
        <v>1290.6420000000001</v>
      </c>
      <c r="R18" s="306">
        <f t="shared" ca="1" si="20"/>
        <v>0.63426245327832775</v>
      </c>
      <c r="S18" s="307">
        <f t="shared" ca="1" si="21"/>
        <v>9.6308287390787175</v>
      </c>
      <c r="T18" s="304">
        <f t="shared" ca="1" si="1"/>
        <v>94.478429930362225</v>
      </c>
      <c r="U18" s="311">
        <f t="shared" ca="1" si="2"/>
        <v>16.406007186240174</v>
      </c>
      <c r="V18" s="306">
        <f t="shared" ca="1" si="3"/>
        <v>1.2248779367234244</v>
      </c>
      <c r="W18" s="304">
        <f t="shared" ca="1" si="4"/>
        <v>0.82908540456683333</v>
      </c>
      <c r="Y18" s="314" t="str">
        <f t="shared" ca="1" si="22"/>
        <v/>
      </c>
      <c r="Z18" s="315" t="str">
        <f t="shared" ca="1" si="23"/>
        <v/>
      </c>
      <c r="AA18" s="316" t="str">
        <f t="shared" ca="1" si="24"/>
        <v/>
      </c>
      <c r="AC18" s="310" t="e">
        <f t="shared" ca="1" si="25"/>
        <v>#N/A</v>
      </c>
      <c r="AD18" s="323" t="e">
        <f t="shared" ca="1" si="26"/>
        <v>#N/A</v>
      </c>
      <c r="AE18" s="324">
        <f t="shared" ca="1" si="5"/>
        <v>0.99648455742196318</v>
      </c>
      <c r="AG18" s="306">
        <f t="shared" ca="1" si="27"/>
        <v>124.27753535440829</v>
      </c>
      <c r="AH18" s="304">
        <f t="shared" ca="1" si="28"/>
        <v>133.93849941145805</v>
      </c>
    </row>
    <row r="19" spans="1:34" x14ac:dyDescent="0.2">
      <c r="A19" s="347">
        <f t="shared" ca="1" si="6"/>
        <v>0.01</v>
      </c>
      <c r="B19" s="304">
        <f t="shared" ca="1" si="7"/>
        <v>0.15</v>
      </c>
      <c r="D19" s="306">
        <f t="shared" ca="1" si="8"/>
        <v>21.650145389166546</v>
      </c>
      <c r="E19" s="307">
        <f t="shared" ca="1" si="9"/>
        <v>122.79055681696809</v>
      </c>
      <c r="F19" s="304">
        <f t="shared" ca="1" si="10"/>
        <v>124.68460064816793</v>
      </c>
      <c r="G19" s="306">
        <f t="shared" ca="1" si="11"/>
        <v>2.9475325345724488</v>
      </c>
      <c r="H19" s="307">
        <f t="shared" ca="1" si="12"/>
        <v>16.717176093971155</v>
      </c>
      <c r="I19" s="304">
        <f t="shared" ca="1" si="13"/>
        <v>16.975038279756653</v>
      </c>
      <c r="J19" s="306">
        <f t="shared" ca="1" si="14"/>
        <v>0.20409052432860991</v>
      </c>
      <c r="K19" s="307">
        <f t="shared" ca="1" si="15"/>
        <v>1.1575167905208263</v>
      </c>
      <c r="L19" s="304">
        <f t="shared" ca="1" si="0"/>
        <v>1.1753714572246348</v>
      </c>
      <c r="M19" s="306">
        <f t="shared" ca="1" si="16"/>
        <v>1.3962634015954636</v>
      </c>
      <c r="N19" s="304">
        <f t="shared" ca="1" si="17"/>
        <v>80</v>
      </c>
      <c r="P19" s="310">
        <f t="shared" ca="1" si="18"/>
        <v>5</v>
      </c>
      <c r="Q19" s="304">
        <f t="shared" ca="1" si="19"/>
        <v>1293.8340000000001</v>
      </c>
      <c r="R19" s="306">
        <f t="shared" ca="1" si="20"/>
        <v>0.6358311034159061</v>
      </c>
      <c r="S19" s="307">
        <f t="shared" ca="1" si="21"/>
        <v>9.6244704280445585</v>
      </c>
      <c r="T19" s="304">
        <f t="shared" ca="1" si="1"/>
        <v>94.416054899117128</v>
      </c>
      <c r="U19" s="311">
        <f t="shared" ca="1" si="2"/>
        <v>16.395175875732548</v>
      </c>
      <c r="V19" s="306">
        <f t="shared" ca="1" si="3"/>
        <v>1.2248582123992378</v>
      </c>
      <c r="W19" s="304">
        <f t="shared" ca="1" si="4"/>
        <v>0.96573102010970502</v>
      </c>
      <c r="Y19" s="314" t="str">
        <f t="shared" ca="1" si="22"/>
        <v/>
      </c>
      <c r="Z19" s="315" t="str">
        <f t="shared" ca="1" si="23"/>
        <v/>
      </c>
      <c r="AA19" s="316" t="str">
        <f t="shared" ca="1" si="24"/>
        <v/>
      </c>
      <c r="AC19" s="310" t="e">
        <f t="shared" ca="1" si="25"/>
        <v>#N/A</v>
      </c>
      <c r="AD19" s="323" t="e">
        <f t="shared" ca="1" si="26"/>
        <v>#N/A</v>
      </c>
      <c r="AE19" s="324">
        <f t="shared" ca="1" si="5"/>
        <v>1.1575167905208263</v>
      </c>
      <c r="AG19" s="306">
        <f t="shared" ca="1" si="27"/>
        <v>124.68460064308908</v>
      </c>
      <c r="AH19" s="304">
        <f t="shared" ca="1" si="28"/>
        <v>134.34556470013885</v>
      </c>
    </row>
    <row r="20" spans="1:34" x14ac:dyDescent="0.2">
      <c r="A20" s="347">
        <f t="shared" ca="1" si="6"/>
        <v>0.01</v>
      </c>
      <c r="B20" s="304">
        <f t="shared" ca="1" si="7"/>
        <v>0.16</v>
      </c>
      <c r="D20" s="306">
        <f t="shared" ca="1" si="8"/>
        <v>21.720764503646503</v>
      </c>
      <c r="E20" s="307">
        <f t="shared" ca="1" si="9"/>
        <v>123.19107801145566</v>
      </c>
      <c r="F20" s="304">
        <f t="shared" ca="1" si="10"/>
        <v>125.09129990629813</v>
      </c>
      <c r="G20" s="306">
        <f t="shared" ca="1" si="11"/>
        <v>3.1647401796089136</v>
      </c>
      <c r="H20" s="307">
        <f t="shared" ca="1" si="12"/>
        <v>17.949086874085712</v>
      </c>
      <c r="I20" s="304">
        <f t="shared" ca="1" si="13"/>
        <v>18.225951278819633</v>
      </c>
      <c r="J20" s="306">
        <f t="shared" ca="1" si="14"/>
        <v>0.23465188789951671</v>
      </c>
      <c r="K20" s="307">
        <f t="shared" ca="1" si="15"/>
        <v>1.3308481053611108</v>
      </c>
      <c r="L20" s="304">
        <f t="shared" ca="1" si="0"/>
        <v>1.3513764050175161</v>
      </c>
      <c r="M20" s="306">
        <f t="shared" ca="1" si="16"/>
        <v>1.3962634015954636</v>
      </c>
      <c r="N20" s="304">
        <f t="shared" ca="1" si="17"/>
        <v>80</v>
      </c>
      <c r="P20" s="310">
        <f t="shared" ca="1" si="18"/>
        <v>5</v>
      </c>
      <c r="Q20" s="304">
        <f t="shared" ca="1" si="19"/>
        <v>1297.0260000000001</v>
      </c>
      <c r="R20" s="306">
        <f t="shared" ca="1" si="20"/>
        <v>0.63739975355348455</v>
      </c>
      <c r="S20" s="307">
        <f t="shared" ca="1" si="21"/>
        <v>9.6180964305090235</v>
      </c>
      <c r="T20" s="304">
        <f t="shared" ca="1" si="1"/>
        <v>94.353525983293522</v>
      </c>
      <c r="U20" s="311">
        <f t="shared" ca="1" si="2"/>
        <v>16.38431784344829</v>
      </c>
      <c r="V20" s="306">
        <f t="shared" ca="1" si="3"/>
        <v>1.2248369819547062</v>
      </c>
      <c r="W20" s="304">
        <f t="shared" ca="1" si="4"/>
        <v>1.1132880290456353</v>
      </c>
      <c r="Y20" s="314" t="str">
        <f t="shared" ca="1" si="22"/>
        <v/>
      </c>
      <c r="Z20" s="315" t="str">
        <f t="shared" ca="1" si="23"/>
        <v/>
      </c>
      <c r="AA20" s="316" t="str">
        <f t="shared" ca="1" si="24"/>
        <v/>
      </c>
      <c r="AC20" s="310" t="e">
        <f t="shared" ca="1" si="25"/>
        <v>#N/A</v>
      </c>
      <c r="AD20" s="323" t="e">
        <f t="shared" ca="1" si="26"/>
        <v>#N/A</v>
      </c>
      <c r="AE20" s="324">
        <f t="shared" ca="1" si="5"/>
        <v>1.3308481053611108</v>
      </c>
      <c r="AG20" s="306">
        <f t="shared" ca="1" si="27"/>
        <v>125.09129990120402</v>
      </c>
      <c r="AH20" s="304">
        <f t="shared" ca="1" si="28"/>
        <v>134.75226395825379</v>
      </c>
    </row>
    <row r="21" spans="1:34" x14ac:dyDescent="0.2">
      <c r="A21" s="347">
        <f t="shared" ca="1" si="6"/>
        <v>0.01</v>
      </c>
      <c r="B21" s="304">
        <f t="shared" ca="1" si="7"/>
        <v>0.17</v>
      </c>
      <c r="D21" s="306">
        <f t="shared" ca="1" si="8"/>
        <v>21.791318453313398</v>
      </c>
      <c r="E21" s="307">
        <f t="shared" ca="1" si="9"/>
        <v>123.59122967548322</v>
      </c>
      <c r="F21" s="304">
        <f t="shared" ca="1" si="10"/>
        <v>125.49762393221539</v>
      </c>
      <c r="G21" s="306">
        <f t="shared" ca="1" si="11"/>
        <v>3.3826533641420475</v>
      </c>
      <c r="H21" s="307">
        <f t="shared" ca="1" si="12"/>
        <v>19.184999170840545</v>
      </c>
      <c r="I21" s="304">
        <f t="shared" ca="1" si="13"/>
        <v>19.480927518141787</v>
      </c>
      <c r="J21" s="306">
        <f t="shared" ca="1" si="14"/>
        <v>0.26738885561827153</v>
      </c>
      <c r="K21" s="307">
        <f t="shared" ca="1" si="15"/>
        <v>1.516518535585742</v>
      </c>
      <c r="L21" s="304">
        <f t="shared" ca="1" si="0"/>
        <v>1.5399107990023229</v>
      </c>
      <c r="M21" s="306">
        <f t="shared" ca="1" si="16"/>
        <v>1.3962634015954636</v>
      </c>
      <c r="N21" s="304">
        <f t="shared" ca="1" si="17"/>
        <v>80</v>
      </c>
      <c r="P21" s="310">
        <f t="shared" ca="1" si="18"/>
        <v>5</v>
      </c>
      <c r="Q21" s="304">
        <f t="shared" ca="1" si="19"/>
        <v>1300.2180000000001</v>
      </c>
      <c r="R21" s="306">
        <f t="shared" ca="1" si="20"/>
        <v>0.63896840369106289</v>
      </c>
      <c r="S21" s="307">
        <f t="shared" ca="1" si="21"/>
        <v>9.6117067464721124</v>
      </c>
      <c r="T21" s="304">
        <f t="shared" ca="1" si="1"/>
        <v>94.290843182891422</v>
      </c>
      <c r="U21" s="311">
        <f t="shared" ca="1" si="2"/>
        <v>16.373433089387404</v>
      </c>
      <c r="V21" s="306">
        <f t="shared" ca="1" si="3"/>
        <v>1.2248142405647719</v>
      </c>
      <c r="W21" s="304">
        <f t="shared" ca="1" si="4"/>
        <v>1.2718571231863463</v>
      </c>
      <c r="Y21" s="314" t="str">
        <f t="shared" ca="1" si="22"/>
        <v/>
      </c>
      <c r="Z21" s="315" t="str">
        <f t="shared" ca="1" si="23"/>
        <v/>
      </c>
      <c r="AA21" s="316" t="str">
        <f t="shared" ca="1" si="24"/>
        <v/>
      </c>
      <c r="AC21" s="310" t="e">
        <f t="shared" ca="1" si="25"/>
        <v>#N/A</v>
      </c>
      <c r="AD21" s="323" t="e">
        <f t="shared" ca="1" si="26"/>
        <v>#N/A</v>
      </c>
      <c r="AE21" s="324">
        <f t="shared" ca="1" si="5"/>
        <v>1.516518535585742</v>
      </c>
      <c r="AG21" s="306">
        <f t="shared" ca="1" si="27"/>
        <v>125.49762392710599</v>
      </c>
      <c r="AH21" s="304">
        <f t="shared" ca="1" si="28"/>
        <v>135.15858798415576</v>
      </c>
    </row>
    <row r="22" spans="1:34" x14ac:dyDescent="0.2">
      <c r="A22" s="347">
        <f t="shared" ca="1" si="6"/>
        <v>0.01</v>
      </c>
      <c r="B22" s="304">
        <f t="shared" ca="1" si="7"/>
        <v>0.18000000000000002</v>
      </c>
      <c r="D22" s="306">
        <f t="shared" ca="1" si="8"/>
        <v>21.861805633442639</v>
      </c>
      <c r="E22" s="307">
        <f t="shared" ca="1" si="9"/>
        <v>123.99100270837999</v>
      </c>
      <c r="F22" s="304">
        <f t="shared" ca="1" si="10"/>
        <v>125.90356348485105</v>
      </c>
      <c r="G22" s="306">
        <f t="shared" ca="1" si="11"/>
        <v>3.6012714204764738</v>
      </c>
      <c r="H22" s="307">
        <f t="shared" ca="1" si="12"/>
        <v>20.424909197924343</v>
      </c>
      <c r="I22" s="304">
        <f t="shared" ca="1" si="13"/>
        <v>20.739963152990295</v>
      </c>
      <c r="J22" s="306">
        <f t="shared" ca="1" si="14"/>
        <v>0.30230847954136414</v>
      </c>
      <c r="K22" s="307">
        <f t="shared" ca="1" si="15"/>
        <v>1.7145680774295664</v>
      </c>
      <c r="L22" s="304">
        <f t="shared" ca="1" si="0"/>
        <v>1.7410152523579829</v>
      </c>
      <c r="M22" s="306">
        <f t="shared" ca="1" si="16"/>
        <v>1.3962634015954636</v>
      </c>
      <c r="N22" s="304">
        <f t="shared" ca="1" si="17"/>
        <v>80</v>
      </c>
      <c r="P22" s="310">
        <f t="shared" ca="1" si="18"/>
        <v>5</v>
      </c>
      <c r="Q22" s="304">
        <f t="shared" ca="1" si="19"/>
        <v>1303.4100000000001</v>
      </c>
      <c r="R22" s="306">
        <f t="shared" ca="1" si="20"/>
        <v>0.64053705382864123</v>
      </c>
      <c r="S22" s="307">
        <f t="shared" ca="1" si="21"/>
        <v>9.6053013759338253</v>
      </c>
      <c r="T22" s="304">
        <f t="shared" ca="1" si="1"/>
        <v>94.228006497910826</v>
      </c>
      <c r="U22" s="311">
        <f t="shared" ca="1" si="2"/>
        <v>16.362521613549891</v>
      </c>
      <c r="V22" s="306">
        <f t="shared" ca="1" si="3"/>
        <v>1.2247899834149014</v>
      </c>
      <c r="W22" s="304">
        <f t="shared" ca="1" si="4"/>
        <v>1.4415390961587542</v>
      </c>
      <c r="Y22" s="314" t="str">
        <f t="shared" ca="1" si="22"/>
        <v/>
      </c>
      <c r="Z22" s="315" t="str">
        <f t="shared" ca="1" si="23"/>
        <v/>
      </c>
      <c r="AA22" s="316" t="str">
        <f t="shared" ca="1" si="24"/>
        <v/>
      </c>
      <c r="AC22" s="310" t="e">
        <f t="shared" ca="1" si="25"/>
        <v>#N/A</v>
      </c>
      <c r="AD22" s="323" t="e">
        <f t="shared" ca="1" si="26"/>
        <v>#N/A</v>
      </c>
      <c r="AE22" s="324">
        <f t="shared" ca="1" si="5"/>
        <v>1.7145680774295664</v>
      </c>
      <c r="AG22" s="306">
        <f t="shared" ca="1" si="27"/>
        <v>125.90356347972627</v>
      </c>
      <c r="AH22" s="304">
        <f t="shared" ca="1" si="28"/>
        <v>135.56452753677604</v>
      </c>
    </row>
    <row r="23" spans="1:34" x14ac:dyDescent="0.2">
      <c r="A23" s="347">
        <f t="shared" ca="1" si="6"/>
        <v>0.01</v>
      </c>
      <c r="B23" s="304">
        <f t="shared" ca="1" si="7"/>
        <v>0.19000000000000003</v>
      </c>
      <c r="D23" s="306">
        <f t="shared" ca="1" si="8"/>
        <v>21.932224432534934</v>
      </c>
      <c r="E23" s="307">
        <f t="shared" ca="1" si="9"/>
        <v>124.39038797105474</v>
      </c>
      <c r="F23" s="304">
        <f t="shared" ca="1" si="10"/>
        <v>126.30910928412329</v>
      </c>
      <c r="G23" s="306">
        <f t="shared" ca="1" si="11"/>
        <v>3.8205936648018231</v>
      </c>
      <c r="H23" s="307">
        <f t="shared" ca="1" si="12"/>
        <v>21.668813077634891</v>
      </c>
      <c r="I23" s="304">
        <f t="shared" ca="1" si="13"/>
        <v>22.003054245831525</v>
      </c>
      <c r="J23" s="306">
        <f t="shared" ca="1" si="14"/>
        <v>0.33941780496775564</v>
      </c>
      <c r="K23" s="307">
        <f t="shared" ca="1" si="15"/>
        <v>1.9250366888073627</v>
      </c>
      <c r="L23" s="304">
        <f t="shared" ca="1" si="0"/>
        <v>1.9547303393520918</v>
      </c>
      <c r="M23" s="306">
        <f t="shared" ca="1" si="16"/>
        <v>1.3962634015954636</v>
      </c>
      <c r="N23" s="304">
        <f t="shared" ca="1" si="17"/>
        <v>80</v>
      </c>
      <c r="P23" s="310">
        <f t="shared" ca="1" si="18"/>
        <v>5</v>
      </c>
      <c r="Q23" s="304">
        <f t="shared" ca="1" si="19"/>
        <v>1306.6020000000001</v>
      </c>
      <c r="R23" s="306">
        <f t="shared" ca="1" si="20"/>
        <v>0.64210570396621969</v>
      </c>
      <c r="S23" s="307">
        <f t="shared" ca="1" si="21"/>
        <v>9.5988803188941638</v>
      </c>
      <c r="T23" s="304">
        <f t="shared" ca="1" si="1"/>
        <v>94.16501592835175</v>
      </c>
      <c r="U23" s="311">
        <f t="shared" ca="1" si="2"/>
        <v>16.351583415935757</v>
      </c>
      <c r="V23" s="306">
        <f t="shared" ca="1" si="3"/>
        <v>1.2247642057012549</v>
      </c>
      <c r="W23" s="304">
        <f t="shared" ca="1" si="4"/>
        <v>1.6224348367080481</v>
      </c>
      <c r="Y23" s="314" t="str">
        <f t="shared" ca="1" si="22"/>
        <v/>
      </c>
      <c r="Z23" s="315" t="str">
        <f t="shared" ca="1" si="23"/>
        <v/>
      </c>
      <c r="AA23" s="316" t="str">
        <f t="shared" ca="1" si="24"/>
        <v/>
      </c>
      <c r="AC23" s="310" t="e">
        <f t="shared" ca="1" si="25"/>
        <v>#N/A</v>
      </c>
      <c r="AD23" s="323" t="e">
        <f t="shared" ca="1" si="26"/>
        <v>#N/A</v>
      </c>
      <c r="AE23" s="324">
        <f t="shared" ca="1" si="5"/>
        <v>1.9250366888073627</v>
      </c>
      <c r="AG23" s="306">
        <f t="shared" ca="1" si="27"/>
        <v>126.30910927898304</v>
      </c>
      <c r="AH23" s="304">
        <f t="shared" ca="1" si="28"/>
        <v>135.97007333603281</v>
      </c>
    </row>
    <row r="24" spans="1:34" x14ac:dyDescent="0.2">
      <c r="A24" s="347">
        <f t="shared" ca="1" si="6"/>
        <v>0.01</v>
      </c>
      <c r="B24" s="304">
        <f t="shared" ca="1" si="7"/>
        <v>0.20000000000000004</v>
      </c>
      <c r="D24" s="306">
        <f t="shared" ca="1" si="8"/>
        <v>22.002573232388571</v>
      </c>
      <c r="E24" s="307">
        <f t="shared" ca="1" si="9"/>
        <v>124.78937628640577</v>
      </c>
      <c r="F24" s="304">
        <f t="shared" ca="1" si="10"/>
        <v>126.71425201135345</v>
      </c>
      <c r="G24" s="306">
        <f t="shared" ca="1" si="11"/>
        <v>4.0406193971257087</v>
      </c>
      <c r="H24" s="307">
        <f t="shared" ca="1" si="12"/>
        <v>22.916706840498946</v>
      </c>
      <c r="I24" s="304">
        <f t="shared" ca="1" si="13"/>
        <v>23.270196765945055</v>
      </c>
      <c r="J24" s="306">
        <f t="shared" ca="1" si="14"/>
        <v>0.37872387027739329</v>
      </c>
      <c r="K24" s="307">
        <f t="shared" ca="1" si="15"/>
        <v>2.1479642883980317</v>
      </c>
      <c r="L24" s="304">
        <f t="shared" ca="1" si="0"/>
        <v>2.1810965944109744</v>
      </c>
      <c r="M24" s="306">
        <f t="shared" ca="1" si="16"/>
        <v>1.3962634015954636</v>
      </c>
      <c r="N24" s="304">
        <f t="shared" ca="1" si="17"/>
        <v>80</v>
      </c>
      <c r="P24" s="310">
        <f t="shared" ca="1" si="18"/>
        <v>5</v>
      </c>
      <c r="Q24" s="304">
        <f t="shared" ca="1" si="19"/>
        <v>1309.7940000000001</v>
      </c>
      <c r="R24" s="306">
        <f t="shared" ca="1" si="20"/>
        <v>0.64367435410379803</v>
      </c>
      <c r="S24" s="307">
        <f t="shared" ca="1" si="21"/>
        <v>9.5924435753531263</v>
      </c>
      <c r="T24" s="304">
        <f t="shared" ca="1" si="1"/>
        <v>94.101871474214178</v>
      </c>
      <c r="U24" s="311">
        <f t="shared" ca="1" si="2"/>
        <v>16.340618496544995</v>
      </c>
      <c r="V24" s="306">
        <f t="shared" ca="1" si="3"/>
        <v>1.2247369026308592</v>
      </c>
      <c r="W24" s="304">
        <f t="shared" ca="1" si="4"/>
        <v>1.814645321935507</v>
      </c>
      <c r="Y24" s="314" t="str">
        <f t="shared" ca="1" si="22"/>
        <v/>
      </c>
      <c r="Z24" s="315" t="str">
        <f t="shared" ca="1" si="23"/>
        <v/>
      </c>
      <c r="AA24" s="316" t="str">
        <f t="shared" ca="1" si="24"/>
        <v/>
      </c>
      <c r="AC24" s="310" t="e">
        <f t="shared" ca="1" si="25"/>
        <v>#N/A</v>
      </c>
      <c r="AD24" s="323" t="e">
        <f t="shared" ca="1" si="26"/>
        <v>#N/A</v>
      </c>
      <c r="AE24" s="324">
        <f t="shared" ca="1" si="5"/>
        <v>2.1479642883980317</v>
      </c>
      <c r="AG24" s="306">
        <f t="shared" ca="1" si="27"/>
        <v>126.71425200619765</v>
      </c>
      <c r="AH24" s="304">
        <f t="shared" ca="1" si="28"/>
        <v>136.37521606324742</v>
      </c>
    </row>
    <row r="25" spans="1:34" x14ac:dyDescent="0.2">
      <c r="A25" s="347">
        <f t="shared" ca="1" si="6"/>
        <v>0.01</v>
      </c>
      <c r="B25" s="304">
        <f t="shared" ca="1" si="7"/>
        <v>0.21000000000000005</v>
      </c>
      <c r="D25" s="306">
        <f t="shared" ca="1" si="8"/>
        <v>22.052984211841594</v>
      </c>
      <c r="E25" s="307">
        <f t="shared" ca="1" si="9"/>
        <v>125.07528612599583</v>
      </c>
      <c r="F25" s="304">
        <f t="shared" ca="1" si="10"/>
        <v>127.00457201277229</v>
      </c>
      <c r="G25" s="306">
        <f t="shared" ca="1" si="11"/>
        <v>4.2611492392441246</v>
      </c>
      <c r="H25" s="307">
        <f t="shared" ca="1" si="12"/>
        <v>24.167459701758904</v>
      </c>
      <c r="I25" s="304">
        <f t="shared" ca="1" si="13"/>
        <v>24.540242486072778</v>
      </c>
      <c r="J25" s="306">
        <f t="shared" ca="1" si="14"/>
        <v>0.42023271345924246</v>
      </c>
      <c r="K25" s="307">
        <f t="shared" ca="1" si="15"/>
        <v>2.3833851211093209</v>
      </c>
      <c r="L25" s="304">
        <f t="shared" ca="1" si="0"/>
        <v>2.420148790671063</v>
      </c>
      <c r="M25" s="306">
        <f t="shared" ca="1" si="16"/>
        <v>1.3962634015954636</v>
      </c>
      <c r="N25" s="304">
        <f t="shared" ca="1" si="17"/>
        <v>80</v>
      </c>
      <c r="P25" s="310">
        <f t="shared" ca="1" si="18"/>
        <v>6</v>
      </c>
      <c r="Q25" s="304">
        <f t="shared" ca="1" si="19"/>
        <v>1311.89</v>
      </c>
      <c r="R25" s="306">
        <f t="shared" ca="1" si="20"/>
        <v>0.64470439504626798</v>
      </c>
      <c r="S25" s="307">
        <f t="shared" ca="1" si="21"/>
        <v>9.5859965314026638</v>
      </c>
      <c r="T25" s="304">
        <f t="shared" ca="1" si="1"/>
        <v>94.038625973060135</v>
      </c>
      <c r="U25" s="311">
        <f t="shared" ca="1" si="2"/>
        <v>16.329636030523965</v>
      </c>
      <c r="V25" s="306">
        <f t="shared" ca="1" si="3"/>
        <v>1.2247080701117319</v>
      </c>
      <c r="W25" s="304">
        <f t="shared" ca="1" si="4"/>
        <v>2.0180834350592907</v>
      </c>
      <c r="Y25" s="314" t="str">
        <f t="shared" ca="1" si="22"/>
        <v/>
      </c>
      <c r="Z25" s="315" t="str">
        <f t="shared" ca="1" si="23"/>
        <v/>
      </c>
      <c r="AA25" s="316" t="str">
        <f t="shared" ca="1" si="24"/>
        <v/>
      </c>
      <c r="AC25" s="310" t="e">
        <f t="shared" ca="1" si="25"/>
        <v>#N/A</v>
      </c>
      <c r="AD25" s="323" t="e">
        <f t="shared" ca="1" si="26"/>
        <v>#N/A</v>
      </c>
      <c r="AE25" s="324">
        <f t="shared" ca="1" si="5"/>
        <v>2.3833851211093209</v>
      </c>
      <c r="AG25" s="306">
        <f t="shared" ca="1" si="27"/>
        <v>127.00457200760482</v>
      </c>
      <c r="AH25" s="304">
        <f t="shared" ca="1" si="28"/>
        <v>136.66553606465459</v>
      </c>
    </row>
    <row r="26" spans="1:34" x14ac:dyDescent="0.2">
      <c r="A26" s="347">
        <f t="shared" ca="1" si="6"/>
        <v>0.01</v>
      </c>
      <c r="B26" s="304">
        <f t="shared" ca="1" si="7"/>
        <v>0.22000000000000006</v>
      </c>
      <c r="D26" s="306">
        <f t="shared" ca="1" si="8"/>
        <v>22.083405498504348</v>
      </c>
      <c r="E26" s="307">
        <f t="shared" ca="1" si="9"/>
        <v>125.24782329215901</v>
      </c>
      <c r="F26" s="304">
        <f t="shared" ca="1" si="10"/>
        <v>127.17977055269152</v>
      </c>
      <c r="G26" s="306">
        <f t="shared" ca="1" si="11"/>
        <v>4.4819832942291677</v>
      </c>
      <c r="H26" s="307">
        <f t="shared" ca="1" si="12"/>
        <v>25.419937934680494</v>
      </c>
      <c r="I26" s="304">
        <f t="shared" ca="1" si="13"/>
        <v>25.812040191599692</v>
      </c>
      <c r="J26" s="306">
        <f t="shared" ca="1" si="14"/>
        <v>0.46394837612660894</v>
      </c>
      <c r="K26" s="307">
        <f t="shared" ca="1" si="15"/>
        <v>2.631322109291518</v>
      </c>
      <c r="L26" s="304">
        <f t="shared" ca="1" si="0"/>
        <v>2.6719102040594254</v>
      </c>
      <c r="M26" s="306">
        <f t="shared" ca="1" si="16"/>
        <v>1.3962634015954636</v>
      </c>
      <c r="N26" s="304">
        <f t="shared" ca="1" si="17"/>
        <v>80</v>
      </c>
      <c r="P26" s="310">
        <f t="shared" ca="1" si="18"/>
        <v>6</v>
      </c>
      <c r="Q26" s="304">
        <f t="shared" ca="1" si="19"/>
        <v>1312.89</v>
      </c>
      <c r="R26" s="306">
        <f t="shared" ca="1" si="20"/>
        <v>0.64519582679362963</v>
      </c>
      <c r="S26" s="307">
        <f t="shared" ca="1" si="21"/>
        <v>9.5795445731347275</v>
      </c>
      <c r="T26" s="304">
        <f t="shared" ca="1" si="1"/>
        <v>93.975332262451687</v>
      </c>
      <c r="U26" s="311">
        <f t="shared" ca="1" si="2"/>
        <v>16.318645193019027</v>
      </c>
      <c r="V26" s="306">
        <f t="shared" ca="1" si="3"/>
        <v>1.2246777054446512</v>
      </c>
      <c r="W26" s="304">
        <f t="shared" ca="1" si="4"/>
        <v>2.2326225952320571</v>
      </c>
      <c r="Y26" s="314" t="str">
        <f t="shared" ca="1" si="22"/>
        <v/>
      </c>
      <c r="Z26" s="315" t="str">
        <f t="shared" ca="1" si="23"/>
        <v/>
      </c>
      <c r="AA26" s="316" t="str">
        <f t="shared" ca="1" si="24"/>
        <v/>
      </c>
      <c r="AC26" s="310" t="e">
        <f t="shared" ca="1" si="25"/>
        <v>#N/A</v>
      </c>
      <c r="AD26" s="323" t="e">
        <f t="shared" ca="1" si="26"/>
        <v>#N/A</v>
      </c>
      <c r="AE26" s="324">
        <f t="shared" ca="1" si="5"/>
        <v>2.631322109291518</v>
      </c>
      <c r="AG26" s="306">
        <f t="shared" ca="1" si="27"/>
        <v>127.17977054751634</v>
      </c>
      <c r="AH26" s="304">
        <f t="shared" ca="1" si="28"/>
        <v>136.84073460456611</v>
      </c>
    </row>
    <row r="27" spans="1:34" x14ac:dyDescent="0.2">
      <c r="A27" s="347">
        <f t="shared" ca="1" si="6"/>
        <v>0.01</v>
      </c>
      <c r="B27" s="304">
        <f t="shared" ca="1" si="7"/>
        <v>0.23000000000000007</v>
      </c>
      <c r="D27" s="306">
        <f t="shared" ca="1" si="8"/>
        <v>22.113678640260989</v>
      </c>
      <c r="E27" s="307">
        <f t="shared" ca="1" si="9"/>
        <v>125.41952030297941</v>
      </c>
      <c r="F27" s="304">
        <f t="shared" ca="1" si="10"/>
        <v>127.35411597602254</v>
      </c>
      <c r="G27" s="306">
        <f t="shared" ca="1" si="11"/>
        <v>4.7031200806317779</v>
      </c>
      <c r="H27" s="307">
        <f t="shared" ca="1" si="12"/>
        <v>26.674133137710289</v>
      </c>
      <c r="I27" s="304">
        <f t="shared" ca="1" si="13"/>
        <v>27.085581351359917</v>
      </c>
      <c r="J27" s="306">
        <f t="shared" ca="1" si="14"/>
        <v>0.50987389300091368</v>
      </c>
      <c r="K27" s="307">
        <f t="shared" ca="1" si="15"/>
        <v>2.8917924646534718</v>
      </c>
      <c r="L27" s="304">
        <f t="shared" ca="1" si="0"/>
        <v>2.9363983117742229</v>
      </c>
      <c r="M27" s="306">
        <f t="shared" ca="1" si="16"/>
        <v>1.3962634015954636</v>
      </c>
      <c r="N27" s="304">
        <f t="shared" ca="1" si="17"/>
        <v>80</v>
      </c>
      <c r="P27" s="310">
        <f t="shared" ca="1" si="18"/>
        <v>6</v>
      </c>
      <c r="Q27" s="304">
        <f t="shared" ca="1" si="19"/>
        <v>1313.89</v>
      </c>
      <c r="R27" s="306">
        <f t="shared" ca="1" si="20"/>
        <v>0.64568725854099129</v>
      </c>
      <c r="S27" s="307">
        <f t="shared" ca="1" si="21"/>
        <v>9.5730877005493173</v>
      </c>
      <c r="T27" s="304">
        <f t="shared" ca="1" si="1"/>
        <v>93.911990342388805</v>
      </c>
      <c r="U27" s="311">
        <f t="shared" ca="1" si="2"/>
        <v>16.307645984030184</v>
      </c>
      <c r="V27" s="306">
        <f t="shared" ca="1" si="3"/>
        <v>1.2246458066357653</v>
      </c>
      <c r="W27" s="304">
        <f t="shared" ca="1" si="4"/>
        <v>2.4583044158821483</v>
      </c>
      <c r="Y27" s="314" t="str">
        <f t="shared" ca="1" si="22"/>
        <v/>
      </c>
      <c r="Z27" s="315" t="str">
        <f t="shared" ca="1" si="23"/>
        <v/>
      </c>
      <c r="AA27" s="316" t="str">
        <f t="shared" ca="1" si="24"/>
        <v/>
      </c>
      <c r="AC27" s="310" t="e">
        <f t="shared" ca="1" si="25"/>
        <v>#N/A</v>
      </c>
      <c r="AD27" s="323" t="e">
        <f t="shared" ca="1" si="26"/>
        <v>#N/A</v>
      </c>
      <c r="AE27" s="324">
        <f t="shared" ca="1" si="5"/>
        <v>2.8917924646534718</v>
      </c>
      <c r="AG27" s="306">
        <f t="shared" ca="1" si="27"/>
        <v>127.35411597083959</v>
      </c>
      <c r="AH27" s="304">
        <f t="shared" ca="1" si="28"/>
        <v>137.01508002788935</v>
      </c>
    </row>
    <row r="28" spans="1:34" x14ac:dyDescent="0.2">
      <c r="A28" s="347">
        <f t="shared" ca="1" si="6"/>
        <v>0.01</v>
      </c>
      <c r="B28" s="304">
        <f t="shared" ca="1" si="7"/>
        <v>0.24000000000000007</v>
      </c>
      <c r="D28" s="306">
        <f t="shared" ca="1" si="8"/>
        <v>22.143802628455074</v>
      </c>
      <c r="E28" s="307">
        <f t="shared" ca="1" si="9"/>
        <v>125.59037143812947</v>
      </c>
      <c r="F28" s="304">
        <f t="shared" ca="1" si="10"/>
        <v>127.52760247419106</v>
      </c>
      <c r="G28" s="306">
        <f t="shared" ca="1" si="11"/>
        <v>4.9245581069163284</v>
      </c>
      <c r="H28" s="307">
        <f t="shared" ca="1" si="12"/>
        <v>27.930036852091582</v>
      </c>
      <c r="I28" s="304">
        <f t="shared" ca="1" si="13"/>
        <v>28.360857376101826</v>
      </c>
      <c r="J28" s="306">
        <f t="shared" ca="1" si="14"/>
        <v>0.55801228393865421</v>
      </c>
      <c r="K28" s="307">
        <f t="shared" ca="1" si="15"/>
        <v>3.1648133146024811</v>
      </c>
      <c r="L28" s="304">
        <f t="shared" ca="1" si="0"/>
        <v>3.2136305054115315</v>
      </c>
      <c r="M28" s="306">
        <f t="shared" ca="1" si="16"/>
        <v>1.3962634015954636</v>
      </c>
      <c r="N28" s="304">
        <f t="shared" ca="1" si="17"/>
        <v>80</v>
      </c>
      <c r="P28" s="310">
        <f t="shared" ca="1" si="18"/>
        <v>6</v>
      </c>
      <c r="Q28" s="304">
        <f t="shared" ca="1" si="19"/>
        <v>1314.89</v>
      </c>
      <c r="R28" s="306">
        <f t="shared" ca="1" si="20"/>
        <v>0.64617869028835295</v>
      </c>
      <c r="S28" s="307">
        <f t="shared" ca="1" si="21"/>
        <v>9.5666259136464333</v>
      </c>
      <c r="T28" s="304">
        <f t="shared" ca="1" si="1"/>
        <v>93.848600212871517</v>
      </c>
      <c r="U28" s="311">
        <f t="shared" ca="1" si="2"/>
        <v>16.296638403557438</v>
      </c>
      <c r="V28" s="306">
        <f t="shared" ca="1" si="3"/>
        <v>1.2246123717075206</v>
      </c>
      <c r="W28" s="304">
        <f t="shared" ca="1" si="4"/>
        <v>2.6951701798127785</v>
      </c>
      <c r="Y28" s="314" t="str">
        <f t="shared" ca="1" si="22"/>
        <v/>
      </c>
      <c r="Z28" s="315" t="str">
        <f t="shared" ca="1" si="23"/>
        <v/>
      </c>
      <c r="AA28" s="316" t="str">
        <f t="shared" ca="1" si="24"/>
        <v/>
      </c>
      <c r="AC28" s="310" t="e">
        <f t="shared" ca="1" si="25"/>
        <v>#N/A</v>
      </c>
      <c r="AD28" s="323" t="e">
        <f t="shared" ca="1" si="26"/>
        <v>#N/A</v>
      </c>
      <c r="AE28" s="324">
        <f t="shared" ca="1" si="5"/>
        <v>3.1648133146024811</v>
      </c>
      <c r="AG28" s="306">
        <f t="shared" ca="1" si="27"/>
        <v>127.52760246900027</v>
      </c>
      <c r="AH28" s="304">
        <f t="shared" ca="1" si="28"/>
        <v>137.18856652605004</v>
      </c>
    </row>
    <row r="29" spans="1:34" x14ac:dyDescent="0.2">
      <c r="A29" s="347">
        <f t="shared" ca="1" si="6"/>
        <v>0.01</v>
      </c>
      <c r="B29" s="304">
        <f t="shared" ca="1" si="7"/>
        <v>0.25000000000000006</v>
      </c>
      <c r="D29" s="306">
        <f t="shared" ca="1" si="8"/>
        <v>22.173776457249524</v>
      </c>
      <c r="E29" s="307">
        <f t="shared" ca="1" si="9"/>
        <v>125.76037099327118</v>
      </c>
      <c r="F29" s="304">
        <f t="shared" ca="1" si="10"/>
        <v>127.70022425485899</v>
      </c>
      <c r="G29" s="306">
        <f t="shared" ca="1" si="11"/>
        <v>5.1462958714888236</v>
      </c>
      <c r="H29" s="307">
        <f t="shared" ca="1" si="12"/>
        <v>29.187640562024296</v>
      </c>
      <c r="I29" s="304">
        <f t="shared" ca="1" si="13"/>
        <v>29.637859618650413</v>
      </c>
      <c r="J29" s="306">
        <f t="shared" ca="1" si="14"/>
        <v>0.60836655383067995</v>
      </c>
      <c r="K29" s="307">
        <f t="shared" ca="1" si="15"/>
        <v>3.4504017016730604</v>
      </c>
      <c r="L29" s="304">
        <f t="shared" ca="1" si="0"/>
        <v>3.5036240903852924</v>
      </c>
      <c r="M29" s="306">
        <f t="shared" ca="1" si="16"/>
        <v>1.3962634015954636</v>
      </c>
      <c r="N29" s="304">
        <f t="shared" ca="1" si="17"/>
        <v>80</v>
      </c>
      <c r="P29" s="310">
        <f t="shared" ca="1" si="18"/>
        <v>6</v>
      </c>
      <c r="Q29" s="304">
        <f t="shared" ca="1" si="19"/>
        <v>1315.89</v>
      </c>
      <c r="R29" s="306">
        <f t="shared" ca="1" si="20"/>
        <v>0.64667012203571461</v>
      </c>
      <c r="S29" s="307">
        <f t="shared" ca="1" si="21"/>
        <v>9.5601592124260755</v>
      </c>
      <c r="T29" s="304">
        <f t="shared" ca="1" si="1"/>
        <v>93.78516187389981</v>
      </c>
      <c r="U29" s="311">
        <f t="shared" ca="1" si="2"/>
        <v>16.285622451600783</v>
      </c>
      <c r="V29" s="306">
        <f t="shared" ca="1" si="3"/>
        <v>1.2245773986987576</v>
      </c>
      <c r="W29" s="304">
        <f t="shared" ca="1" si="4"/>
        <v>2.9432608350815963</v>
      </c>
      <c r="Y29" s="314" t="str">
        <f t="shared" ca="1" si="22"/>
        <v/>
      </c>
      <c r="Z29" s="315" t="str">
        <f t="shared" ca="1" si="23"/>
        <v/>
      </c>
      <c r="AA29" s="316" t="str">
        <f t="shared" ca="1" si="24"/>
        <v/>
      </c>
      <c r="AC29" s="310" t="e">
        <f t="shared" ca="1" si="25"/>
        <v>#N/A</v>
      </c>
      <c r="AD29" s="323" t="e">
        <f t="shared" ca="1" si="26"/>
        <v>#N/A</v>
      </c>
      <c r="AE29" s="324">
        <f t="shared" ca="1" si="5"/>
        <v>3.4504017016730604</v>
      </c>
      <c r="AG29" s="306">
        <f t="shared" ca="1" si="27"/>
        <v>127.70022424966032</v>
      </c>
      <c r="AH29" s="304">
        <f t="shared" ca="1" si="28"/>
        <v>137.36118830671009</v>
      </c>
    </row>
    <row r="30" spans="1:34" x14ac:dyDescent="0.2">
      <c r="A30" s="347">
        <f t="shared" ca="1" si="6"/>
        <v>0.01</v>
      </c>
      <c r="B30" s="304">
        <f t="shared" ca="1" si="7"/>
        <v>0.26000000000000006</v>
      </c>
      <c r="D30" s="306">
        <f t="shared" ca="1" si="8"/>
        <v>22.203599123705867</v>
      </c>
      <c r="E30" s="307">
        <f t="shared" ca="1" si="9"/>
        <v>125.92951328050555</v>
      </c>
      <c r="F30" s="304">
        <f t="shared" ca="1" si="10"/>
        <v>127.87197554238088</v>
      </c>
      <c r="G30" s="306">
        <f t="shared" ca="1" si="11"/>
        <v>5.3683318627258823</v>
      </c>
      <c r="H30" s="307">
        <f t="shared" ca="1" si="12"/>
        <v>30.446935694829349</v>
      </c>
      <c r="I30" s="304">
        <f t="shared" ca="1" si="13"/>
        <v>30.916579374074221</v>
      </c>
      <c r="J30" s="306">
        <f t="shared" ca="1" si="14"/>
        <v>0.66093969250175344</v>
      </c>
      <c r="K30" s="307">
        <f t="shared" ca="1" si="15"/>
        <v>3.7485745829573287</v>
      </c>
      <c r="L30" s="304">
        <f t="shared" ca="1" si="0"/>
        <v>3.8063962853489155</v>
      </c>
      <c r="M30" s="306">
        <f t="shared" ca="1" si="16"/>
        <v>1.3962634015954636</v>
      </c>
      <c r="N30" s="304">
        <f t="shared" ca="1" si="17"/>
        <v>80</v>
      </c>
      <c r="P30" s="310">
        <f t="shared" ca="1" si="18"/>
        <v>6</v>
      </c>
      <c r="Q30" s="304">
        <f t="shared" ca="1" si="19"/>
        <v>1316.89</v>
      </c>
      <c r="R30" s="306">
        <f t="shared" ca="1" si="20"/>
        <v>0.64716155378307627</v>
      </c>
      <c r="S30" s="307">
        <f t="shared" ca="1" si="21"/>
        <v>9.5536875968882455</v>
      </c>
      <c r="T30" s="304">
        <f t="shared" ca="1" si="1"/>
        <v>93.721675325473697</v>
      </c>
      <c r="U30" s="311">
        <f t="shared" ca="1" si="2"/>
        <v>16.274598128160225</v>
      </c>
      <c r="V30" s="306">
        <f t="shared" ca="1" si="3"/>
        <v>1.2245408856648041</v>
      </c>
      <c r="W30" s="304">
        <f t="shared" ca="1" si="4"/>
        <v>3.2026169908905073</v>
      </c>
      <c r="Y30" s="314" t="str">
        <f t="shared" ca="1" si="22"/>
        <v>Sortie de rampe</v>
      </c>
      <c r="Z30" s="315" t="str">
        <f t="shared" ca="1" si="23"/>
        <v/>
      </c>
      <c r="AA30" s="316" t="str">
        <f t="shared" ca="1" si="24"/>
        <v/>
      </c>
      <c r="AC30" s="310" t="e">
        <f t="shared" ca="1" si="25"/>
        <v>#N/A</v>
      </c>
      <c r="AD30" s="323" t="e">
        <f t="shared" ca="1" si="26"/>
        <v>#N/A</v>
      </c>
      <c r="AE30" s="324">
        <f t="shared" ca="1" si="5"/>
        <v>3.7485745829573287</v>
      </c>
      <c r="AG30" s="306">
        <f t="shared" ca="1" si="27"/>
        <v>127.87197553717425</v>
      </c>
      <c r="AH30" s="304">
        <f t="shared" ca="1" si="28"/>
        <v>137.53293959422402</v>
      </c>
    </row>
    <row r="31" spans="1:34" x14ac:dyDescent="0.2">
      <c r="A31" s="347">
        <f t="shared" ca="1" si="6"/>
        <v>0.01</v>
      </c>
      <c r="B31" s="304">
        <f t="shared" ca="1" si="7"/>
        <v>0.27000000000000007</v>
      </c>
      <c r="D31" s="306">
        <f t="shared" ca="1" si="8"/>
        <v>22.233269627863681</v>
      </c>
      <c r="E31" s="307">
        <f t="shared" ca="1" si="9"/>
        <v>126.09779262882313</v>
      </c>
      <c r="F31" s="304">
        <f t="shared" ca="1" si="10"/>
        <v>128.04285057826138</v>
      </c>
      <c r="G31" s="306">
        <f t="shared" ca="1" si="11"/>
        <v>5.5906645590045194</v>
      </c>
      <c r="H31" s="307">
        <f t="shared" ca="1" si="12"/>
        <v>31.70791362111758</v>
      </c>
      <c r="I31" s="304">
        <f t="shared" ca="1" si="13"/>
        <v>32.197007879856834</v>
      </c>
      <c r="J31" s="306">
        <f t="shared" ca="1" si="14"/>
        <v>0.71573467461040541</v>
      </c>
      <c r="K31" s="307">
        <f t="shared" ca="1" si="15"/>
        <v>4.059348829537063</v>
      </c>
      <c r="L31" s="304">
        <f t="shared" ca="1" si="0"/>
        <v>4.1219642216185708</v>
      </c>
      <c r="M31" s="306">
        <f t="shared" ca="1" si="16"/>
        <v>1.3962634015954636</v>
      </c>
      <c r="N31" s="304">
        <f t="shared" ca="1" si="17"/>
        <v>80</v>
      </c>
      <c r="P31" s="310">
        <f t="shared" ca="1" si="18"/>
        <v>6</v>
      </c>
      <c r="Q31" s="304">
        <f t="shared" ca="1" si="19"/>
        <v>1317.89</v>
      </c>
      <c r="R31" s="306">
        <f t="shared" ca="1" si="20"/>
        <v>0.64765298553043793</v>
      </c>
      <c r="S31" s="307">
        <f t="shared" ca="1" si="21"/>
        <v>9.5472110670329418</v>
      </c>
      <c r="T31" s="304">
        <f t="shared" ca="1" si="1"/>
        <v>93.658140567593165</v>
      </c>
      <c r="U31" s="311">
        <f t="shared" ca="1" si="2"/>
        <v>0</v>
      </c>
      <c r="V31" s="306">
        <f t="shared" ca="1" si="3"/>
        <v>1.2245028306775669</v>
      </c>
      <c r="W31" s="304">
        <f t="shared" ca="1" si="4"/>
        <v>3.4732789134863298</v>
      </c>
      <c r="Y31" s="314" t="str">
        <f t="shared" ca="1" si="22"/>
        <v/>
      </c>
      <c r="Z31" s="315" t="str">
        <f t="shared" ca="1" si="23"/>
        <v/>
      </c>
      <c r="AA31" s="316" t="str">
        <f t="shared" ca="1" si="24"/>
        <v/>
      </c>
      <c r="AC31" s="310" t="e">
        <f t="shared" ca="1" si="25"/>
        <v>#N/A</v>
      </c>
      <c r="AD31" s="323" t="e">
        <f t="shared" ca="1" si="26"/>
        <v>#N/A</v>
      </c>
      <c r="AE31" s="324">
        <f t="shared" ca="1" si="5"/>
        <v>4.059348829537063</v>
      </c>
      <c r="AG31" s="306">
        <f t="shared" ca="1" si="27"/>
        <v>128.04285057304671</v>
      </c>
      <c r="AH31" s="304">
        <f t="shared" ca="1" si="28"/>
        <v>137.70381463009647</v>
      </c>
    </row>
    <row r="32" spans="1:34" x14ac:dyDescent="0.2">
      <c r="A32" s="347">
        <f t="shared" ca="1" si="6"/>
        <v>0.01</v>
      </c>
      <c r="B32" s="304">
        <f t="shared" ca="1" si="7"/>
        <v>0.28000000000000008</v>
      </c>
      <c r="D32" s="306">
        <f t="shared" ca="1" si="8"/>
        <v>23.941535450493696</v>
      </c>
      <c r="E32" s="307">
        <f t="shared" ca="1" si="9"/>
        <v>125.96919473411774</v>
      </c>
      <c r="F32" s="304">
        <f t="shared" ca="1" si="10"/>
        <v>128.22415974257473</v>
      </c>
      <c r="G32" s="306">
        <f t="shared" ca="1" si="11"/>
        <v>5.8300799135094561</v>
      </c>
      <c r="H32" s="307">
        <f t="shared" ca="1" si="12"/>
        <v>32.967605568458758</v>
      </c>
      <c r="I32" s="304">
        <f t="shared" ca="1" si="13"/>
        <v>33.479140501443268</v>
      </c>
      <c r="J32" s="306">
        <f t="shared" ca="1" si="14"/>
        <v>0.77283839697297529</v>
      </c>
      <c r="K32" s="307">
        <f t="shared" ca="1" si="15"/>
        <v>4.382726425484945</v>
      </c>
      <c r="L32" s="304">
        <f t="shared" ca="1" si="0"/>
        <v>4.4503449426398181</v>
      </c>
      <c r="M32" s="306">
        <f t="shared" ca="1" si="16"/>
        <v>1.3957632910505986</v>
      </c>
      <c r="N32" s="304">
        <f t="shared" ca="1" si="17"/>
        <v>79.971345776489244</v>
      </c>
      <c r="P32" s="310">
        <f t="shared" ca="1" si="18"/>
        <v>6</v>
      </c>
      <c r="Q32" s="304">
        <f t="shared" ca="1" si="19"/>
        <v>1318.89</v>
      </c>
      <c r="R32" s="306">
        <f t="shared" ca="1" si="20"/>
        <v>0.64814441727779959</v>
      </c>
      <c r="S32" s="307">
        <f t="shared" ca="1" si="21"/>
        <v>9.5407296228601641</v>
      </c>
      <c r="T32" s="304">
        <f t="shared" ca="1" si="1"/>
        <v>93.594557600258213</v>
      </c>
      <c r="U32" s="311">
        <f t="shared" ca="1" si="2"/>
        <v>0</v>
      </c>
      <c r="V32" s="306">
        <f t="shared" ca="1" si="3"/>
        <v>1.2244632336378845</v>
      </c>
      <c r="W32" s="304">
        <f t="shared" ca="1" si="4"/>
        <v>3.7552874665598517</v>
      </c>
      <c r="Y32" s="314" t="str">
        <f t="shared" ca="1" si="22"/>
        <v/>
      </c>
      <c r="Z32" s="315" t="str">
        <f t="shared" ca="1" si="23"/>
        <v/>
      </c>
      <c r="AA32" s="316" t="str">
        <f t="shared" ca="1" si="24"/>
        <v/>
      </c>
      <c r="AC32" s="310" t="e">
        <f t="shared" ca="1" si="25"/>
        <v>#N/A</v>
      </c>
      <c r="AD32" s="323" t="e">
        <f t="shared" ca="1" si="26"/>
        <v>#N/A</v>
      </c>
      <c r="AE32" s="324">
        <f t="shared" ca="1" si="5"/>
        <v>4.382726425484945</v>
      </c>
      <c r="AG32" s="306">
        <f t="shared" ca="1" si="27"/>
        <v>128.21284361639019</v>
      </c>
      <c r="AH32" s="304">
        <f t="shared" ca="1" si="28"/>
        <v>137.87380767343996</v>
      </c>
    </row>
    <row r="33" spans="1:34" x14ac:dyDescent="0.2">
      <c r="A33" s="347">
        <f t="shared" ca="1" si="6"/>
        <v>0.01</v>
      </c>
      <c r="B33" s="304">
        <f t="shared" ca="1" si="7"/>
        <v>0.29000000000000009</v>
      </c>
      <c r="D33" s="306">
        <f t="shared" ca="1" si="8"/>
        <v>24.038885158349807</v>
      </c>
      <c r="E33" s="307">
        <f t="shared" ca="1" si="9"/>
        <v>126.12372577442088</v>
      </c>
      <c r="F33" s="304">
        <f t="shared" ca="1" si="10"/>
        <v>128.39416732421162</v>
      </c>
      <c r="G33" s="306">
        <f t="shared" ca="1" si="11"/>
        <v>6.0704687650929543</v>
      </c>
      <c r="H33" s="307">
        <f t="shared" ca="1" si="12"/>
        <v>34.228842826202964</v>
      </c>
      <c r="I33" s="304">
        <f t="shared" ca="1" si="13"/>
        <v>34.762972718812115</v>
      </c>
      <c r="J33" s="306">
        <f t="shared" ca="1" si="14"/>
        <v>0.83234114036598739</v>
      </c>
      <c r="K33" s="307">
        <f t="shared" ca="1" si="15"/>
        <v>4.7187086674582535</v>
      </c>
      <c r="L33" s="304">
        <f t="shared" ca="1" si="0"/>
        <v>4.7915554115851986</v>
      </c>
      <c r="M33" s="306">
        <f t="shared" ca="1" si="16"/>
        <v>1.3952718716192813</v>
      </c>
      <c r="N33" s="304">
        <f t="shared" ca="1" si="17"/>
        <v>79.943189517104045</v>
      </c>
      <c r="P33" s="310">
        <f t="shared" ca="1" si="18"/>
        <v>6</v>
      </c>
      <c r="Q33" s="304">
        <f t="shared" ca="1" si="19"/>
        <v>1319.89</v>
      </c>
      <c r="R33" s="306">
        <f t="shared" ca="1" si="20"/>
        <v>0.64863584902516114</v>
      </c>
      <c r="S33" s="307">
        <f t="shared" ca="1" si="21"/>
        <v>9.5342432643699127</v>
      </c>
      <c r="T33" s="304">
        <f t="shared" ca="1" si="1"/>
        <v>93.530926423468841</v>
      </c>
      <c r="U33" s="311">
        <f t="shared" ca="1" si="2"/>
        <v>0</v>
      </c>
      <c r="V33" s="306">
        <f t="shared" ca="1" si="3"/>
        <v>1.2244220945366127</v>
      </c>
      <c r="W33" s="304">
        <f t="shared" ca="1" si="4"/>
        <v>4.0486833485610543</v>
      </c>
      <c r="Y33" s="314" t="str">
        <f t="shared" ca="1" si="22"/>
        <v/>
      </c>
      <c r="Z33" s="315" t="str">
        <f t="shared" ca="1" si="23"/>
        <v/>
      </c>
      <c r="AA33" s="316" t="str">
        <f t="shared" ca="1" si="24"/>
        <v/>
      </c>
      <c r="AC33" s="310" t="e">
        <f t="shared" ca="1" si="25"/>
        <v>#N/A</v>
      </c>
      <c r="AD33" s="323" t="e">
        <f t="shared" ca="1" si="26"/>
        <v>#N/A</v>
      </c>
      <c r="AE33" s="324">
        <f t="shared" ca="1" si="5"/>
        <v>4.7187086674582535</v>
      </c>
      <c r="AG33" s="306">
        <f t="shared" ca="1" si="27"/>
        <v>128.38280198606438</v>
      </c>
      <c r="AH33" s="304">
        <f t="shared" ca="1" si="28"/>
        <v>138.04291290237174</v>
      </c>
    </row>
    <row r="34" spans="1:34" x14ac:dyDescent="0.2">
      <c r="A34" s="347">
        <f t="shared" ca="1" si="6"/>
        <v>0.01</v>
      </c>
      <c r="B34" s="304">
        <f t="shared" ca="1" si="7"/>
        <v>0.3000000000000001</v>
      </c>
      <c r="D34" s="306">
        <f t="shared" ca="1" si="8"/>
        <v>24.135056602155661</v>
      </c>
      <c r="E34" s="307">
        <f t="shared" ca="1" si="9"/>
        <v>126.27752322178338</v>
      </c>
      <c r="F34" s="304">
        <f t="shared" ca="1" si="10"/>
        <v>128.56326780312213</v>
      </c>
      <c r="G34" s="306">
        <f t="shared" ca="1" si="11"/>
        <v>6.3118193311145108</v>
      </c>
      <c r="H34" s="307">
        <f t="shared" ca="1" si="12"/>
        <v>35.491618058420798</v>
      </c>
      <c r="I34" s="304">
        <f t="shared" ca="1" si="13"/>
        <v>36.048495331614774</v>
      </c>
      <c r="J34" s="306">
        <f t="shared" ca="1" si="14"/>
        <v>0.89425258084702475</v>
      </c>
      <c r="K34" s="307">
        <f t="shared" ca="1" si="15"/>
        <v>5.0673109718813727</v>
      </c>
      <c r="L34" s="304">
        <f t="shared" ca="1" si="0"/>
        <v>5.1456125159305293</v>
      </c>
      <c r="M34" s="306">
        <f t="shared" ca="1" si="16"/>
        <v>1.3947966598335619</v>
      </c>
      <c r="N34" s="304">
        <f t="shared" ca="1" si="17"/>
        <v>79.915961887407448</v>
      </c>
      <c r="P34" s="310">
        <f t="shared" ca="1" si="18"/>
        <v>6</v>
      </c>
      <c r="Q34" s="304">
        <f t="shared" ca="1" si="19"/>
        <v>1320.89</v>
      </c>
      <c r="R34" s="306">
        <f t="shared" ca="1" si="20"/>
        <v>0.6491272807725228</v>
      </c>
      <c r="S34" s="307">
        <f t="shared" ca="1" si="21"/>
        <v>9.5277519915621873</v>
      </c>
      <c r="T34" s="304">
        <f t="shared" ca="1" si="1"/>
        <v>93.467247037225064</v>
      </c>
      <c r="U34" s="311">
        <f t="shared" ca="1" si="2"/>
        <v>0</v>
      </c>
      <c r="V34" s="306">
        <f t="shared" ca="1" si="3"/>
        <v>1.2243794116416546</v>
      </c>
      <c r="W34" s="304">
        <f t="shared" ca="1" si="4"/>
        <v>4.3535059321000142</v>
      </c>
      <c r="Y34" s="314" t="str">
        <f t="shared" ca="1" si="22"/>
        <v/>
      </c>
      <c r="Z34" s="315" t="str">
        <f t="shared" ca="1" si="23"/>
        <v/>
      </c>
      <c r="AA34" s="316" t="str">
        <f t="shared" ca="1" si="24"/>
        <v/>
      </c>
      <c r="AC34" s="310" t="e">
        <f t="shared" ca="1" si="25"/>
        <v>#N/A</v>
      </c>
      <c r="AD34" s="323" t="e">
        <f t="shared" ca="1" si="26"/>
        <v>#N/A</v>
      </c>
      <c r="AE34" s="324">
        <f t="shared" ca="1" si="5"/>
        <v>5.0673109718813727</v>
      </c>
      <c r="AG34" s="306">
        <f t="shared" ca="1" si="27"/>
        <v>128.55185424546337</v>
      </c>
      <c r="AH34" s="304">
        <f t="shared" ca="1" si="28"/>
        <v>138.21112449375661</v>
      </c>
    </row>
    <row r="35" spans="1:34" x14ac:dyDescent="0.2">
      <c r="A35" s="347">
        <f t="shared" ca="1" si="6"/>
        <v>0.01</v>
      </c>
      <c r="B35" s="304">
        <f t="shared" ca="1" si="7"/>
        <v>0.31000000000000011</v>
      </c>
      <c r="D35" s="306">
        <f t="shared" ca="1" si="8"/>
        <v>24.229019381314789</v>
      </c>
      <c r="E35" s="307">
        <f t="shared" ca="1" si="9"/>
        <v>126.43076620391122</v>
      </c>
      <c r="F35" s="304">
        <f t="shared" ca="1" si="10"/>
        <v>128.7314414705599</v>
      </c>
      <c r="G35" s="306">
        <f t="shared" ca="1" si="11"/>
        <v>6.5541095249276591</v>
      </c>
      <c r="H35" s="307">
        <f t="shared" ca="1" si="12"/>
        <v>36.755925720459913</v>
      </c>
      <c r="I35" s="304">
        <f t="shared" ca="1" si="13"/>
        <v>37.335699099289869</v>
      </c>
      <c r="J35" s="306">
        <f t="shared" ca="1" si="14"/>
        <v>0.95858222512723557</v>
      </c>
      <c r="K35" s="307">
        <f t="shared" ca="1" si="15"/>
        <v>5.4285486907757763</v>
      </c>
      <c r="L35" s="304">
        <f t="shared" ca="1" si="0"/>
        <v>5.5125330629805092</v>
      </c>
      <c r="M35" s="306">
        <f t="shared" ca="1" si="16"/>
        <v>1.3943366022942847</v>
      </c>
      <c r="N35" s="304">
        <f t="shared" ca="1" si="17"/>
        <v>79.889602532073695</v>
      </c>
      <c r="P35" s="310">
        <f t="shared" ca="1" si="18"/>
        <v>6</v>
      </c>
      <c r="Q35" s="304">
        <f t="shared" ca="1" si="19"/>
        <v>1321.89</v>
      </c>
      <c r="R35" s="306">
        <f t="shared" ca="1" si="20"/>
        <v>0.64961871251988446</v>
      </c>
      <c r="S35" s="307">
        <f t="shared" ca="1" si="21"/>
        <v>9.5212558044369882</v>
      </c>
      <c r="T35" s="304">
        <f t="shared" ca="1" si="1"/>
        <v>93.403519441526853</v>
      </c>
      <c r="U35" s="311">
        <f t="shared" ca="1" si="2"/>
        <v>0</v>
      </c>
      <c r="V35" s="306">
        <f t="shared" ca="1" si="3"/>
        <v>1.224335183234889</v>
      </c>
      <c r="W35" s="304">
        <f t="shared" ca="1" si="4"/>
        <v>4.6697942264199215</v>
      </c>
      <c r="Y35" s="314" t="str">
        <f t="shared" ca="1" si="22"/>
        <v/>
      </c>
      <c r="Z35" s="315" t="str">
        <f t="shared" ca="1" si="23"/>
        <v/>
      </c>
      <c r="AA35" s="316" t="str">
        <f t="shared" ca="1" si="24"/>
        <v/>
      </c>
      <c r="AC35" s="310" t="e">
        <f t="shared" ca="1" si="25"/>
        <v>#N/A</v>
      </c>
      <c r="AD35" s="323" t="e">
        <f t="shared" ca="1" si="26"/>
        <v>#N/A</v>
      </c>
      <c r="AE35" s="324">
        <f t="shared" ca="1" si="5"/>
        <v>5.4285486907757763</v>
      </c>
      <c r="AG35" s="306">
        <f t="shared" ca="1" si="27"/>
        <v>128.71998165699281</v>
      </c>
      <c r="AH35" s="304">
        <f t="shared" ca="1" si="28"/>
        <v>138.37843674506851</v>
      </c>
    </row>
    <row r="36" spans="1:34" x14ac:dyDescent="0.2">
      <c r="A36" s="347">
        <f t="shared" ca="1" si="6"/>
        <v>0.01</v>
      </c>
      <c r="B36" s="304">
        <f t="shared" ca="1" si="7"/>
        <v>0.32000000000000012</v>
      </c>
      <c r="D36" s="306">
        <f t="shared" ca="1" si="8"/>
        <v>24.320907427025155</v>
      </c>
      <c r="E36" s="307">
        <f t="shared" ca="1" si="9"/>
        <v>126.58342819065655</v>
      </c>
      <c r="F36" s="304">
        <f t="shared" ca="1" si="10"/>
        <v>128.89868436323559</v>
      </c>
      <c r="G36" s="306">
        <f t="shared" ca="1" si="11"/>
        <v>6.7973185991979106</v>
      </c>
      <c r="H36" s="307">
        <f t="shared" ca="1" si="12"/>
        <v>38.021760002366477</v>
      </c>
      <c r="I36" s="304">
        <f t="shared" ca="1" si="13"/>
        <v>38.624574739620854</v>
      </c>
      <c r="J36" s="306">
        <f t="shared" ca="1" si="14"/>
        <v>1.0253393657478633</v>
      </c>
      <c r="K36" s="307">
        <f t="shared" ca="1" si="15"/>
        <v>5.802437119389908</v>
      </c>
      <c r="L36" s="304">
        <f t="shared" ca="1" si="0"/>
        <v>5.8923337769873569</v>
      </c>
      <c r="M36" s="306">
        <f t="shared" ca="1" si="16"/>
        <v>1.3938907461892773</v>
      </c>
      <c r="N36" s="304">
        <f t="shared" ca="1" si="17"/>
        <v>79.864056858986629</v>
      </c>
      <c r="P36" s="310">
        <f t="shared" ca="1" si="18"/>
        <v>6</v>
      </c>
      <c r="Q36" s="304">
        <f t="shared" ca="1" si="19"/>
        <v>1322.89</v>
      </c>
      <c r="R36" s="306">
        <f t="shared" ca="1" si="20"/>
        <v>0.65011014426724612</v>
      </c>
      <c r="S36" s="307">
        <f t="shared" ca="1" si="21"/>
        <v>9.5147547029943151</v>
      </c>
      <c r="T36" s="304">
        <f t="shared" ca="1" si="1"/>
        <v>93.339743636374237</v>
      </c>
      <c r="U36" s="311">
        <f t="shared" ca="1" si="2"/>
        <v>0</v>
      </c>
      <c r="V36" s="306">
        <f t="shared" ca="1" si="3"/>
        <v>1.2242894076112574</v>
      </c>
      <c r="W36" s="304">
        <f t="shared" ca="1" si="4"/>
        <v>4.9975868736262017</v>
      </c>
      <c r="Y36" s="314" t="str">
        <f t="shared" ca="1" si="22"/>
        <v/>
      </c>
      <c r="Z36" s="315" t="str">
        <f t="shared" ca="1" si="23"/>
        <v/>
      </c>
      <c r="AA36" s="316" t="str">
        <f t="shared" ca="1" si="24"/>
        <v/>
      </c>
      <c r="AC36" s="310" t="e">
        <f t="shared" ca="1" si="25"/>
        <v>#N/A</v>
      </c>
      <c r="AD36" s="323" t="e">
        <f t="shared" ca="1" si="26"/>
        <v>#N/A</v>
      </c>
      <c r="AE36" s="324">
        <f t="shared" ca="1" si="5"/>
        <v>5.802437119389908</v>
      </c>
      <c r="AG36" s="306">
        <f t="shared" ca="1" si="27"/>
        <v>128.88718012865118</v>
      </c>
      <c r="AH36" s="304">
        <f t="shared" ca="1" si="28"/>
        <v>138.54484397361639</v>
      </c>
    </row>
    <row r="37" spans="1:34" x14ac:dyDescent="0.2">
      <c r="A37" s="347">
        <f t="shared" ca="1" si="6"/>
        <v>0.01</v>
      </c>
      <c r="B37" s="304">
        <f t="shared" ca="1" si="7"/>
        <v>0.33000000000000013</v>
      </c>
      <c r="D37" s="306">
        <f t="shared" ca="1" si="8"/>
        <v>24.410841643000975</v>
      </c>
      <c r="E37" s="307">
        <f t="shared" ca="1" si="9"/>
        <v>126.73548464382375</v>
      </c>
      <c r="F37" s="304">
        <f t="shared" ca="1" si="10"/>
        <v>129.06499237835394</v>
      </c>
      <c r="G37" s="306">
        <f t="shared" ca="1" si="11"/>
        <v>7.0414270156279199</v>
      </c>
      <c r="H37" s="307">
        <f t="shared" ca="1" si="12"/>
        <v>39.289114848804715</v>
      </c>
      <c r="I37" s="304">
        <f t="shared" ca="1" si="13"/>
        <v>39.915112927548904</v>
      </c>
      <c r="J37" s="306">
        <f t="shared" ca="1" si="14"/>
        <v>1.0945330938219926</v>
      </c>
      <c r="K37" s="307">
        <f t="shared" ca="1" si="15"/>
        <v>6.188991493645764</v>
      </c>
      <c r="L37" s="304">
        <f t="shared" ca="1" si="0"/>
        <v>6.2850312968107938</v>
      </c>
      <c r="M37" s="306">
        <f t="shared" ca="1" si="16"/>
        <v>1.3934582268069375</v>
      </c>
      <c r="N37" s="304">
        <f t="shared" ca="1" si="17"/>
        <v>79.839275323820956</v>
      </c>
      <c r="P37" s="310">
        <f t="shared" ca="1" si="18"/>
        <v>6</v>
      </c>
      <c r="Q37" s="304">
        <f t="shared" ca="1" si="19"/>
        <v>1323.89</v>
      </c>
      <c r="R37" s="306">
        <f t="shared" ca="1" si="20"/>
        <v>0.65060157601460777</v>
      </c>
      <c r="S37" s="307">
        <f t="shared" ca="1" si="21"/>
        <v>9.5082486872341683</v>
      </c>
      <c r="T37" s="304">
        <f t="shared" ca="1" si="1"/>
        <v>93.275919621767201</v>
      </c>
      <c r="U37" s="311">
        <f t="shared" ca="1" si="2"/>
        <v>0</v>
      </c>
      <c r="V37" s="306">
        <f t="shared" ca="1" si="3"/>
        <v>1.224242083079097</v>
      </c>
      <c r="W37" s="304">
        <f t="shared" ca="1" si="4"/>
        <v>5.3369221449185957</v>
      </c>
      <c r="Y37" s="314" t="str">
        <f t="shared" ca="1" si="22"/>
        <v/>
      </c>
      <c r="Z37" s="315" t="str">
        <f t="shared" ca="1" si="23"/>
        <v/>
      </c>
      <c r="AA37" s="316" t="str">
        <f t="shared" ca="1" si="24"/>
        <v/>
      </c>
      <c r="AC37" s="310" t="e">
        <f t="shared" ca="1" si="25"/>
        <v>#N/A</v>
      </c>
      <c r="AD37" s="323" t="e">
        <f t="shared" ca="1" si="26"/>
        <v>#N/A</v>
      </c>
      <c r="AE37" s="324">
        <f t="shared" ca="1" si="5"/>
        <v>6.188991493645764</v>
      </c>
      <c r="AG37" s="306">
        <f t="shared" ca="1" si="27"/>
        <v>129.05344544078326</v>
      </c>
      <c r="AH37" s="304">
        <f t="shared" ca="1" si="28"/>
        <v>138.71034051697941</v>
      </c>
    </row>
    <row r="38" spans="1:34" x14ac:dyDescent="0.2">
      <c r="A38" s="347">
        <f t="shared" ca="1" si="6"/>
        <v>0.01</v>
      </c>
      <c r="B38" s="304">
        <f t="shared" ca="1" si="7"/>
        <v>0.34000000000000014</v>
      </c>
      <c r="D38" s="306">
        <f t="shared" ca="1" si="8"/>
        <v>24.498931530536513</v>
      </c>
      <c r="E38" s="307">
        <f t="shared" ca="1" si="9"/>
        <v>126.88691277633981</v>
      </c>
      <c r="F38" s="304">
        <f t="shared" ca="1" si="10"/>
        <v>129.23036129349939</v>
      </c>
      <c r="G38" s="306">
        <f t="shared" ca="1" si="11"/>
        <v>7.2864163309332852</v>
      </c>
      <c r="H38" s="307">
        <f t="shared" ca="1" si="12"/>
        <v>40.55798397656811</v>
      </c>
      <c r="I38" s="304">
        <f t="shared" ca="1" si="13"/>
        <v>41.207304294156962</v>
      </c>
      <c r="J38" s="306">
        <f t="shared" ca="1" si="14"/>
        <v>1.1661723105547985</v>
      </c>
      <c r="K38" s="307">
        <f t="shared" ca="1" si="15"/>
        <v>6.5882269877726278</v>
      </c>
      <c r="L38" s="304">
        <f t="shared" ca="1" si="0"/>
        <v>6.6906421739860154</v>
      </c>
      <c r="M38" s="306">
        <f t="shared" ca="1" si="16"/>
        <v>1.3930382569354998</v>
      </c>
      <c r="N38" s="304">
        <f t="shared" ca="1" si="17"/>
        <v>79.815212822664918</v>
      </c>
      <c r="P38" s="310">
        <f t="shared" ca="1" si="18"/>
        <v>6</v>
      </c>
      <c r="Q38" s="304">
        <f t="shared" ca="1" si="19"/>
        <v>1324.89</v>
      </c>
      <c r="R38" s="306">
        <f t="shared" ca="1" si="20"/>
        <v>0.65109300776196943</v>
      </c>
      <c r="S38" s="307">
        <f t="shared" ca="1" si="21"/>
        <v>9.5017377571565493</v>
      </c>
      <c r="T38" s="304">
        <f t="shared" ca="1" si="1"/>
        <v>93.21204739770576</v>
      </c>
      <c r="U38" s="311">
        <f t="shared" ca="1" si="2"/>
        <v>0</v>
      </c>
      <c r="V38" s="306">
        <f t="shared" ca="1" si="3"/>
        <v>1.2241932079604525</v>
      </c>
      <c r="W38" s="304">
        <f t="shared" ca="1" si="4"/>
        <v>5.6878379368147352</v>
      </c>
      <c r="Y38" s="314" t="str">
        <f t="shared" ca="1" si="22"/>
        <v/>
      </c>
      <c r="Z38" s="315" t="str">
        <f t="shared" ca="1" si="23"/>
        <v/>
      </c>
      <c r="AA38" s="316" t="str">
        <f t="shared" ca="1" si="24"/>
        <v/>
      </c>
      <c r="AC38" s="310" t="e">
        <f t="shared" ca="1" si="25"/>
        <v>#N/A</v>
      </c>
      <c r="AD38" s="323" t="e">
        <f t="shared" ca="1" si="26"/>
        <v>#N/A</v>
      </c>
      <c r="AE38" s="324">
        <f t="shared" ca="1" si="5"/>
        <v>6.5882269877726278</v>
      </c>
      <c r="AG38" s="306">
        <f t="shared" ca="1" si="27"/>
        <v>129.21877326452918</v>
      </c>
      <c r="AH38" s="304">
        <f t="shared" ca="1" si="28"/>
        <v>138.87492073344333</v>
      </c>
    </row>
    <row r="39" spans="1:34" x14ac:dyDescent="0.2">
      <c r="A39" s="347">
        <f t="shared" ca="1" si="6"/>
        <v>0.01</v>
      </c>
      <c r="B39" s="304">
        <f t="shared" ca="1" si="7"/>
        <v>0.35000000000000014</v>
      </c>
      <c r="D39" s="306">
        <f t="shared" ca="1" si="8"/>
        <v>24.585276567503858</v>
      </c>
      <c r="E39" s="307">
        <f t="shared" ca="1" si="9"/>
        <v>127.03769134741427</v>
      </c>
      <c r="F39" s="304">
        <f t="shared" ca="1" si="10"/>
        <v>129.39478678363184</v>
      </c>
      <c r="G39" s="306">
        <f t="shared" ca="1" si="11"/>
        <v>7.5322690966083234</v>
      </c>
      <c r="H39" s="307">
        <f t="shared" ca="1" si="12"/>
        <v>41.828360890042255</v>
      </c>
      <c r="I39" s="304">
        <f t="shared" ca="1" si="13"/>
        <v>42.501139425800538</v>
      </c>
      <c r="J39" s="306">
        <f t="shared" ca="1" si="14"/>
        <v>1.2402657376925066</v>
      </c>
      <c r="K39" s="307">
        <f t="shared" ca="1" si="15"/>
        <v>7.0001587121056801</v>
      </c>
      <c r="L39" s="304">
        <f t="shared" ca="1" si="0"/>
        <v>7.1091828711015017</v>
      </c>
      <c r="M39" s="306">
        <f t="shared" ca="1" si="16"/>
        <v>1.3926301178155445</v>
      </c>
      <c r="N39" s="304">
        <f t="shared" ca="1" si="17"/>
        <v>79.791828173637299</v>
      </c>
      <c r="P39" s="310">
        <f t="shared" ca="1" si="18"/>
        <v>6</v>
      </c>
      <c r="Q39" s="304">
        <f t="shared" ca="1" si="19"/>
        <v>1325.89</v>
      </c>
      <c r="R39" s="306">
        <f t="shared" ca="1" si="20"/>
        <v>0.65158443950933109</v>
      </c>
      <c r="S39" s="307">
        <f t="shared" ca="1" si="21"/>
        <v>9.4952219127614566</v>
      </c>
      <c r="T39" s="304">
        <f t="shared" ca="1" si="1"/>
        <v>93.148126964189899</v>
      </c>
      <c r="U39" s="311">
        <f t="shared" ca="1" si="2"/>
        <v>0</v>
      </c>
      <c r="V39" s="306">
        <f t="shared" ca="1" si="3"/>
        <v>1.2241427805913629</v>
      </c>
      <c r="W39" s="304">
        <f t="shared" ca="1" si="4"/>
        <v>6.0503717673685777</v>
      </c>
      <c r="Y39" s="314" t="str">
        <f t="shared" ca="1" si="22"/>
        <v/>
      </c>
      <c r="Z39" s="315" t="str">
        <f t="shared" ca="1" si="23"/>
        <v/>
      </c>
      <c r="AA39" s="316" t="str">
        <f t="shared" ca="1" si="24"/>
        <v/>
      </c>
      <c r="AC39" s="310" t="e">
        <f t="shared" ca="1" si="25"/>
        <v>#N/A</v>
      </c>
      <c r="AD39" s="323" t="e">
        <f t="shared" ca="1" si="26"/>
        <v>#N/A</v>
      </c>
      <c r="AE39" s="324">
        <f t="shared" ca="1" si="5"/>
        <v>7.0001587121056801</v>
      </c>
      <c r="AG39" s="306">
        <f t="shared" ca="1" si="27"/>
        <v>129.38315917759743</v>
      </c>
      <c r="AH39" s="304">
        <f t="shared" ca="1" si="28"/>
        <v>139.03857900244023</v>
      </c>
    </row>
    <row r="40" spans="1:34" x14ac:dyDescent="0.2">
      <c r="A40" s="347">
        <f t="shared" ca="1" si="6"/>
        <v>0.01</v>
      </c>
      <c r="B40" s="304">
        <f t="shared" ca="1" si="7"/>
        <v>0.36000000000000015</v>
      </c>
      <c r="D40" s="306">
        <f t="shared" ca="1" si="8"/>
        <v>24.669967384743781</v>
      </c>
      <c r="E40" s="307">
        <f t="shared" ca="1" si="9"/>
        <v>127.18780048741047</v>
      </c>
      <c r="F40" s="304">
        <f t="shared" ca="1" si="10"/>
        <v>129.55826443569569</v>
      </c>
      <c r="G40" s="306">
        <f t="shared" ca="1" si="11"/>
        <v>7.7789687704557613</v>
      </c>
      <c r="H40" s="307">
        <f t="shared" ca="1" si="12"/>
        <v>43.100238894916359</v>
      </c>
      <c r="I40" s="304">
        <f t="shared" ca="1" si="13"/>
        <v>43.796608863365059</v>
      </c>
      <c r="J40" s="306">
        <f t="shared" ca="1" si="14"/>
        <v>1.316821927027827</v>
      </c>
      <c r="K40" s="307">
        <f t="shared" ca="1" si="15"/>
        <v>7.4248017110304732</v>
      </c>
      <c r="L40" s="304">
        <f t="shared" ca="1" si="0"/>
        <v>7.540669760414012</v>
      </c>
      <c r="M40" s="306">
        <f t="shared" ca="1" si="16"/>
        <v>1.3922331513798265</v>
      </c>
      <c r="N40" s="304">
        <f t="shared" ca="1" si="17"/>
        <v>79.769083672262298</v>
      </c>
      <c r="P40" s="310">
        <f t="shared" ca="1" si="18"/>
        <v>6</v>
      </c>
      <c r="Q40" s="304">
        <f t="shared" ca="1" si="19"/>
        <v>1326.89</v>
      </c>
      <c r="R40" s="306">
        <f t="shared" ca="1" si="20"/>
        <v>0.65207587125669264</v>
      </c>
      <c r="S40" s="307">
        <f t="shared" ca="1" si="21"/>
        <v>9.4887011540488899</v>
      </c>
      <c r="T40" s="304">
        <f t="shared" ca="1" si="1"/>
        <v>93.084158321219618</v>
      </c>
      <c r="U40" s="311">
        <f t="shared" ca="1" si="2"/>
        <v>0</v>
      </c>
      <c r="V40" s="306">
        <f t="shared" ca="1" si="3"/>
        <v>1.2240907993221364</v>
      </c>
      <c r="W40" s="304">
        <f t="shared" ca="1" si="4"/>
        <v>6.4245607723867657</v>
      </c>
      <c r="Y40" s="314" t="str">
        <f t="shared" ca="1" si="22"/>
        <v/>
      </c>
      <c r="Z40" s="315" t="str">
        <f t="shared" ca="1" si="23"/>
        <v/>
      </c>
      <c r="AA40" s="316" t="str">
        <f t="shared" ca="1" si="24"/>
        <v/>
      </c>
      <c r="AC40" s="310" t="e">
        <f t="shared" ca="1" si="25"/>
        <v>#N/A</v>
      </c>
      <c r="AD40" s="323" t="e">
        <f t="shared" ca="1" si="26"/>
        <v>#N/A</v>
      </c>
      <c r="AE40" s="324">
        <f t="shared" ca="1" si="5"/>
        <v>7.4248017110304732</v>
      </c>
      <c r="AG40" s="306">
        <f t="shared" ca="1" si="27"/>
        <v>129.54659867782664</v>
      </c>
      <c r="AH40" s="304">
        <f t="shared" ca="1" si="28"/>
        <v>139.20130972499018</v>
      </c>
    </row>
    <row r="41" spans="1:34" x14ac:dyDescent="0.2">
      <c r="A41" s="347">
        <f t="shared" ca="1" si="6"/>
        <v>0.01</v>
      </c>
      <c r="B41" s="304">
        <f t="shared" ca="1" si="7"/>
        <v>0.37000000000000016</v>
      </c>
      <c r="D41" s="306">
        <f t="shared" ca="1" si="8"/>
        <v>24.753086774602608</v>
      </c>
      <c r="E41" s="307">
        <f t="shared" ca="1" si="9"/>
        <v>127.33722154739544</v>
      </c>
      <c r="F41" s="304">
        <f t="shared" ca="1" si="10"/>
        <v>129.72078976124635</v>
      </c>
      <c r="G41" s="306">
        <f t="shared" ca="1" si="11"/>
        <v>8.0264996382017877</v>
      </c>
      <c r="H41" s="307">
        <f t="shared" ca="1" si="12"/>
        <v>44.373611110390314</v>
      </c>
      <c r="I41" s="304">
        <f t="shared" ca="1" si="13"/>
        <v>45.093703101632805</v>
      </c>
      <c r="J41" s="306">
        <f t="shared" ca="1" si="14"/>
        <v>1.3958492690711146</v>
      </c>
      <c r="K41" s="307">
        <f t="shared" ca="1" si="15"/>
        <v>7.8621709610570063</v>
      </c>
      <c r="L41" s="304">
        <f t="shared" ca="1" si="0"/>
        <v>7.9851191226464753</v>
      </c>
      <c r="M41" s="306">
        <f t="shared" ca="1" si="16"/>
        <v>1.3918467535662298</v>
      </c>
      <c r="N41" s="304">
        <f t="shared" ca="1" si="17"/>
        <v>79.746944708330133</v>
      </c>
      <c r="P41" s="310">
        <f t="shared" ca="1" si="18"/>
        <v>6</v>
      </c>
      <c r="Q41" s="304">
        <f t="shared" ca="1" si="19"/>
        <v>1327.89</v>
      </c>
      <c r="R41" s="306">
        <f t="shared" ca="1" si="20"/>
        <v>0.6525673030040543</v>
      </c>
      <c r="S41" s="307">
        <f t="shared" ca="1" si="21"/>
        <v>9.4821754810188494</v>
      </c>
      <c r="T41" s="304">
        <f t="shared" ca="1" si="1"/>
        <v>93.020141468794918</v>
      </c>
      <c r="U41" s="311">
        <f t="shared" ca="1" si="2"/>
        <v>0</v>
      </c>
      <c r="V41" s="306">
        <f t="shared" ca="1" si="3"/>
        <v>1.2240372625176046</v>
      </c>
      <c r="W41" s="304">
        <f t="shared" ca="1" si="4"/>
        <v>6.8104417016454661</v>
      </c>
      <c r="Y41" s="314" t="str">
        <f t="shared" ca="1" si="22"/>
        <v/>
      </c>
      <c r="Z41" s="315" t="str">
        <f t="shared" ca="1" si="23"/>
        <v/>
      </c>
      <c r="AA41" s="316" t="str">
        <f t="shared" ca="1" si="24"/>
        <v/>
      </c>
      <c r="AC41" s="310" t="e">
        <f t="shared" ca="1" si="25"/>
        <v>#N/A</v>
      </c>
      <c r="AD41" s="323" t="e">
        <f t="shared" ca="1" si="26"/>
        <v>#N/A</v>
      </c>
      <c r="AE41" s="324">
        <f t="shared" ca="1" si="5"/>
        <v>7.8621709610570063</v>
      </c>
      <c r="AG41" s="306">
        <f t="shared" ca="1" si="27"/>
        <v>129.70908719491143</v>
      </c>
      <c r="AH41" s="304">
        <f t="shared" ca="1" si="28"/>
        <v>139.36310732414577</v>
      </c>
    </row>
    <row r="42" spans="1:34" x14ac:dyDescent="0.2">
      <c r="A42" s="347">
        <f t="shared" ca="1" si="6"/>
        <v>0.01</v>
      </c>
      <c r="B42" s="304">
        <f t="shared" ca="1" si="7"/>
        <v>0.38000000000000017</v>
      </c>
      <c r="D42" s="306">
        <f t="shared" ca="1" si="8"/>
        <v>24.834710559597724</v>
      </c>
      <c r="E42" s="307">
        <f t="shared" ca="1" si="9"/>
        <v>127.48593696930394</v>
      </c>
      <c r="F42" s="304">
        <f t="shared" ca="1" si="10"/>
        <v>129.88235820741912</v>
      </c>
      <c r="G42" s="306">
        <f t="shared" ca="1" si="11"/>
        <v>8.2748467437977649</v>
      </c>
      <c r="H42" s="307">
        <f t="shared" ca="1" si="12"/>
        <v>45.648470480083354</v>
      </c>
      <c r="I42" s="304">
        <f t="shared" ca="1" si="13"/>
        <v>46.392412588745394</v>
      </c>
      <c r="J42" s="306">
        <f t="shared" ca="1" si="14"/>
        <v>1.4773560009811124</v>
      </c>
      <c r="K42" s="307">
        <f t="shared" ca="1" si="15"/>
        <v>8.3122813690093746</v>
      </c>
      <c r="L42" s="304">
        <f t="shared" ca="1" si="0"/>
        <v>8.4425471459278967</v>
      </c>
      <c r="M42" s="306">
        <f t="shared" ca="1" si="16"/>
        <v>1.3914703685301681</v>
      </c>
      <c r="N42" s="304">
        <f t="shared" ca="1" si="17"/>
        <v>79.725379434291924</v>
      </c>
      <c r="P42" s="310">
        <f t="shared" ca="1" si="18"/>
        <v>6</v>
      </c>
      <c r="Q42" s="304">
        <f t="shared" ca="1" si="19"/>
        <v>1328.89</v>
      </c>
      <c r="R42" s="306">
        <f t="shared" ca="1" si="20"/>
        <v>0.65305873475141596</v>
      </c>
      <c r="S42" s="307">
        <f t="shared" ca="1" si="21"/>
        <v>9.4756448936713351</v>
      </c>
      <c r="T42" s="304">
        <f t="shared" ca="1" si="1"/>
        <v>92.956076406915798</v>
      </c>
      <c r="U42" s="311">
        <f t="shared" ca="1" si="2"/>
        <v>0</v>
      </c>
      <c r="V42" s="306">
        <f t="shared" ca="1" si="3"/>
        <v>1.2239821685573633</v>
      </c>
      <c r="W42" s="304">
        <f t="shared" ca="1" si="4"/>
        <v>7.208050915110098</v>
      </c>
      <c r="Y42" s="314" t="str">
        <f t="shared" ca="1" si="22"/>
        <v/>
      </c>
      <c r="Z42" s="315" t="str">
        <f t="shared" ca="1" si="23"/>
        <v/>
      </c>
      <c r="AA42" s="316" t="str">
        <f t="shared" ca="1" si="24"/>
        <v/>
      </c>
      <c r="AC42" s="310" t="e">
        <f t="shared" ca="1" si="25"/>
        <v>#N/A</v>
      </c>
      <c r="AD42" s="323" t="e">
        <f t="shared" ca="1" si="26"/>
        <v>#N/A</v>
      </c>
      <c r="AE42" s="324">
        <f t="shared" ca="1" si="5"/>
        <v>8.3122813690093746</v>
      </c>
      <c r="AG42" s="306">
        <f t="shared" ca="1" si="27"/>
        <v>129.8706201005929</v>
      </c>
      <c r="AH42" s="304">
        <f t="shared" ca="1" si="28"/>
        <v>139.52396624543783</v>
      </c>
    </row>
    <row r="43" spans="1:34" x14ac:dyDescent="0.2">
      <c r="A43" s="347">
        <f t="shared" ca="1" si="6"/>
        <v>0.01</v>
      </c>
      <c r="B43" s="304">
        <f t="shared" ca="1" si="7"/>
        <v>0.39000000000000018</v>
      </c>
      <c r="D43" s="306">
        <f t="shared" ca="1" si="8"/>
        <v>24.914908343894847</v>
      </c>
      <c r="E43" s="307">
        <f t="shared" ca="1" si="9"/>
        <v>127.63393017341684</v>
      </c>
      <c r="F43" s="304">
        <f t="shared" ca="1" si="10"/>
        <v>130.04296516650692</v>
      </c>
      <c r="G43" s="306">
        <f t="shared" ca="1" si="11"/>
        <v>8.523995827236714</v>
      </c>
      <c r="H43" s="307">
        <f t="shared" ca="1" si="12"/>
        <v>46.924809781817522</v>
      </c>
      <c r="I43" s="304">
        <f t="shared" ca="1" si="13"/>
        <v>47.692727725749826</v>
      </c>
      <c r="J43" s="306">
        <f t="shared" ca="1" si="14"/>
        <v>1.5613502138362847</v>
      </c>
      <c r="K43" s="307">
        <f t="shared" ca="1" si="15"/>
        <v>8.7751477703188794</v>
      </c>
      <c r="L43" s="304">
        <f t="shared" ca="1" si="0"/>
        <v>8.9129699248443011</v>
      </c>
      <c r="M43" s="306">
        <f t="shared" ca="1" si="16"/>
        <v>1.3911034836147416</v>
      </c>
      <c r="N43" s="304">
        <f t="shared" ca="1" si="17"/>
        <v>79.704358477070954</v>
      </c>
      <c r="P43" s="310">
        <f t="shared" ca="1" si="18"/>
        <v>6</v>
      </c>
      <c r="Q43" s="304">
        <f t="shared" ca="1" si="19"/>
        <v>1329.89</v>
      </c>
      <c r="R43" s="306">
        <f t="shared" ca="1" si="20"/>
        <v>0.65355016649877762</v>
      </c>
      <c r="S43" s="307">
        <f t="shared" ca="1" si="21"/>
        <v>9.4691093920063469</v>
      </c>
      <c r="T43" s="304">
        <f t="shared" ca="1" si="1"/>
        <v>92.891963135582273</v>
      </c>
      <c r="U43" s="311">
        <f t="shared" ca="1" si="2"/>
        <v>0</v>
      </c>
      <c r="V43" s="306">
        <f t="shared" ca="1" si="3"/>
        <v>1.2239255158360016</v>
      </c>
      <c r="W43" s="304">
        <f t="shared" ca="1" si="4"/>
        <v>7.6174243791600587</v>
      </c>
      <c r="Y43" s="314" t="str">
        <f t="shared" ca="1" si="22"/>
        <v/>
      </c>
      <c r="Z43" s="315" t="str">
        <f t="shared" ca="1" si="23"/>
        <v/>
      </c>
      <c r="AA43" s="316" t="str">
        <f t="shared" ca="1" si="24"/>
        <v/>
      </c>
      <c r="AC43" s="310" t="e">
        <f t="shared" ca="1" si="25"/>
        <v>#N/A</v>
      </c>
      <c r="AD43" s="323" t="e">
        <f t="shared" ca="1" si="26"/>
        <v>#N/A</v>
      </c>
      <c r="AE43" s="324">
        <f t="shared" ca="1" si="5"/>
        <v>8.7751477703188794</v>
      </c>
      <c r="AG43" s="306">
        <f t="shared" ca="1" si="27"/>
        <v>130.0311927175606</v>
      </c>
      <c r="AH43" s="304">
        <f t="shared" ca="1" si="28"/>
        <v>139.68388095732365</v>
      </c>
    </row>
    <row r="44" spans="1:34" x14ac:dyDescent="0.2">
      <c r="A44" s="347">
        <f t="shared" ca="1" si="6"/>
        <v>0.01</v>
      </c>
      <c r="B44" s="304">
        <f t="shared" ca="1" si="7"/>
        <v>0.40000000000000019</v>
      </c>
      <c r="D44" s="306">
        <f t="shared" ca="1" si="8"/>
        <v>24.99374416609577</v>
      </c>
      <c r="E44" s="307">
        <f t="shared" ca="1" si="9"/>
        <v>127.78118546045312</v>
      </c>
      <c r="F44" s="304">
        <f t="shared" ca="1" si="10"/>
        <v>130.20260598436178</v>
      </c>
      <c r="G44" s="306">
        <f t="shared" ca="1" si="11"/>
        <v>8.7739332688976717</v>
      </c>
      <c r="H44" s="307">
        <f t="shared" ca="1" si="12"/>
        <v>48.202621636422052</v>
      </c>
      <c r="I44" s="304">
        <f t="shared" ca="1" si="13"/>
        <v>48.994638866218139</v>
      </c>
      <c r="J44" s="306">
        <f t="shared" ca="1" si="14"/>
        <v>1.6478398593169565</v>
      </c>
      <c r="K44" s="307">
        <f t="shared" ca="1" si="15"/>
        <v>9.2507849274100771</v>
      </c>
      <c r="L44" s="304">
        <f t="shared" ca="1" si="0"/>
        <v>9.39640345957703</v>
      </c>
      <c r="M44" s="306">
        <f t="shared" ca="1" si="16"/>
        <v>1.3907456249623626</v>
      </c>
      <c r="N44" s="304">
        <f t="shared" ca="1" si="17"/>
        <v>79.683854686627413</v>
      </c>
      <c r="P44" s="310">
        <f t="shared" ca="1" si="18"/>
        <v>6</v>
      </c>
      <c r="Q44" s="304">
        <f t="shared" ca="1" si="19"/>
        <v>1330.89</v>
      </c>
      <c r="R44" s="306">
        <f t="shared" ca="1" si="20"/>
        <v>0.65404159824613928</v>
      </c>
      <c r="S44" s="307">
        <f t="shared" ca="1" si="21"/>
        <v>9.4625689760238849</v>
      </c>
      <c r="T44" s="304">
        <f t="shared" ca="1" si="1"/>
        <v>92.827801654794314</v>
      </c>
      <c r="U44" s="311">
        <f t="shared" ca="1" si="2"/>
        <v>0</v>
      </c>
      <c r="V44" s="306">
        <f t="shared" ca="1" si="3"/>
        <v>1.2238673027633182</v>
      </c>
      <c r="W44" s="304">
        <f t="shared" ca="1" si="4"/>
        <v>8.0385976628203828</v>
      </c>
      <c r="Y44" s="314" t="str">
        <f t="shared" ca="1" si="22"/>
        <v/>
      </c>
      <c r="Z44" s="315" t="str">
        <f t="shared" ca="1" si="23"/>
        <v/>
      </c>
      <c r="AA44" s="316" t="str">
        <f t="shared" ca="1" si="24"/>
        <v/>
      </c>
      <c r="AC44" s="310" t="e">
        <f t="shared" ca="1" si="25"/>
        <v>#N/A</v>
      </c>
      <c r="AD44" s="323" t="e">
        <f t="shared" ca="1" si="26"/>
        <v>#N/A</v>
      </c>
      <c r="AE44" s="324">
        <f t="shared" ca="1" si="5"/>
        <v>9.2507849274100771</v>
      </c>
      <c r="AG44" s="306">
        <f t="shared" ca="1" si="27"/>
        <v>130.19080032726544</v>
      </c>
      <c r="AH44" s="304">
        <f t="shared" ca="1" si="28"/>
        <v>139.84284595163621</v>
      </c>
    </row>
    <row r="45" spans="1:34" x14ac:dyDescent="0.2">
      <c r="A45" s="347">
        <f t="shared" ca="1" si="6"/>
        <v>0.01</v>
      </c>
      <c r="B45" s="304">
        <f t="shared" ca="1" si="7"/>
        <v>0.4100000000000002</v>
      </c>
      <c r="D45" s="306">
        <f t="shared" ca="1" si="8"/>
        <v>25.055332039057713</v>
      </c>
      <c r="E45" s="307">
        <f t="shared" ca="1" si="9"/>
        <v>127.84008841984934</v>
      </c>
      <c r="F45" s="304">
        <f t="shared" ca="1" si="10"/>
        <v>130.27224520511777</v>
      </c>
      <c r="G45" s="306">
        <f t="shared" ca="1" si="11"/>
        <v>9.024486589288248</v>
      </c>
      <c r="H45" s="307">
        <f t="shared" ca="1" si="12"/>
        <v>49.481022520620542</v>
      </c>
      <c r="I45" s="304">
        <f t="shared" ca="1" si="13"/>
        <v>50.297245927450149</v>
      </c>
      <c r="J45" s="306">
        <f t="shared" ca="1" si="14"/>
        <v>1.7368319586078862</v>
      </c>
      <c r="K45" s="307">
        <f t="shared" ca="1" si="15"/>
        <v>9.7392031481952905</v>
      </c>
      <c r="L45" s="304">
        <f t="shared" ca="1" si="0"/>
        <v>9.8928592031959468</v>
      </c>
      <c r="M45" s="306">
        <f t="shared" ca="1" si="16"/>
        <v>1.3903963474889249</v>
      </c>
      <c r="N45" s="304">
        <f t="shared" ca="1" si="17"/>
        <v>79.66384256152044</v>
      </c>
      <c r="P45" s="310">
        <f t="shared" ca="1" si="18"/>
        <v>7</v>
      </c>
      <c r="Q45" s="304">
        <f t="shared" ca="1" si="19"/>
        <v>1331.0486250000001</v>
      </c>
      <c r="R45" s="306">
        <f t="shared" ca="1" si="20"/>
        <v>0.65411955160706448</v>
      </c>
      <c r="S45" s="307">
        <f t="shared" ca="1" si="21"/>
        <v>9.4560277805078137</v>
      </c>
      <c r="T45" s="304">
        <f t="shared" ca="1" si="1"/>
        <v>92.763632526781663</v>
      </c>
      <c r="U45" s="311">
        <f t="shared" ca="1" si="2"/>
        <v>0</v>
      </c>
      <c r="V45" s="306">
        <f t="shared" ca="1" si="3"/>
        <v>1.2238075283005527</v>
      </c>
      <c r="W45" s="304">
        <f t="shared" ca="1" si="4"/>
        <v>8.4713060079681917</v>
      </c>
      <c r="Y45" s="314" t="str">
        <f t="shared" ca="1" si="22"/>
        <v/>
      </c>
      <c r="Z45" s="315" t="str">
        <f t="shared" ca="1" si="23"/>
        <v/>
      </c>
      <c r="AA45" s="316" t="str">
        <f t="shared" ca="1" si="24"/>
        <v/>
      </c>
      <c r="AC45" s="310" t="e">
        <f t="shared" ca="1" si="25"/>
        <v>#N/A</v>
      </c>
      <c r="AD45" s="323" t="e">
        <f t="shared" ca="1" si="26"/>
        <v>#N/A</v>
      </c>
      <c r="AE45" s="324">
        <f t="shared" ca="1" si="5"/>
        <v>9.7392031481952905</v>
      </c>
      <c r="AG45" s="306">
        <f t="shared" ca="1" si="27"/>
        <v>130.2603993231991</v>
      </c>
      <c r="AH45" s="304">
        <f t="shared" ca="1" si="28"/>
        <v>139.91181689042486</v>
      </c>
    </row>
    <row r="46" spans="1:34" x14ac:dyDescent="0.2">
      <c r="A46" s="347">
        <f t="shared" ca="1" si="6"/>
        <v>0.01</v>
      </c>
      <c r="B46" s="304">
        <f t="shared" ca="1" si="7"/>
        <v>0.42000000000000021</v>
      </c>
      <c r="D46" s="306">
        <f t="shared" ca="1" si="8"/>
        <v>25.099597067801657</v>
      </c>
      <c r="E46" s="307">
        <f t="shared" ca="1" si="9"/>
        <v>127.81043031285034</v>
      </c>
      <c r="F46" s="304">
        <f t="shared" ca="1" si="10"/>
        <v>130.25166359675399</v>
      </c>
      <c r="G46" s="306">
        <f t="shared" ca="1" si="11"/>
        <v>9.2754825599662638</v>
      </c>
      <c r="H46" s="307">
        <f t="shared" ca="1" si="12"/>
        <v>50.759126823749043</v>
      </c>
      <c r="I46" s="304">
        <f t="shared" ca="1" si="13"/>
        <v>51.599646632798539</v>
      </c>
      <c r="J46" s="306">
        <f t="shared" ca="1" si="14"/>
        <v>1.8283318043541588</v>
      </c>
      <c r="K46" s="307">
        <f t="shared" ca="1" si="15"/>
        <v>10.240403894917138</v>
      </c>
      <c r="L46" s="304">
        <f t="shared" ca="1" si="0"/>
        <v>10.402339598275333</v>
      </c>
      <c r="M46" s="306">
        <f t="shared" ca="1" si="16"/>
        <v>1.39005523267</v>
      </c>
      <c r="N46" s="304">
        <f t="shared" ca="1" si="17"/>
        <v>79.644298122066672</v>
      </c>
      <c r="P46" s="310">
        <f t="shared" ca="1" si="18"/>
        <v>7</v>
      </c>
      <c r="Q46" s="304">
        <f t="shared" ca="1" si="19"/>
        <v>1330.3658750000002</v>
      </c>
      <c r="R46" s="306">
        <f t="shared" ca="1" si="20"/>
        <v>0.65378402658155343</v>
      </c>
      <c r="S46" s="307">
        <f t="shared" ca="1" si="21"/>
        <v>9.4494899402419978</v>
      </c>
      <c r="T46" s="304">
        <f t="shared" ca="1" si="1"/>
        <v>92.699496313774006</v>
      </c>
      <c r="U46" s="311">
        <f t="shared" ca="1" si="2"/>
        <v>0</v>
      </c>
      <c r="V46" s="306">
        <f t="shared" ca="1" si="3"/>
        <v>1.2237461924976343</v>
      </c>
      <c r="W46" s="304">
        <f t="shared" ca="1" si="4"/>
        <v>8.9152524831301214</v>
      </c>
      <c r="Y46" s="314" t="str">
        <f t="shared" ca="1" si="22"/>
        <v/>
      </c>
      <c r="Z46" s="315" t="str">
        <f t="shared" ca="1" si="23"/>
        <v/>
      </c>
      <c r="AA46" s="316" t="str">
        <f t="shared" ca="1" si="24"/>
        <v/>
      </c>
      <c r="AC46" s="310" t="e">
        <f t="shared" ca="1" si="25"/>
        <v>#N/A</v>
      </c>
      <c r="AD46" s="323" t="e">
        <f t="shared" ca="1" si="26"/>
        <v>#N/A</v>
      </c>
      <c r="AE46" s="324">
        <f t="shared" ca="1" si="5"/>
        <v>10.240403894917138</v>
      </c>
      <c r="AG46" s="306">
        <f t="shared" ca="1" si="27"/>
        <v>130.23977032985346</v>
      </c>
      <c r="AH46" s="304">
        <f t="shared" ca="1" si="28"/>
        <v>139.89057370838142</v>
      </c>
    </row>
    <row r="47" spans="1:34" x14ac:dyDescent="0.2">
      <c r="A47" s="347">
        <f t="shared" ca="1" si="6"/>
        <v>0.01</v>
      </c>
      <c r="B47" s="304">
        <f t="shared" ca="1" si="7"/>
        <v>0.43000000000000022</v>
      </c>
      <c r="D47" s="306">
        <f t="shared" ca="1" si="8"/>
        <v>25.142493175737577</v>
      </c>
      <c r="E47" s="307">
        <f t="shared" ca="1" si="9"/>
        <v>127.77971476920658</v>
      </c>
      <c r="F47" s="304">
        <f t="shared" ca="1" si="10"/>
        <v>130.22979870057316</v>
      </c>
      <c r="G47" s="306">
        <f t="shared" ca="1" si="11"/>
        <v>9.5269074917236392</v>
      </c>
      <c r="H47" s="307">
        <f t="shared" ca="1" si="12"/>
        <v>52.036923971441105</v>
      </c>
      <c r="I47" s="304">
        <f t="shared" ca="1" si="13"/>
        <v>52.901828160900088</v>
      </c>
      <c r="J47" s="306">
        <f t="shared" ca="1" si="14"/>
        <v>1.9223437546126083</v>
      </c>
      <c r="K47" s="307">
        <f t="shared" ca="1" si="15"/>
        <v>10.75438414889309</v>
      </c>
      <c r="L47" s="304">
        <f t="shared" ca="1" si="0"/>
        <v>10.92484251295464</v>
      </c>
      <c r="M47" s="306">
        <f t="shared" ca="1" si="16"/>
        <v>1.3897218921407255</v>
      </c>
      <c r="N47" s="304">
        <f t="shared" ca="1" si="17"/>
        <v>79.62519911659858</v>
      </c>
      <c r="P47" s="310">
        <f t="shared" ca="1" si="18"/>
        <v>7</v>
      </c>
      <c r="Q47" s="304">
        <f t="shared" ca="1" si="19"/>
        <v>1329.683125</v>
      </c>
      <c r="R47" s="306">
        <f t="shared" ca="1" si="20"/>
        <v>0.65344850155604217</v>
      </c>
      <c r="S47" s="307">
        <f t="shared" ca="1" si="21"/>
        <v>9.4429554552264374</v>
      </c>
      <c r="T47" s="304">
        <f t="shared" ca="1" si="1"/>
        <v>92.635393015771356</v>
      </c>
      <c r="U47" s="311">
        <f t="shared" ca="1" si="2"/>
        <v>0</v>
      </c>
      <c r="V47" s="306">
        <f t="shared" ca="1" si="3"/>
        <v>1.2236832959588144</v>
      </c>
      <c r="W47" s="304">
        <f t="shared" ca="1" si="4"/>
        <v>9.3704237529008605</v>
      </c>
      <c r="Y47" s="314" t="str">
        <f t="shared" ca="1" si="22"/>
        <v/>
      </c>
      <c r="Z47" s="315" t="str">
        <f t="shared" ca="1" si="23"/>
        <v/>
      </c>
      <c r="AA47" s="316" t="str">
        <f t="shared" ca="1" si="24"/>
        <v/>
      </c>
      <c r="AC47" s="310" t="e">
        <f t="shared" ca="1" si="25"/>
        <v>#N/A</v>
      </c>
      <c r="AD47" s="323" t="e">
        <f t="shared" ca="1" si="26"/>
        <v>#N/A</v>
      </c>
      <c r="AE47" s="324">
        <f t="shared" ca="1" si="5"/>
        <v>10.75438414889309</v>
      </c>
      <c r="AG47" s="306">
        <f t="shared" ca="1" si="27"/>
        <v>130.21785889842323</v>
      </c>
      <c r="AH47" s="304">
        <f t="shared" ca="1" si="28"/>
        <v>139.86806130551619</v>
      </c>
    </row>
    <row r="48" spans="1:34" x14ac:dyDescent="0.2">
      <c r="A48" s="347">
        <f t="shared" ca="1" si="6"/>
        <v>0.01</v>
      </c>
      <c r="B48" s="304">
        <f t="shared" ca="1" si="7"/>
        <v>0.44000000000000022</v>
      </c>
      <c r="D48" s="306">
        <f t="shared" ca="1" si="8"/>
        <v>25.184073039891071</v>
      </c>
      <c r="E48" s="307">
        <f t="shared" ca="1" si="9"/>
        <v>127.74793212083893</v>
      </c>
      <c r="F48" s="304">
        <f t="shared" ca="1" si="10"/>
        <v>130.20664996853671</v>
      </c>
      <c r="G48" s="306">
        <f t="shared" ca="1" si="11"/>
        <v>9.7787482221225499</v>
      </c>
      <c r="H48" s="307">
        <f t="shared" ca="1" si="12"/>
        <v>53.314403292649494</v>
      </c>
      <c r="I48" s="304">
        <f t="shared" ca="1" si="13"/>
        <v>54.203777684243931</v>
      </c>
      <c r="J48" s="306">
        <f t="shared" ca="1" si="14"/>
        <v>2.0188720331818391</v>
      </c>
      <c r="K48" s="307">
        <f t="shared" ca="1" si="15"/>
        <v>11.281140785213543</v>
      </c>
      <c r="L48" s="304">
        <f t="shared" ca="1" si="0"/>
        <v>11.460365687977509</v>
      </c>
      <c r="M48" s="306">
        <f t="shared" ca="1" si="16"/>
        <v>1.3893959648493968</v>
      </c>
      <c r="N48" s="304">
        <f t="shared" ca="1" si="17"/>
        <v>79.606524858377313</v>
      </c>
      <c r="P48" s="310">
        <f t="shared" ca="1" si="18"/>
        <v>7</v>
      </c>
      <c r="Q48" s="304">
        <f t="shared" ca="1" si="19"/>
        <v>1329.0003750000001</v>
      </c>
      <c r="R48" s="306">
        <f t="shared" ca="1" si="20"/>
        <v>0.65311297653053102</v>
      </c>
      <c r="S48" s="307">
        <f t="shared" ca="1" si="21"/>
        <v>9.4364243254611324</v>
      </c>
      <c r="T48" s="304">
        <f t="shared" ca="1" si="1"/>
        <v>92.571322632773715</v>
      </c>
      <c r="U48" s="311">
        <f t="shared" ca="1" si="2"/>
        <v>0</v>
      </c>
      <c r="V48" s="306">
        <f t="shared" ca="1" si="3"/>
        <v>1.2236188393072225</v>
      </c>
      <c r="W48" s="304">
        <f t="shared" ca="1" si="4"/>
        <v>9.8368059501111382</v>
      </c>
      <c r="Y48" s="314" t="str">
        <f t="shared" ca="1" si="22"/>
        <v/>
      </c>
      <c r="Z48" s="315" t="str">
        <f t="shared" ca="1" si="23"/>
        <v/>
      </c>
      <c r="AA48" s="316" t="str">
        <f t="shared" ca="1" si="24"/>
        <v/>
      </c>
      <c r="AC48" s="310" t="e">
        <f t="shared" ca="1" si="25"/>
        <v>#N/A</v>
      </c>
      <c r="AD48" s="323" t="e">
        <f t="shared" ca="1" si="26"/>
        <v>#N/A</v>
      </c>
      <c r="AE48" s="324">
        <f t="shared" ca="1" si="5"/>
        <v>11.281140785213543</v>
      </c>
      <c r="AG48" s="306">
        <f t="shared" ca="1" si="27"/>
        <v>130.19466443481753</v>
      </c>
      <c r="AH48" s="304">
        <f t="shared" ca="1" si="28"/>
        <v>139.84427848231724</v>
      </c>
    </row>
    <row r="49" spans="1:34" x14ac:dyDescent="0.2">
      <c r="A49" s="347">
        <f t="shared" ca="1" si="6"/>
        <v>0.01</v>
      </c>
      <c r="B49" s="304">
        <f t="shared" ca="1" si="7"/>
        <v>0.45000000000000023</v>
      </c>
      <c r="D49" s="306">
        <f t="shared" ca="1" si="8"/>
        <v>25.224385595461577</v>
      </c>
      <c r="E49" s="307">
        <f t="shared" ca="1" si="9"/>
        <v>127.71507334255037</v>
      </c>
      <c r="F49" s="304">
        <f t="shared" ca="1" si="10"/>
        <v>130.18221686375429</v>
      </c>
      <c r="G49" s="306">
        <f t="shared" ca="1" si="11"/>
        <v>10.030992078077166</v>
      </c>
      <c r="H49" s="307">
        <f t="shared" ca="1" si="12"/>
        <v>54.591554026074995</v>
      </c>
      <c r="I49" s="304">
        <f t="shared" ca="1" si="13"/>
        <v>55.505482369332775</v>
      </c>
      <c r="J49" s="306">
        <f t="shared" ca="1" si="14"/>
        <v>2.1179207346828375</v>
      </c>
      <c r="K49" s="307">
        <f t="shared" ca="1" si="15"/>
        <v>11.820670571807165</v>
      </c>
      <c r="L49" s="304">
        <f t="shared" ca="1" si="0"/>
        <v>12.008906736484693</v>
      </c>
      <c r="M49" s="306">
        <f t="shared" ca="1" si="16"/>
        <v>1.389077114540223</v>
      </c>
      <c r="N49" s="304">
        <f t="shared" ca="1" si="17"/>
        <v>79.588256081365216</v>
      </c>
      <c r="P49" s="310">
        <f t="shared" ca="1" si="18"/>
        <v>7</v>
      </c>
      <c r="Q49" s="304">
        <f t="shared" ca="1" si="19"/>
        <v>1328.3176250000001</v>
      </c>
      <c r="R49" s="306">
        <f t="shared" ca="1" si="20"/>
        <v>0.65277745150501987</v>
      </c>
      <c r="S49" s="307">
        <f t="shared" ca="1" si="21"/>
        <v>9.4298965509460828</v>
      </c>
      <c r="T49" s="304">
        <f t="shared" ca="1" si="1"/>
        <v>92.507285164781081</v>
      </c>
      <c r="U49" s="311">
        <f t="shared" ca="1" si="2"/>
        <v>0</v>
      </c>
      <c r="V49" s="306">
        <f t="shared" ca="1" si="3"/>
        <v>1.2235528231849733</v>
      </c>
      <c r="W49" s="304">
        <f t="shared" ca="1" si="4"/>
        <v>10.314384676154653</v>
      </c>
      <c r="Y49" s="314" t="str">
        <f t="shared" ca="1" si="22"/>
        <v/>
      </c>
      <c r="Z49" s="315" t="str">
        <f t="shared" ca="1" si="23"/>
        <v/>
      </c>
      <c r="AA49" s="316" t="str">
        <f t="shared" ca="1" si="24"/>
        <v/>
      </c>
      <c r="AC49" s="310" t="e">
        <f t="shared" ca="1" si="25"/>
        <v>#N/A</v>
      </c>
      <c r="AD49" s="323" t="e">
        <f t="shared" ca="1" si="26"/>
        <v>#N/A</v>
      </c>
      <c r="AE49" s="324">
        <f t="shared" ca="1" si="5"/>
        <v>11.820670571807165</v>
      </c>
      <c r="AG49" s="306">
        <f t="shared" ca="1" si="27"/>
        <v>130.17018635920212</v>
      </c>
      <c r="AH49" s="304">
        <f t="shared" ca="1" si="28"/>
        <v>139.81922409505208</v>
      </c>
    </row>
    <row r="50" spans="1:34" x14ac:dyDescent="0.2">
      <c r="A50" s="347">
        <f t="shared" ca="1" si="6"/>
        <v>0.01</v>
      </c>
      <c r="B50" s="304">
        <f t="shared" ca="1" si="7"/>
        <v>0.46000000000000024</v>
      </c>
      <c r="D50" s="306">
        <f t="shared" ca="1" si="8"/>
        <v>25.263476382546578</v>
      </c>
      <c r="E50" s="307">
        <f t="shared" ca="1" si="9"/>
        <v>127.68112999884193</v>
      </c>
      <c r="F50" s="304">
        <f t="shared" ca="1" si="10"/>
        <v>130.15649886468466</v>
      </c>
      <c r="G50" s="306">
        <f t="shared" ca="1" si="11"/>
        <v>10.283626841902631</v>
      </c>
      <c r="H50" s="307">
        <f t="shared" ca="1" si="12"/>
        <v>55.868365326063412</v>
      </c>
      <c r="I50" s="304">
        <f t="shared" ca="1" si="13"/>
        <v>56.806929376881342</v>
      </c>
      <c r="J50" s="306">
        <f t="shared" ca="1" si="14"/>
        <v>2.2194938292827366</v>
      </c>
      <c r="K50" s="307">
        <f t="shared" ca="1" si="15"/>
        <v>12.372970168567857</v>
      </c>
      <c r="L50" s="304">
        <f t="shared" ca="1" si="0"/>
        <v>12.57046314383421</v>
      </c>
      <c r="M50" s="306">
        <f t="shared" ca="1" si="16"/>
        <v>1.3887650275205023</v>
      </c>
      <c r="N50" s="304">
        <f t="shared" ca="1" si="17"/>
        <v>79.570374812294403</v>
      </c>
      <c r="P50" s="310">
        <f t="shared" ca="1" si="18"/>
        <v>7</v>
      </c>
      <c r="Q50" s="304">
        <f t="shared" ca="1" si="19"/>
        <v>1327.634875</v>
      </c>
      <c r="R50" s="306">
        <f t="shared" ca="1" si="20"/>
        <v>0.6524419264795086</v>
      </c>
      <c r="S50" s="307">
        <f t="shared" ca="1" si="21"/>
        <v>9.4233721316812868</v>
      </c>
      <c r="T50" s="304">
        <f t="shared" ca="1" si="1"/>
        <v>92.443280611793426</v>
      </c>
      <c r="U50" s="311">
        <f t="shared" ca="1" si="2"/>
        <v>0</v>
      </c>
      <c r="V50" s="306">
        <f t="shared" ca="1" si="3"/>
        <v>1.2234852482532594</v>
      </c>
      <c r="W50" s="304">
        <f t="shared" ca="1" si="4"/>
        <v>10.8031450013599</v>
      </c>
      <c r="Y50" s="314" t="str">
        <f t="shared" ca="1" si="22"/>
        <v/>
      </c>
      <c r="Z50" s="315" t="str">
        <f t="shared" ca="1" si="23"/>
        <v/>
      </c>
      <c r="AA50" s="316" t="str">
        <f t="shared" ca="1" si="24"/>
        <v/>
      </c>
      <c r="AC50" s="310" t="e">
        <f t="shared" ca="1" si="25"/>
        <v>#N/A</v>
      </c>
      <c r="AD50" s="323" t="e">
        <f t="shared" ca="1" si="26"/>
        <v>#N/A</v>
      </c>
      <c r="AE50" s="324">
        <f t="shared" ca="1" si="5"/>
        <v>12.372970168567857</v>
      </c>
      <c r="AG50" s="306">
        <f t="shared" ca="1" si="27"/>
        <v>130.14442410991938</v>
      </c>
      <c r="AH50" s="304">
        <f t="shared" ca="1" si="28"/>
        <v>139.79289705593035</v>
      </c>
    </row>
    <row r="51" spans="1:34" x14ac:dyDescent="0.2">
      <c r="A51" s="347">
        <f t="shared" ca="1" si="6"/>
        <v>0.01</v>
      </c>
      <c r="B51" s="304">
        <f t="shared" ca="1" si="7"/>
        <v>0.47000000000000025</v>
      </c>
      <c r="D51" s="306">
        <f t="shared" ca="1" si="8"/>
        <v>25.301387853647061</v>
      </c>
      <c r="E51" s="307">
        <f t="shared" ca="1" si="9"/>
        <v>127.64609419667045</v>
      </c>
      <c r="F51" s="304">
        <f t="shared" ca="1" si="10"/>
        <v>130.12949546888262</v>
      </c>
      <c r="G51" s="306">
        <f t="shared" ca="1" si="11"/>
        <v>10.536640720439102</v>
      </c>
      <c r="H51" s="307">
        <f t="shared" ca="1" si="12"/>
        <v>57.144826268030116</v>
      </c>
      <c r="I51" s="304">
        <f t="shared" ca="1" si="13"/>
        <v>58.108105862047857</v>
      </c>
      <c r="J51" s="306">
        <f t="shared" ca="1" si="14"/>
        <v>2.3235951670944455</v>
      </c>
      <c r="K51" s="307">
        <f t="shared" ca="1" si="15"/>
        <v>12.938036126538325</v>
      </c>
      <c r="L51" s="304">
        <f t="shared" ca="1" si="0"/>
        <v>13.145032267444439</v>
      </c>
      <c r="M51" s="306">
        <f t="shared" ca="1" si="16"/>
        <v>1.3884594106744237</v>
      </c>
      <c r="N51" s="304">
        <f t="shared" ca="1" si="17"/>
        <v>79.552864256866002</v>
      </c>
      <c r="P51" s="310">
        <f t="shared" ca="1" si="18"/>
        <v>7</v>
      </c>
      <c r="Q51" s="304">
        <f t="shared" ca="1" si="19"/>
        <v>1326.952125</v>
      </c>
      <c r="R51" s="306">
        <f t="shared" ca="1" si="20"/>
        <v>0.65210640145399745</v>
      </c>
      <c r="S51" s="307">
        <f t="shared" ca="1" si="21"/>
        <v>9.4168510676667463</v>
      </c>
      <c r="T51" s="304">
        <f t="shared" ca="1" si="1"/>
        <v>92.37930897381078</v>
      </c>
      <c r="U51" s="311">
        <f t="shared" ca="1" si="2"/>
        <v>0</v>
      </c>
      <c r="V51" s="306">
        <f t="shared" ca="1" si="3"/>
        <v>1.2234161151924421</v>
      </c>
      <c r="W51" s="304">
        <f t="shared" ca="1" si="4"/>
        <v>11.303071465407722</v>
      </c>
      <c r="Y51" s="314" t="str">
        <f t="shared" ca="1" si="22"/>
        <v/>
      </c>
      <c r="Z51" s="315" t="str">
        <f t="shared" ca="1" si="23"/>
        <v/>
      </c>
      <c r="AA51" s="316" t="str">
        <f t="shared" ca="1" si="24"/>
        <v/>
      </c>
      <c r="AC51" s="310" t="e">
        <f t="shared" ca="1" si="25"/>
        <v>#N/A</v>
      </c>
      <c r="AD51" s="323" t="e">
        <f t="shared" ca="1" si="26"/>
        <v>#N/A</v>
      </c>
      <c r="AE51" s="324">
        <f t="shared" ca="1" si="5"/>
        <v>12.938036126538325</v>
      </c>
      <c r="AG51" s="306">
        <f t="shared" ca="1" si="27"/>
        <v>130.11737714698552</v>
      </c>
      <c r="AH51" s="304">
        <f t="shared" ca="1" si="28"/>
        <v>139.76529633326228</v>
      </c>
    </row>
    <row r="52" spans="1:34" x14ac:dyDescent="0.2">
      <c r="A52" s="347">
        <f t="shared" ca="1" si="6"/>
        <v>0.01</v>
      </c>
      <c r="B52" s="304">
        <f t="shared" ca="1" si="7"/>
        <v>0.48000000000000026</v>
      </c>
      <c r="D52" s="306">
        <f t="shared" ca="1" si="8"/>
        <v>25.338159647169178</v>
      </c>
      <c r="E52" s="307">
        <f t="shared" ca="1" si="9"/>
        <v>127.60995854336701</v>
      </c>
      <c r="F52" s="304">
        <f t="shared" ca="1" si="10"/>
        <v>130.1012061963504</v>
      </c>
      <c r="G52" s="306">
        <f t="shared" ca="1" si="11"/>
        <v>10.790022316910795</v>
      </c>
      <c r="H52" s="307">
        <f t="shared" ca="1" si="12"/>
        <v>58.420925853463785</v>
      </c>
      <c r="I52" s="304">
        <f t="shared" ca="1" si="13"/>
        <v>59.408998974695294</v>
      </c>
      <c r="J52" s="306">
        <f t="shared" ca="1" si="14"/>
        <v>2.430228482281195</v>
      </c>
      <c r="K52" s="307">
        <f t="shared" ca="1" si="15"/>
        <v>13.515864887145794</v>
      </c>
      <c r="L52" s="304">
        <f t="shared" ca="1" si="0"/>
        <v>13.732611336656673</v>
      </c>
      <c r="M52" s="306">
        <f t="shared" ca="1" si="16"/>
        <v>1.3881599896914407</v>
      </c>
      <c r="N52" s="304">
        <f t="shared" ca="1" si="17"/>
        <v>79.535708698243411</v>
      </c>
      <c r="P52" s="310">
        <f t="shared" ca="1" si="18"/>
        <v>7</v>
      </c>
      <c r="Q52" s="304">
        <f t="shared" ca="1" si="19"/>
        <v>1326.2693750000001</v>
      </c>
      <c r="R52" s="306">
        <f t="shared" ca="1" si="20"/>
        <v>0.65177087642848641</v>
      </c>
      <c r="S52" s="307">
        <f t="shared" ca="1" si="21"/>
        <v>9.4103333589024611</v>
      </c>
      <c r="T52" s="304">
        <f t="shared" ca="1" si="1"/>
        <v>92.315370250833155</v>
      </c>
      <c r="U52" s="311">
        <f t="shared" ca="1" si="2"/>
        <v>0</v>
      </c>
      <c r="V52" s="306">
        <f t="shared" ca="1" si="3"/>
        <v>1.2233454247021331</v>
      </c>
      <c r="W52" s="304">
        <f t="shared" ca="1" si="4"/>
        <v>11.81414807779519</v>
      </c>
      <c r="Y52" s="314" t="str">
        <f t="shared" ca="1" si="22"/>
        <v/>
      </c>
      <c r="Z52" s="315" t="str">
        <f t="shared" ca="1" si="23"/>
        <v/>
      </c>
      <c r="AA52" s="316" t="str">
        <f t="shared" ca="1" si="24"/>
        <v/>
      </c>
      <c r="AC52" s="310" t="e">
        <f t="shared" ca="1" si="25"/>
        <v>#N/A</v>
      </c>
      <c r="AD52" s="323" t="e">
        <f t="shared" ca="1" si="26"/>
        <v>#N/A</v>
      </c>
      <c r="AE52" s="324">
        <f t="shared" ca="1" si="5"/>
        <v>13.515864887145794</v>
      </c>
      <c r="AG52" s="306">
        <f t="shared" ca="1" si="27"/>
        <v>130.08904495521924</v>
      </c>
      <c r="AH52" s="304">
        <f t="shared" ca="1" si="28"/>
        <v>139.7364209516121</v>
      </c>
    </row>
    <row r="53" spans="1:34" x14ac:dyDescent="0.2">
      <c r="A53" s="347">
        <f t="shared" ca="1" si="6"/>
        <v>0.01</v>
      </c>
      <c r="B53" s="304">
        <f t="shared" ca="1" si="7"/>
        <v>0.49000000000000027</v>
      </c>
      <c r="D53" s="306">
        <f t="shared" ca="1" si="8"/>
        <v>25.373828831345193</v>
      </c>
      <c r="E53" s="307">
        <f t="shared" ca="1" si="9"/>
        <v>127.57271610905272</v>
      </c>
      <c r="F53" s="304">
        <f t="shared" ca="1" si="10"/>
        <v>130.07163059254452</v>
      </c>
      <c r="G53" s="306">
        <f t="shared" ca="1" si="11"/>
        <v>11.043760605224247</v>
      </c>
      <c r="H53" s="307">
        <f t="shared" ca="1" si="12"/>
        <v>59.696653014554315</v>
      </c>
      <c r="I53" s="304">
        <f t="shared" ca="1" si="13"/>
        <v>60.709595859679382</v>
      </c>
      <c r="J53" s="306">
        <f t="shared" ca="1" si="14"/>
        <v>2.5393973968918702</v>
      </c>
      <c r="K53" s="307">
        <f t="shared" ca="1" si="15"/>
        <v>14.106452781485885</v>
      </c>
      <c r="L53" s="304">
        <f t="shared" ca="1" si="0"/>
        <v>14.333197452614405</v>
      </c>
      <c r="M53" s="306">
        <f t="shared" ca="1" si="16"/>
        <v>1.387866507481933</v>
      </c>
      <c r="N53" s="304">
        <f t="shared" ca="1" si="17"/>
        <v>79.518893406276447</v>
      </c>
      <c r="P53" s="310">
        <f t="shared" ca="1" si="18"/>
        <v>7</v>
      </c>
      <c r="Q53" s="304">
        <f t="shared" ca="1" si="19"/>
        <v>1325.5866250000001</v>
      </c>
      <c r="R53" s="306">
        <f t="shared" ca="1" si="20"/>
        <v>0.65143535140297526</v>
      </c>
      <c r="S53" s="307">
        <f t="shared" ca="1" si="21"/>
        <v>9.4038190053884314</v>
      </c>
      <c r="T53" s="304">
        <f t="shared" ca="1" si="1"/>
        <v>92.251464442860524</v>
      </c>
      <c r="U53" s="311">
        <f t="shared" ca="1" si="2"/>
        <v>0</v>
      </c>
      <c r="V53" s="306">
        <f t="shared" ca="1" si="3"/>
        <v>1.2232731775012702</v>
      </c>
      <c r="W53" s="304">
        <f t="shared" ca="1" si="4"/>
        <v>12.336358318346344</v>
      </c>
      <c r="Y53" s="314" t="str">
        <f t="shared" ca="1" si="22"/>
        <v/>
      </c>
      <c r="Z53" s="315" t="str">
        <f t="shared" ca="1" si="23"/>
        <v/>
      </c>
      <c r="AA53" s="316" t="str">
        <f t="shared" ca="1" si="24"/>
        <v/>
      </c>
      <c r="AC53" s="310" t="e">
        <f t="shared" ca="1" si="25"/>
        <v>#N/A</v>
      </c>
      <c r="AD53" s="323" t="e">
        <f t="shared" ca="1" si="26"/>
        <v>#N/A</v>
      </c>
      <c r="AE53" s="324">
        <f t="shared" ca="1" si="5"/>
        <v>14.106452781485885</v>
      </c>
      <c r="AG53" s="306">
        <f t="shared" ca="1" si="27"/>
        <v>130.05942704704987</v>
      </c>
      <c r="AH53" s="304">
        <f t="shared" ca="1" si="28"/>
        <v>139.70626999194766</v>
      </c>
    </row>
    <row r="54" spans="1:34" x14ac:dyDescent="0.2">
      <c r="A54" s="347">
        <f t="shared" ca="1" si="6"/>
        <v>0.01</v>
      </c>
      <c r="B54" s="304">
        <f t="shared" ca="1" si="7"/>
        <v>0.50000000000000022</v>
      </c>
      <c r="D54" s="306">
        <f t="shared" ca="1" si="8"/>
        <v>25.408430122338068</v>
      </c>
      <c r="E54" s="307">
        <f t="shared" ca="1" si="9"/>
        <v>127.53436039298475</v>
      </c>
      <c r="F54" s="304">
        <f t="shared" ca="1" si="10"/>
        <v>130.04076823107997</v>
      </c>
      <c r="G54" s="306">
        <f t="shared" ca="1" si="11"/>
        <v>11.297844906447628</v>
      </c>
      <c r="H54" s="307">
        <f t="shared" ca="1" si="12"/>
        <v>60.971996618484162</v>
      </c>
      <c r="I54" s="304">
        <f t="shared" ca="1" si="13"/>
        <v>62.009883657160564</v>
      </c>
      <c r="J54" s="306">
        <f t="shared" ca="1" si="14"/>
        <v>2.6511054244502295</v>
      </c>
      <c r="K54" s="307">
        <f t="shared" ca="1" si="15"/>
        <v>14.709796029651077</v>
      </c>
      <c r="L54" s="304">
        <f t="shared" ca="1" si="0"/>
        <v>14.946787588157131</v>
      </c>
      <c r="M54" s="306">
        <f t="shared" ca="1" si="16"/>
        <v>1.3875787227568308</v>
      </c>
      <c r="N54" s="304">
        <f t="shared" ca="1" si="17"/>
        <v>79.502404556119757</v>
      </c>
      <c r="P54" s="310">
        <f t="shared" ca="1" si="18"/>
        <v>7</v>
      </c>
      <c r="Q54" s="304">
        <f t="shared" ca="1" si="19"/>
        <v>1324.903875</v>
      </c>
      <c r="R54" s="306">
        <f t="shared" ca="1" si="20"/>
        <v>0.651099826377464</v>
      </c>
      <c r="S54" s="307">
        <f t="shared" ca="1" si="21"/>
        <v>9.3973080071246571</v>
      </c>
      <c r="T54" s="304">
        <f t="shared" ca="1" si="1"/>
        <v>92.187591549892886</v>
      </c>
      <c r="U54" s="311">
        <f t="shared" ca="1" si="2"/>
        <v>0</v>
      </c>
      <c r="V54" s="306">
        <f t="shared" ca="1" si="3"/>
        <v>1.2231993743281857</v>
      </c>
      <c r="W54" s="304">
        <f t="shared" ca="1" si="4"/>
        <v>12.869685137770325</v>
      </c>
      <c r="Y54" s="314" t="str">
        <f t="shared" ca="1" si="22"/>
        <v/>
      </c>
      <c r="Z54" s="315" t="str">
        <f t="shared" ca="1" si="23"/>
        <v/>
      </c>
      <c r="AA54" s="316" t="str">
        <f t="shared" ca="1" si="24"/>
        <v/>
      </c>
      <c r="AC54" s="310" t="e">
        <f t="shared" ca="1" si="25"/>
        <v>#N/A</v>
      </c>
      <c r="AD54" s="323" t="e">
        <f t="shared" ca="1" si="26"/>
        <v>#N/A</v>
      </c>
      <c r="AE54" s="324">
        <f t="shared" ca="1" si="5"/>
        <v>14.709796029651077</v>
      </c>
      <c r="AG54" s="306">
        <f t="shared" ca="1" si="27"/>
        <v>130.02852296504298</v>
      </c>
      <c r="AH54" s="304">
        <f t="shared" ca="1" si="28"/>
        <v>139.67484259178462</v>
      </c>
    </row>
    <row r="55" spans="1:34" x14ac:dyDescent="0.2">
      <c r="A55" s="347">
        <f t="shared" ca="1" si="6"/>
        <v>0.01</v>
      </c>
      <c r="B55" s="304">
        <f t="shared" ca="1" si="7"/>
        <v>0.51000000000000023</v>
      </c>
      <c r="D55" s="306">
        <f t="shared" ca="1" si="8"/>
        <v>25.441996079747266</v>
      </c>
      <c r="E55" s="307">
        <f t="shared" ca="1" si="9"/>
        <v>127.49488529334894</v>
      </c>
      <c r="F55" s="304">
        <f t="shared" ca="1" si="10"/>
        <v>130.00861871616851</v>
      </c>
      <c r="G55" s="306">
        <f t="shared" ca="1" si="11"/>
        <v>11.5522648672451</v>
      </c>
      <c r="H55" s="307">
        <f t="shared" ca="1" si="12"/>
        <v>62.246945471417654</v>
      </c>
      <c r="I55" s="304">
        <f t="shared" ca="1" si="13"/>
        <v>63.309849502937759</v>
      </c>
      <c r="J55" s="306">
        <f t="shared" ca="1" si="14"/>
        <v>2.7653559733186932</v>
      </c>
      <c r="K55" s="307">
        <f t="shared" ca="1" si="15"/>
        <v>15.325890740100586</v>
      </c>
      <c r="L55" s="304">
        <f t="shared" ca="1" si="0"/>
        <v>15.573378587726886</v>
      </c>
      <c r="M55" s="306">
        <f t="shared" ca="1" si="16"/>
        <v>1.3872964087512161</v>
      </c>
      <c r="N55" s="304">
        <f t="shared" ca="1" si="17"/>
        <v>79.486229155100602</v>
      </c>
      <c r="P55" s="310">
        <f t="shared" ca="1" si="18"/>
        <v>7</v>
      </c>
      <c r="Q55" s="304">
        <f t="shared" ca="1" si="19"/>
        <v>1324.221125</v>
      </c>
      <c r="R55" s="306">
        <f t="shared" ca="1" si="20"/>
        <v>0.65076430135195285</v>
      </c>
      <c r="S55" s="307">
        <f t="shared" ca="1" si="21"/>
        <v>9.3908003641111382</v>
      </c>
      <c r="T55" s="304">
        <f t="shared" ca="1" si="1"/>
        <v>92.123751571930271</v>
      </c>
      <c r="U55" s="311">
        <f t="shared" ca="1" si="2"/>
        <v>0</v>
      </c>
      <c r="V55" s="306">
        <f t="shared" ca="1" si="3"/>
        <v>1.223124015940674</v>
      </c>
      <c r="W55" s="304">
        <f t="shared" ca="1" si="4"/>
        <v>13.414110958267379</v>
      </c>
      <c r="Y55" s="314" t="str">
        <f t="shared" ca="1" si="22"/>
        <v/>
      </c>
      <c r="Z55" s="315" t="str">
        <f t="shared" ca="1" si="23"/>
        <v/>
      </c>
      <c r="AA55" s="316" t="str">
        <f t="shared" ca="1" si="24"/>
        <v/>
      </c>
      <c r="AC55" s="310" t="e">
        <f t="shared" ca="1" si="25"/>
        <v>#N/A</v>
      </c>
      <c r="AD55" s="323" t="e">
        <f t="shared" ca="1" si="26"/>
        <v>#N/A</v>
      </c>
      <c r="AE55" s="324">
        <f t="shared" ca="1" si="5"/>
        <v>15.325890740100586</v>
      </c>
      <c r="AG55" s="306">
        <f t="shared" ca="1" si="27"/>
        <v>129.99633228417912</v>
      </c>
      <c r="AH55" s="304">
        <f t="shared" ca="1" si="28"/>
        <v>139.64213794532648</v>
      </c>
    </row>
    <row r="56" spans="1:34" x14ac:dyDescent="0.2">
      <c r="A56" s="347">
        <f t="shared" ca="1" si="6"/>
        <v>0.01</v>
      </c>
      <c r="B56" s="304">
        <f t="shared" ca="1" si="7"/>
        <v>0.52000000000000024</v>
      </c>
      <c r="D56" s="306">
        <f t="shared" ca="1" si="8"/>
        <v>25.474557282272979</v>
      </c>
      <c r="E56" s="307">
        <f t="shared" ca="1" si="9"/>
        <v>127.4542850800824</v>
      </c>
      <c r="F56" s="304">
        <f t="shared" ca="1" si="10"/>
        <v>129.9751816848229</v>
      </c>
      <c r="G56" s="306">
        <f t="shared" ca="1" si="11"/>
        <v>11.807010440067829</v>
      </c>
      <c r="H56" s="307">
        <f t="shared" ca="1" si="12"/>
        <v>63.521488322218481</v>
      </c>
      <c r="I56" s="304">
        <f t="shared" ca="1" si="13"/>
        <v>64.609480528801726</v>
      </c>
      <c r="J56" s="306">
        <f t="shared" ca="1" si="14"/>
        <v>2.8821523498552577</v>
      </c>
      <c r="K56" s="307">
        <f t="shared" ca="1" si="15"/>
        <v>15.954732909068767</v>
      </c>
      <c r="L56" s="304">
        <f t="shared" ca="1" si="0"/>
        <v>16.212967167286131</v>
      </c>
      <c r="M56" s="306">
        <f t="shared" ca="1" si="16"/>
        <v>1.3870193520746907</v>
      </c>
      <c r="N56" s="304">
        <f t="shared" ca="1" si="17"/>
        <v>79.470354976849777</v>
      </c>
      <c r="P56" s="310">
        <f t="shared" ca="1" si="18"/>
        <v>7</v>
      </c>
      <c r="Q56" s="304">
        <f t="shared" ca="1" si="19"/>
        <v>1323.5383750000001</v>
      </c>
      <c r="R56" s="306">
        <f t="shared" ca="1" si="20"/>
        <v>0.65042877632644169</v>
      </c>
      <c r="S56" s="307">
        <f t="shared" ca="1" si="21"/>
        <v>9.3842960763478729</v>
      </c>
      <c r="T56" s="304">
        <f t="shared" ca="1" si="1"/>
        <v>92.059944508972634</v>
      </c>
      <c r="U56" s="311">
        <f t="shared" ca="1" si="2"/>
        <v>0</v>
      </c>
      <c r="V56" s="306">
        <f t="shared" ca="1" si="3"/>
        <v>1.2230471031160484</v>
      </c>
      <c r="W56" s="304">
        <f t="shared" ca="1" si="4"/>
        <v>13.969617674183018</v>
      </c>
      <c r="Y56" s="314" t="str">
        <f t="shared" ca="1" si="22"/>
        <v/>
      </c>
      <c r="Z56" s="315" t="str">
        <f t="shared" ca="1" si="23"/>
        <v/>
      </c>
      <c r="AA56" s="316" t="str">
        <f t="shared" ca="1" si="24"/>
        <v/>
      </c>
      <c r="AC56" s="310" t="e">
        <f t="shared" ca="1" si="25"/>
        <v>#N/A</v>
      </c>
      <c r="AD56" s="323" t="e">
        <f t="shared" ca="1" si="26"/>
        <v>#N/A</v>
      </c>
      <c r="AE56" s="324">
        <f t="shared" ca="1" si="5"/>
        <v>15.954732909068767</v>
      </c>
      <c r="AG56" s="306">
        <f t="shared" ca="1" si="27"/>
        <v>129.96285461391335</v>
      </c>
      <c r="AH56" s="304">
        <f t="shared" ca="1" si="28"/>
        <v>139.60815530359943</v>
      </c>
    </row>
    <row r="57" spans="1:34" x14ac:dyDescent="0.2">
      <c r="A57" s="347">
        <f t="shared" ca="1" si="6"/>
        <v>0.01</v>
      </c>
      <c r="B57" s="304">
        <f t="shared" ca="1" si="7"/>
        <v>0.53000000000000025</v>
      </c>
      <c r="D57" s="306">
        <f t="shared" ca="1" si="8"/>
        <v>25.506142485912012</v>
      </c>
      <c r="E57" s="307">
        <f t="shared" ca="1" si="9"/>
        <v>127.41255437036716</v>
      </c>
      <c r="F57" s="304">
        <f t="shared" ca="1" si="10"/>
        <v>129.9404568088531</v>
      </c>
      <c r="G57" s="306">
        <f t="shared" ca="1" si="11"/>
        <v>12.062071864926949</v>
      </c>
      <c r="H57" s="307">
        <f t="shared" ca="1" si="12"/>
        <v>64.795613865922149</v>
      </c>
      <c r="I57" s="304">
        <f t="shared" ca="1" si="13"/>
        <v>65.908763862906312</v>
      </c>
      <c r="J57" s="306">
        <f t="shared" ca="1" si="14"/>
        <v>3.0014977613802314</v>
      </c>
      <c r="K57" s="307">
        <f t="shared" ca="1" si="15"/>
        <v>16.596318420009471</v>
      </c>
      <c r="L57" s="304">
        <f t="shared" ca="1" si="0"/>
        <v>16.86554991424579</v>
      </c>
      <c r="M57" s="306">
        <f t="shared" ca="1" si="16"/>
        <v>1.386747351673669</v>
      </c>
      <c r="N57" s="304">
        <f t="shared" ca="1" si="17"/>
        <v>79.454770501845374</v>
      </c>
      <c r="P57" s="310">
        <f t="shared" ca="1" si="18"/>
        <v>7</v>
      </c>
      <c r="Q57" s="304">
        <f t="shared" ca="1" si="19"/>
        <v>1322.8556249999999</v>
      </c>
      <c r="R57" s="306">
        <f t="shared" ca="1" si="20"/>
        <v>0.65009325130093043</v>
      </c>
      <c r="S57" s="307">
        <f t="shared" ca="1" si="21"/>
        <v>9.377795143834863</v>
      </c>
      <c r="T57" s="304">
        <f t="shared" ca="1" si="1"/>
        <v>91.996170361020006</v>
      </c>
      <c r="U57" s="311">
        <f t="shared" ca="1" si="2"/>
        <v>0</v>
      </c>
      <c r="V57" s="306">
        <f t="shared" ca="1" si="3"/>
        <v>1.2229686366511971</v>
      </c>
      <c r="W57" s="304">
        <f t="shared" ca="1" si="4"/>
        <v>14.536186652710846</v>
      </c>
      <c r="Y57" s="314" t="str">
        <f t="shared" ca="1" si="22"/>
        <v/>
      </c>
      <c r="Z57" s="315" t="str">
        <f t="shared" ca="1" si="23"/>
        <v/>
      </c>
      <c r="AA57" s="316" t="str">
        <f t="shared" ca="1" si="24"/>
        <v/>
      </c>
      <c r="AC57" s="310" t="e">
        <f t="shared" ca="1" si="25"/>
        <v>#N/A</v>
      </c>
      <c r="AD57" s="323" t="e">
        <f t="shared" ca="1" si="26"/>
        <v>#N/A</v>
      </c>
      <c r="AE57" s="324">
        <f t="shared" ca="1" si="5"/>
        <v>16.596318420009471</v>
      </c>
      <c r="AG57" s="306">
        <f t="shared" ca="1" si="27"/>
        <v>129.92808960004209</v>
      </c>
      <c r="AH57" s="304">
        <f t="shared" ca="1" si="28"/>
        <v>139.5728939745824</v>
      </c>
    </row>
    <row r="58" spans="1:34" x14ac:dyDescent="0.2">
      <c r="A58" s="347">
        <f t="shared" ca="1" si="6"/>
        <v>0.01</v>
      </c>
      <c r="B58" s="304">
        <f t="shared" ca="1" si="7"/>
        <v>0.54000000000000026</v>
      </c>
      <c r="D58" s="306">
        <f t="shared" ca="1" si="8"/>
        <v>25.536778766732805</v>
      </c>
      <c r="E58" s="307">
        <f t="shared" ca="1" si="9"/>
        <v>127.36968810648591</v>
      </c>
      <c r="F58" s="304">
        <f t="shared" ca="1" si="10"/>
        <v>129.90444379667909</v>
      </c>
      <c r="G58" s="306">
        <f t="shared" ca="1" si="11"/>
        <v>12.317439652594278</v>
      </c>
      <c r="H58" s="307">
        <f t="shared" ca="1" si="12"/>
        <v>66.069310746987014</v>
      </c>
      <c r="I58" s="304">
        <f t="shared" ca="1" si="13"/>
        <v>67.207686630155891</v>
      </c>
      <c r="J58" s="306">
        <f t="shared" ca="1" si="14"/>
        <v>3.1233953189678374</v>
      </c>
      <c r="K58" s="307">
        <f t="shared" ca="1" si="15"/>
        <v>17.250643043074017</v>
      </c>
      <c r="L58" s="304">
        <f t="shared" ca="1" si="0"/>
        <v>17.531123287402554</v>
      </c>
      <c r="M58" s="306">
        <f t="shared" ca="1" si="16"/>
        <v>1.3864802178927385</v>
      </c>
      <c r="N58" s="304">
        <f t="shared" ca="1" si="17"/>
        <v>79.439464863632679</v>
      </c>
      <c r="P58" s="310">
        <f t="shared" ca="1" si="18"/>
        <v>7</v>
      </c>
      <c r="Q58" s="304">
        <f t="shared" ca="1" si="19"/>
        <v>1322.172875</v>
      </c>
      <c r="R58" s="306">
        <f t="shared" ca="1" si="20"/>
        <v>0.64975772627541928</v>
      </c>
      <c r="S58" s="307">
        <f t="shared" ca="1" si="21"/>
        <v>9.3712975665721086</v>
      </c>
      <c r="T58" s="304">
        <f t="shared" ca="1" si="1"/>
        <v>91.932429128072386</v>
      </c>
      <c r="U58" s="311">
        <f t="shared" ca="1" si="2"/>
        <v>0</v>
      </c>
      <c r="V58" s="306">
        <f t="shared" ca="1" si="3"/>
        <v>1.2228886173626339</v>
      </c>
      <c r="W58" s="304">
        <f t="shared" ca="1" si="4"/>
        <v>15.113798734644186</v>
      </c>
      <c r="Y58" s="314" t="str">
        <f t="shared" ca="1" si="22"/>
        <v/>
      </c>
      <c r="Z58" s="315" t="str">
        <f t="shared" ca="1" si="23"/>
        <v/>
      </c>
      <c r="AA58" s="316" t="str">
        <f t="shared" ca="1" si="24"/>
        <v/>
      </c>
      <c r="AC58" s="310" t="e">
        <f t="shared" ca="1" si="25"/>
        <v>#N/A</v>
      </c>
      <c r="AD58" s="323" t="e">
        <f t="shared" ca="1" si="26"/>
        <v>#N/A</v>
      </c>
      <c r="AE58" s="324">
        <f t="shared" ca="1" si="5"/>
        <v>17.250643043074017</v>
      </c>
      <c r="AG58" s="306">
        <f t="shared" ca="1" si="27"/>
        <v>129.89203692639796</v>
      </c>
      <c r="AH58" s="304">
        <f t="shared" ca="1" si="28"/>
        <v>139.53635332333224</v>
      </c>
    </row>
    <row r="59" spans="1:34" x14ac:dyDescent="0.2">
      <c r="A59" s="347">
        <f t="shared" ca="1" si="6"/>
        <v>0.01</v>
      </c>
      <c r="B59" s="304">
        <f t="shared" ca="1" si="7"/>
        <v>0.55000000000000027</v>
      </c>
      <c r="D59" s="306">
        <f t="shared" ca="1" si="8"/>
        <v>25.566491650002025</v>
      </c>
      <c r="E59" s="307">
        <f t="shared" ca="1" si="9"/>
        <v>127.32568153576983</v>
      </c>
      <c r="F59" s="304">
        <f t="shared" ca="1" si="10"/>
        <v>129.86714239497957</v>
      </c>
      <c r="G59" s="306">
        <f t="shared" ca="1" si="11"/>
        <v>12.573104569094298</v>
      </c>
      <c r="H59" s="307">
        <f t="shared" ca="1" si="12"/>
        <v>67.342567562344712</v>
      </c>
      <c r="I59" s="304">
        <f t="shared" ca="1" si="13"/>
        <v>68.506235952607568</v>
      </c>
      <c r="J59" s="306">
        <f t="shared" ca="1" si="14"/>
        <v>3.2478480400762804</v>
      </c>
      <c r="K59" s="307">
        <f t="shared" ca="1" si="15"/>
        <v>17.917702434620676</v>
      </c>
      <c r="L59" s="304">
        <f t="shared" ca="1" si="0"/>
        <v>18.209683616884696</v>
      </c>
      <c r="M59" s="306">
        <f t="shared" ca="1" si="16"/>
        <v>1.3862177716239263</v>
      </c>
      <c r="N59" s="304">
        <f t="shared" ca="1" si="17"/>
        <v>79.424427800080792</v>
      </c>
      <c r="P59" s="310">
        <f t="shared" ca="1" si="18"/>
        <v>7</v>
      </c>
      <c r="Q59" s="304">
        <f t="shared" ca="1" si="19"/>
        <v>1321.490125</v>
      </c>
      <c r="R59" s="306">
        <f t="shared" ca="1" si="20"/>
        <v>0.64942220124990824</v>
      </c>
      <c r="S59" s="307">
        <f t="shared" ca="1" si="21"/>
        <v>9.3648033445596095</v>
      </c>
      <c r="T59" s="304">
        <f t="shared" ca="1" si="1"/>
        <v>91.868720810129773</v>
      </c>
      <c r="U59" s="311">
        <f t="shared" ca="1" si="2"/>
        <v>0</v>
      </c>
      <c r="V59" s="306">
        <f t="shared" ca="1" si="3"/>
        <v>1.2228070460865428</v>
      </c>
      <c r="W59" s="304">
        <f t="shared" ca="1" si="4"/>
        <v>15.702434235176947</v>
      </c>
      <c r="Y59" s="314" t="str">
        <f t="shared" ca="1" si="22"/>
        <v/>
      </c>
      <c r="Z59" s="315" t="str">
        <f t="shared" ca="1" si="23"/>
        <v/>
      </c>
      <c r="AA59" s="316" t="str">
        <f t="shared" ca="1" si="24"/>
        <v/>
      </c>
      <c r="AC59" s="310" t="e">
        <f t="shared" ca="1" si="25"/>
        <v>#N/A</v>
      </c>
      <c r="AD59" s="323" t="e">
        <f t="shared" ca="1" si="26"/>
        <v>#N/A</v>
      </c>
      <c r="AE59" s="324">
        <f t="shared" ca="1" si="5"/>
        <v>17.917702434620676</v>
      </c>
      <c r="AG59" s="306">
        <f t="shared" ca="1" si="27"/>
        <v>129.85469631639211</v>
      </c>
      <c r="AH59" s="304">
        <f t="shared" ca="1" si="28"/>
        <v>139.49853277210377</v>
      </c>
    </row>
    <row r="60" spans="1:34" x14ac:dyDescent="0.2">
      <c r="A60" s="347">
        <f t="shared" ca="1" si="6"/>
        <v>0.01</v>
      </c>
      <c r="B60" s="304">
        <f t="shared" ca="1" si="7"/>
        <v>0.56000000000000028</v>
      </c>
      <c r="D60" s="306">
        <f t="shared" ca="1" si="8"/>
        <v>25.595305227202171</v>
      </c>
      <c r="E60" s="307">
        <f t="shared" ca="1" si="9"/>
        <v>127.28053019240579</v>
      </c>
      <c r="F60" s="304">
        <f t="shared" ca="1" si="10"/>
        <v>129.82855239019483</v>
      </c>
      <c r="G60" s="306">
        <f t="shared" ca="1" si="11"/>
        <v>12.829057621366319</v>
      </c>
      <c r="H60" s="307">
        <f t="shared" ca="1" si="12"/>
        <v>68.615372864268764</v>
      </c>
      <c r="I60" s="304">
        <f t="shared" ca="1" si="13"/>
        <v>69.804398949886874</v>
      </c>
      <c r="J60" s="306">
        <f t="shared" ca="1" si="14"/>
        <v>3.3748588510285833</v>
      </c>
      <c r="K60" s="307">
        <f t="shared" ca="1" si="15"/>
        <v>18.597492136753743</v>
      </c>
      <c r="L60" s="304">
        <f t="shared" ca="1" si="0"/>
        <v>18.901227104105789</v>
      </c>
      <c r="M60" s="306">
        <f t="shared" ca="1" si="16"/>
        <v>1.3859598435341542</v>
      </c>
      <c r="N60" s="304">
        <f t="shared" ca="1" si="17"/>
        <v>79.409649609118972</v>
      </c>
      <c r="P60" s="310">
        <f t="shared" ca="1" si="18"/>
        <v>7</v>
      </c>
      <c r="Q60" s="304">
        <f t="shared" ca="1" si="19"/>
        <v>1320.8073750000001</v>
      </c>
      <c r="R60" s="306">
        <f t="shared" ca="1" si="20"/>
        <v>0.64908667622439709</v>
      </c>
      <c r="S60" s="307">
        <f t="shared" ca="1" si="21"/>
        <v>9.3583124777973659</v>
      </c>
      <c r="T60" s="304">
        <f t="shared" ca="1" si="1"/>
        <v>91.805045407192168</v>
      </c>
      <c r="U60" s="311">
        <f t="shared" ca="1" si="2"/>
        <v>0</v>
      </c>
      <c r="V60" s="306">
        <f t="shared" ca="1" si="3"/>
        <v>1.2227239236788223</v>
      </c>
      <c r="W60" s="304">
        <f t="shared" ca="1" si="4"/>
        <v>16.302072944753814</v>
      </c>
      <c r="Y60" s="314" t="str">
        <f t="shared" ca="1" si="22"/>
        <v/>
      </c>
      <c r="Z60" s="315" t="str">
        <f t="shared" ca="1" si="23"/>
        <v/>
      </c>
      <c r="AA60" s="316" t="str">
        <f t="shared" ca="1" si="24"/>
        <v/>
      </c>
      <c r="AC60" s="310" t="e">
        <f t="shared" ca="1" si="25"/>
        <v>#N/A</v>
      </c>
      <c r="AD60" s="323" t="e">
        <f t="shared" ca="1" si="26"/>
        <v>#N/A</v>
      </c>
      <c r="AE60" s="324">
        <f t="shared" ca="1" si="5"/>
        <v>18.597492136753743</v>
      </c>
      <c r="AG60" s="306">
        <f t="shared" ca="1" si="27"/>
        <v>129.81606753442037</v>
      </c>
      <c r="AH60" s="304">
        <f t="shared" ca="1" si="28"/>
        <v>139.45943180046507</v>
      </c>
    </row>
    <row r="61" spans="1:34" x14ac:dyDescent="0.2">
      <c r="A61" s="347">
        <f t="shared" ca="1" si="6"/>
        <v>0.01</v>
      </c>
      <c r="B61" s="304">
        <f t="shared" ca="1" si="7"/>
        <v>0.57000000000000028</v>
      </c>
      <c r="D61" s="306">
        <f t="shared" ca="1" si="8"/>
        <v>25.623242262279732</v>
      </c>
      <c r="E61" s="307">
        <f t="shared" ca="1" si="9"/>
        <v>127.23422988089808</v>
      </c>
      <c r="F61" s="304">
        <f t="shared" ca="1" si="10"/>
        <v>129.78867360989824</v>
      </c>
      <c r="G61" s="306">
        <f t="shared" ca="1" si="11"/>
        <v>13.085290043989117</v>
      </c>
      <c r="H61" s="307">
        <f t="shared" ca="1" si="12"/>
        <v>69.887715163077743</v>
      </c>
      <c r="I61" s="304">
        <f t="shared" ca="1" si="13"/>
        <v>71.102162739615792</v>
      </c>
      <c r="J61" s="306">
        <f t="shared" ca="1" si="14"/>
        <v>3.5044305893553607</v>
      </c>
      <c r="K61" s="307">
        <f t="shared" ca="1" si="15"/>
        <v>19.290007576890474</v>
      </c>
      <c r="L61" s="304">
        <f t="shared" ca="1" si="0"/>
        <v>19.605749821725805</v>
      </c>
      <c r="M61" s="306">
        <f t="shared" ca="1" si="16"/>
        <v>1.3857062733623928</v>
      </c>
      <c r="N61" s="304">
        <f t="shared" ca="1" si="17"/>
        <v>79.39512110846664</v>
      </c>
      <c r="P61" s="310">
        <f t="shared" ca="1" si="18"/>
        <v>7</v>
      </c>
      <c r="Q61" s="304">
        <f t="shared" ca="1" si="19"/>
        <v>1320.1246249999999</v>
      </c>
      <c r="R61" s="306">
        <f t="shared" ca="1" si="20"/>
        <v>0.64875115119888582</v>
      </c>
      <c r="S61" s="307">
        <f t="shared" ca="1" si="21"/>
        <v>9.3518249662853776</v>
      </c>
      <c r="T61" s="304">
        <f t="shared" ca="1" si="1"/>
        <v>91.741402919259556</v>
      </c>
      <c r="U61" s="311">
        <f t="shared" ca="1" si="2"/>
        <v>0</v>
      </c>
      <c r="V61" s="306">
        <f t="shared" ca="1" si="3"/>
        <v>1.2226392510151212</v>
      </c>
      <c r="W61" s="304">
        <f t="shared" ca="1" si="4"/>
        <v>16.912694129970102</v>
      </c>
      <c r="Y61" s="314" t="str">
        <f t="shared" ca="1" si="22"/>
        <v/>
      </c>
      <c r="Z61" s="315" t="str">
        <f t="shared" ca="1" si="23"/>
        <v/>
      </c>
      <c r="AA61" s="316" t="str">
        <f t="shared" ca="1" si="24"/>
        <v/>
      </c>
      <c r="AC61" s="310" t="e">
        <f t="shared" ca="1" si="25"/>
        <v>#N/A</v>
      </c>
      <c r="AD61" s="323" t="e">
        <f t="shared" ca="1" si="26"/>
        <v>#N/A</v>
      </c>
      <c r="AE61" s="324">
        <f t="shared" ca="1" si="5"/>
        <v>19.290007576890474</v>
      </c>
      <c r="AG61" s="306">
        <f t="shared" ca="1" si="27"/>
        <v>129.776150387147</v>
      </c>
      <c r="AH61" s="304">
        <f t="shared" ca="1" si="28"/>
        <v>139.4190499454071</v>
      </c>
    </row>
    <row r="62" spans="1:34" x14ac:dyDescent="0.2">
      <c r="A62" s="347">
        <f t="shared" ca="1" si="6"/>
        <v>0.01</v>
      </c>
      <c r="B62" s="304">
        <f t="shared" ca="1" si="7"/>
        <v>0.58000000000000029</v>
      </c>
      <c r="D62" s="306">
        <f t="shared" ca="1" si="8"/>
        <v>25.650324288294268</v>
      </c>
      <c r="E62" s="307">
        <f t="shared" ca="1" si="9"/>
        <v>127.18677666100766</v>
      </c>
      <c r="F62" s="304">
        <f t="shared" ca="1" si="10"/>
        <v>129.74750592405121</v>
      </c>
      <c r="G62" s="306">
        <f t="shared" ca="1" si="11"/>
        <v>13.341793286872059</v>
      </c>
      <c r="H62" s="307">
        <f t="shared" ca="1" si="12"/>
        <v>71.159582929687815</v>
      </c>
      <c r="I62" s="304">
        <f t="shared" ca="1" si="13"/>
        <v>72.399514437852005</v>
      </c>
      <c r="J62" s="306">
        <f t="shared" ca="1" si="14"/>
        <v>3.6365660060096667</v>
      </c>
      <c r="K62" s="307">
        <f t="shared" ca="1" si="15"/>
        <v>19.995244067354303</v>
      </c>
      <c r="L62" s="304">
        <f t="shared" ca="1" si="0"/>
        <v>20.32324771361931</v>
      </c>
      <c r="M62" s="306">
        <f t="shared" ca="1" si="16"/>
        <v>1.3854569092790887</v>
      </c>
      <c r="N62" s="304">
        <f t="shared" ca="1" si="17"/>
        <v>79.380833598931162</v>
      </c>
      <c r="P62" s="310">
        <f t="shared" ca="1" si="18"/>
        <v>7</v>
      </c>
      <c r="Q62" s="304">
        <f t="shared" ca="1" si="19"/>
        <v>1319.441875</v>
      </c>
      <c r="R62" s="306">
        <f t="shared" ca="1" si="20"/>
        <v>0.64841562617337467</v>
      </c>
      <c r="S62" s="307">
        <f t="shared" ca="1" si="21"/>
        <v>9.345340810023643</v>
      </c>
      <c r="T62" s="304">
        <f t="shared" ca="1" si="1"/>
        <v>91.677793346331939</v>
      </c>
      <c r="U62" s="311">
        <f t="shared" ca="1" si="2"/>
        <v>0</v>
      </c>
      <c r="V62" s="306">
        <f t="shared" ca="1" si="3"/>
        <v>1.2225530289908768</v>
      </c>
      <c r="W62" s="304">
        <f t="shared" ca="1" si="4"/>
        <v>17.534276534521371</v>
      </c>
      <c r="Y62" s="314" t="str">
        <f t="shared" ca="1" si="22"/>
        <v/>
      </c>
      <c r="Z62" s="315" t="str">
        <f t="shared" ca="1" si="23"/>
        <v/>
      </c>
      <c r="AA62" s="316" t="str">
        <f t="shared" ca="1" si="24"/>
        <v/>
      </c>
      <c r="AC62" s="310" t="e">
        <f t="shared" ca="1" si="25"/>
        <v>#N/A</v>
      </c>
      <c r="AD62" s="323" t="e">
        <f t="shared" ca="1" si="26"/>
        <v>#N/A</v>
      </c>
      <c r="AE62" s="324">
        <f t="shared" ca="1" si="5"/>
        <v>19.995244067354303</v>
      </c>
      <c r="AG62" s="306">
        <f t="shared" ca="1" si="27"/>
        <v>129.73494472467917</v>
      </c>
      <c r="AH62" s="304">
        <f t="shared" ca="1" si="28"/>
        <v>139.37738680144878</v>
      </c>
    </row>
    <row r="63" spans="1:34" x14ac:dyDescent="0.2">
      <c r="A63" s="347">
        <f t="shared" ca="1" si="6"/>
        <v>0.01</v>
      </c>
      <c r="B63" s="304">
        <f t="shared" ca="1" si="7"/>
        <v>0.5900000000000003</v>
      </c>
      <c r="D63" s="306">
        <f t="shared" ca="1" si="8"/>
        <v>25.676571695492122</v>
      </c>
      <c r="E63" s="307">
        <f t="shared" ca="1" si="9"/>
        <v>127.13816683401132</v>
      </c>
      <c r="F63" s="304">
        <f t="shared" ca="1" si="10"/>
        <v>129.7050492461517</v>
      </c>
      <c r="G63" s="306">
        <f t="shared" ca="1" si="11"/>
        <v>13.598559003826981</v>
      </c>
      <c r="H63" s="307">
        <f t="shared" ca="1" si="12"/>
        <v>72.430964598027927</v>
      </c>
      <c r="I63" s="304">
        <f t="shared" ca="1" si="13"/>
        <v>73.696441159538622</v>
      </c>
      <c r="J63" s="306">
        <f t="shared" ca="1" si="14"/>
        <v>3.7712677674631618</v>
      </c>
      <c r="K63" s="307">
        <f t="shared" ca="1" si="15"/>
        <v>20.713196804992883</v>
      </c>
      <c r="L63" s="304">
        <f t="shared" ca="1" si="0"/>
        <v>21.053716594850275</v>
      </c>
      <c r="M63" s="306">
        <f t="shared" ca="1" si="16"/>
        <v>1.3852116073013412</v>
      </c>
      <c r="N63" s="304">
        <f t="shared" ca="1" si="17"/>
        <v>79.366778830900017</v>
      </c>
      <c r="P63" s="310">
        <f t="shared" ca="1" si="18"/>
        <v>7</v>
      </c>
      <c r="Q63" s="304">
        <f t="shared" ca="1" si="19"/>
        <v>1318.759125</v>
      </c>
      <c r="R63" s="306">
        <f t="shared" ca="1" si="20"/>
        <v>0.64808010114786352</v>
      </c>
      <c r="S63" s="307">
        <f t="shared" ca="1" si="21"/>
        <v>9.3388600090121638</v>
      </c>
      <c r="T63" s="304">
        <f t="shared" ca="1" si="1"/>
        <v>91.614216688409329</v>
      </c>
      <c r="U63" s="311">
        <f t="shared" ca="1" si="2"/>
        <v>0</v>
      </c>
      <c r="V63" s="306">
        <f t="shared" ca="1" si="3"/>
        <v>1.2224652585213431</v>
      </c>
      <c r="W63" s="304">
        <f t="shared" ca="1" si="4"/>
        <v>18.166798380202966</v>
      </c>
      <c r="Y63" s="314" t="str">
        <f t="shared" ca="1" si="22"/>
        <v/>
      </c>
      <c r="Z63" s="315" t="str">
        <f t="shared" ca="1" si="23"/>
        <v/>
      </c>
      <c r="AA63" s="316" t="str">
        <f t="shared" ca="1" si="24"/>
        <v/>
      </c>
      <c r="AC63" s="310" t="e">
        <f t="shared" ca="1" si="25"/>
        <v>#N/A</v>
      </c>
      <c r="AD63" s="323" t="e">
        <f t="shared" ca="1" si="26"/>
        <v>#N/A</v>
      </c>
      <c r="AE63" s="324">
        <f t="shared" ca="1" si="5"/>
        <v>20.713196804992883</v>
      </c>
      <c r="AG63" s="306">
        <f t="shared" ca="1" si="27"/>
        <v>129.69245044164273</v>
      </c>
      <c r="AH63" s="304">
        <f t="shared" ca="1" si="28"/>
        <v>139.33444202073636</v>
      </c>
    </row>
    <row r="64" spans="1:34" x14ac:dyDescent="0.2">
      <c r="A64" s="347">
        <f t="shared" ca="1" si="6"/>
        <v>0.01</v>
      </c>
      <c r="B64" s="304">
        <f t="shared" ca="1" si="7"/>
        <v>0.60000000000000031</v>
      </c>
      <c r="D64" s="306">
        <f t="shared" ca="1" si="8"/>
        <v>25.702003811703843</v>
      </c>
      <c r="E64" s="307">
        <f t="shared" ca="1" si="9"/>
        <v>127.0883969301448</v>
      </c>
      <c r="F64" s="304">
        <f t="shared" ca="1" si="10"/>
        <v>129.66130353428844</v>
      </c>
      <c r="G64" s="306">
        <f t="shared" ca="1" si="11"/>
        <v>13.85557904194402</v>
      </c>
      <c r="H64" s="307">
        <f t="shared" ca="1" si="12"/>
        <v>73.701848567329378</v>
      </c>
      <c r="I64" s="304">
        <f t="shared" ca="1" si="13"/>
        <v>74.992930018963179</v>
      </c>
      <c r="J64" s="306">
        <f t="shared" ca="1" si="14"/>
        <v>3.9085384576920168</v>
      </c>
      <c r="K64" s="307">
        <f t="shared" ca="1" si="15"/>
        <v>21.44386087081967</v>
      </c>
      <c r="L64" s="304">
        <f t="shared" ca="1" si="0"/>
        <v>21.7971521516534</v>
      </c>
      <c r="M64" s="306">
        <f t="shared" ca="1" si="16"/>
        <v>1.3849702307580964</v>
      </c>
      <c r="N64" s="304">
        <f t="shared" ca="1" si="17"/>
        <v>79.352948973698645</v>
      </c>
      <c r="P64" s="310">
        <f t="shared" ca="1" si="18"/>
        <v>7</v>
      </c>
      <c r="Q64" s="304">
        <f t="shared" ca="1" si="19"/>
        <v>1318.0763750000001</v>
      </c>
      <c r="R64" s="306">
        <f t="shared" ca="1" si="20"/>
        <v>0.64774457612235237</v>
      </c>
      <c r="S64" s="307">
        <f t="shared" ca="1" si="21"/>
        <v>9.3323825632509401</v>
      </c>
      <c r="T64" s="304">
        <f t="shared" ca="1" si="1"/>
        <v>91.550672945491726</v>
      </c>
      <c r="U64" s="311">
        <f t="shared" ca="1" si="2"/>
        <v>0</v>
      </c>
      <c r="V64" s="306">
        <f t="shared" ca="1" si="3"/>
        <v>1.2223759405416219</v>
      </c>
      <c r="W64" s="304">
        <f t="shared" ca="1" si="4"/>
        <v>18.810237367959605</v>
      </c>
      <c r="Y64" s="314" t="str">
        <f t="shared" ca="1" si="22"/>
        <v/>
      </c>
      <c r="Z64" s="315" t="str">
        <f t="shared" ca="1" si="23"/>
        <v/>
      </c>
      <c r="AA64" s="316" t="str">
        <f t="shared" ca="1" si="24"/>
        <v/>
      </c>
      <c r="AC64" s="310" t="e">
        <f t="shared" ca="1" si="25"/>
        <v>#N/A</v>
      </c>
      <c r="AD64" s="323" t="e">
        <f t="shared" ca="1" si="26"/>
        <v>#N/A</v>
      </c>
      <c r="AE64" s="324">
        <f t="shared" ca="1" si="5"/>
        <v>21.44386087081967</v>
      </c>
      <c r="AG64" s="306">
        <f t="shared" ca="1" si="27"/>
        <v>129.64866747816913</v>
      </c>
      <c r="AH64" s="304">
        <f t="shared" ca="1" si="28"/>
        <v>139.29021531313791</v>
      </c>
    </row>
    <row r="65" spans="1:34" x14ac:dyDescent="0.2">
      <c r="A65" s="347">
        <f t="shared" ca="1" si="6"/>
        <v>0.01</v>
      </c>
      <c r="B65" s="304">
        <f t="shared" ca="1" si="7"/>
        <v>0.61000000000000032</v>
      </c>
      <c r="D65" s="306">
        <f t="shared" ca="1" si="8"/>
        <v>25.726638975855327</v>
      </c>
      <c r="E65" s="307">
        <f t="shared" ca="1" si="9"/>
        <v>127.03746369710782</v>
      </c>
      <c r="F65" s="304">
        <f t="shared" ca="1" si="10"/>
        <v>129.616268792108</v>
      </c>
      <c r="G65" s="306">
        <f t="shared" ca="1" si="11"/>
        <v>14.112845431702574</v>
      </c>
      <c r="H65" s="307">
        <f t="shared" ca="1" si="12"/>
        <v>74.972223204300462</v>
      </c>
      <c r="I65" s="304">
        <f t="shared" ca="1" si="13"/>
        <v>76.288968130225598</v>
      </c>
      <c r="J65" s="306">
        <f t="shared" ca="1" si="14"/>
        <v>4.0483805800602495</v>
      </c>
      <c r="K65" s="307">
        <f t="shared" ca="1" si="15"/>
        <v>22.18723122967782</v>
      </c>
      <c r="L65" s="304">
        <f t="shared" ca="1" si="0"/>
        <v>22.553549941421632</v>
      </c>
      <c r="M65" s="306">
        <f t="shared" ca="1" si="16"/>
        <v>1.3847326498002981</v>
      </c>
      <c r="N65" s="304">
        <f t="shared" ca="1" si="17"/>
        <v>79.339336587524116</v>
      </c>
      <c r="P65" s="310">
        <f t="shared" ca="1" si="18"/>
        <v>7</v>
      </c>
      <c r="Q65" s="304">
        <f t="shared" ca="1" si="19"/>
        <v>1317.3936249999999</v>
      </c>
      <c r="R65" s="306">
        <f t="shared" ca="1" si="20"/>
        <v>0.64740905109684121</v>
      </c>
      <c r="S65" s="307">
        <f t="shared" ca="1" si="21"/>
        <v>9.3259084727399717</v>
      </c>
      <c r="T65" s="304">
        <f t="shared" ca="1" si="1"/>
        <v>91.487162117579132</v>
      </c>
      <c r="U65" s="311">
        <f t="shared" ca="1" si="2"/>
        <v>0</v>
      </c>
      <c r="V65" s="306">
        <f t="shared" ca="1" si="3"/>
        <v>1.2222850760066852</v>
      </c>
      <c r="W65" s="304">
        <f t="shared" ca="1" si="4"/>
        <v>19.46457067898514</v>
      </c>
      <c r="Y65" s="314" t="str">
        <f t="shared" ca="1" si="22"/>
        <v/>
      </c>
      <c r="Z65" s="315" t="str">
        <f t="shared" ca="1" si="23"/>
        <v/>
      </c>
      <c r="AA65" s="316" t="str">
        <f t="shared" ca="1" si="24"/>
        <v/>
      </c>
      <c r="AC65" s="310" t="e">
        <f t="shared" ca="1" si="25"/>
        <v>#N/A</v>
      </c>
      <c r="AD65" s="323" t="e">
        <f t="shared" ca="1" si="26"/>
        <v>#N/A</v>
      </c>
      <c r="AE65" s="324">
        <f t="shared" ca="1" si="5"/>
        <v>22.18723122967782</v>
      </c>
      <c r="AG65" s="306">
        <f t="shared" ca="1" si="27"/>
        <v>129.60359582080162</v>
      </c>
      <c r="AH65" s="304">
        <f t="shared" ca="1" si="28"/>
        <v>139.24470644633226</v>
      </c>
    </row>
    <row r="66" spans="1:34" x14ac:dyDescent="0.2">
      <c r="A66" s="347">
        <f t="shared" ca="1" si="6"/>
        <v>0.01</v>
      </c>
      <c r="B66" s="304">
        <f t="shared" ca="1" si="7"/>
        <v>0.62000000000000033</v>
      </c>
      <c r="D66" s="306">
        <f t="shared" ca="1" si="8"/>
        <v>25.750494605290115</v>
      </c>
      <c r="E66" s="307">
        <f t="shared" ca="1" si="9"/>
        <v>126.98536408952509</v>
      </c>
      <c r="F66" s="304">
        <f t="shared" ca="1" si="10"/>
        <v>129.56994506970483</v>
      </c>
      <c r="G66" s="306">
        <f t="shared" ca="1" si="11"/>
        <v>14.370350377755475</v>
      </c>
      <c r="H66" s="307">
        <f t="shared" ca="1" si="12"/>
        <v>76.242076845195712</v>
      </c>
      <c r="I66" s="304">
        <f t="shared" ca="1" si="13"/>
        <v>77.584542607713971</v>
      </c>
      <c r="J66" s="306">
        <f t="shared" ca="1" si="14"/>
        <v>4.1907965591075396</v>
      </c>
      <c r="K66" s="307">
        <f t="shared" ca="1" si="15"/>
        <v>22.9433027299253</v>
      </c>
      <c r="L66" s="304">
        <f t="shared" ca="1" si="0"/>
        <v>23.322905392699798</v>
      </c>
      <c r="M66" s="306">
        <f t="shared" ca="1" si="16"/>
        <v>1.3844987409515241</v>
      </c>
      <c r="N66" s="304">
        <f t="shared" ca="1" si="17"/>
        <v>79.325934597698605</v>
      </c>
      <c r="P66" s="310">
        <f t="shared" ca="1" si="18"/>
        <v>7</v>
      </c>
      <c r="Q66" s="304">
        <f t="shared" ca="1" si="19"/>
        <v>1316.710875</v>
      </c>
      <c r="R66" s="306">
        <f t="shared" ca="1" si="20"/>
        <v>0.64707352607133006</v>
      </c>
      <c r="S66" s="307">
        <f t="shared" ca="1" si="21"/>
        <v>9.3194377374792587</v>
      </c>
      <c r="T66" s="304">
        <f t="shared" ca="1" si="1"/>
        <v>91.423684204671531</v>
      </c>
      <c r="U66" s="311">
        <f t="shared" ca="1" si="2"/>
        <v>0</v>
      </c>
      <c r="V66" s="306">
        <f t="shared" ca="1" si="3"/>
        <v>1.2221926658914002</v>
      </c>
      <c r="W66" s="304">
        <f t="shared" ca="1" si="4"/>
        <v>20.129774975872557</v>
      </c>
      <c r="Y66" s="314" t="str">
        <f t="shared" ca="1" si="22"/>
        <v/>
      </c>
      <c r="Z66" s="315" t="str">
        <f t="shared" ca="1" si="23"/>
        <v/>
      </c>
      <c r="AA66" s="316" t="str">
        <f t="shared" ca="1" si="24"/>
        <v/>
      </c>
      <c r="AC66" s="310" t="e">
        <f t="shared" ca="1" si="25"/>
        <v>#N/A</v>
      </c>
      <c r="AD66" s="323" t="e">
        <f t="shared" ca="1" si="26"/>
        <v>#N/A</v>
      </c>
      <c r="AE66" s="324">
        <f t="shared" ca="1" si="5"/>
        <v>22.9433027299253</v>
      </c>
      <c r="AG66" s="306">
        <f t="shared" ca="1" si="27"/>
        <v>129.55723550332885</v>
      </c>
      <c r="AH66" s="304">
        <f t="shared" ca="1" si="28"/>
        <v>139.197915245893</v>
      </c>
    </row>
    <row r="67" spans="1:34" x14ac:dyDescent="0.2">
      <c r="A67" s="347">
        <f t="shared" ca="1" si="6"/>
        <v>0.01</v>
      </c>
      <c r="B67" s="304">
        <f t="shared" ca="1" si="7"/>
        <v>0.63000000000000034</v>
      </c>
      <c r="D67" s="306">
        <f t="shared" ca="1" si="8"/>
        <v>25.773587257518638</v>
      </c>
      <c r="E67" s="307">
        <f t="shared" ca="1" si="9"/>
        <v>126.93209525926775</v>
      </c>
      <c r="F67" s="304">
        <f t="shared" ca="1" si="10"/>
        <v>129.52233246443933</v>
      </c>
      <c r="G67" s="306">
        <f t="shared" ca="1" si="11"/>
        <v>14.628086250330661</v>
      </c>
      <c r="H67" s="307">
        <f t="shared" ca="1" si="12"/>
        <v>77.511397797788391</v>
      </c>
      <c r="I67" s="304">
        <f t="shared" ca="1" si="13"/>
        <v>78.879640566587952</v>
      </c>
      <c r="J67" s="306">
        <f t="shared" ca="1" si="14"/>
        <v>4.3357887422479706</v>
      </c>
      <c r="K67" s="307">
        <f t="shared" ca="1" si="15"/>
        <v>23.712070103140221</v>
      </c>
      <c r="L67" s="304">
        <f t="shared" ca="1" si="0"/>
        <v>24.10521380518415</v>
      </c>
      <c r="M67" s="306">
        <f t="shared" ca="1" si="16"/>
        <v>1.3842683866951524</v>
      </c>
      <c r="N67" s="304">
        <f t="shared" ca="1" si="17"/>
        <v>79.312736271015638</v>
      </c>
      <c r="P67" s="310">
        <f t="shared" ca="1" si="18"/>
        <v>7</v>
      </c>
      <c r="Q67" s="304">
        <f t="shared" ca="1" si="19"/>
        <v>1316.028125</v>
      </c>
      <c r="R67" s="306">
        <f t="shared" ca="1" si="20"/>
        <v>0.64673800104581891</v>
      </c>
      <c r="S67" s="307">
        <f t="shared" ca="1" si="21"/>
        <v>9.3129703574688012</v>
      </c>
      <c r="T67" s="304">
        <f t="shared" ca="1" si="1"/>
        <v>91.360239206768938</v>
      </c>
      <c r="U67" s="311">
        <f t="shared" ca="1" si="2"/>
        <v>0</v>
      </c>
      <c r="V67" s="306">
        <f t="shared" ca="1" si="3"/>
        <v>1.2220987111905472</v>
      </c>
      <c r="W67" s="304">
        <f t="shared" ca="1" si="4"/>
        <v>20.805826403814283</v>
      </c>
      <c r="Y67" s="314" t="str">
        <f t="shared" ca="1" si="22"/>
        <v/>
      </c>
      <c r="Z67" s="315" t="str">
        <f t="shared" ca="1" si="23"/>
        <v/>
      </c>
      <c r="AA67" s="316" t="str">
        <f t="shared" ca="1" si="24"/>
        <v/>
      </c>
      <c r="AC67" s="310" t="e">
        <f t="shared" ca="1" si="25"/>
        <v>#N/A</v>
      </c>
      <c r="AD67" s="323" t="e">
        <f t="shared" ca="1" si="26"/>
        <v>#N/A</v>
      </c>
      <c r="AE67" s="324">
        <f t="shared" ca="1" si="5"/>
        <v>23.712070103140221</v>
      </c>
      <c r="AG67" s="306">
        <f t="shared" ca="1" si="27"/>
        <v>129.50958660755137</v>
      </c>
      <c r="AH67" s="304">
        <f t="shared" ca="1" si="28"/>
        <v>139.1498415953665</v>
      </c>
    </row>
    <row r="68" spans="1:34" x14ac:dyDescent="0.2">
      <c r="A68" s="347">
        <f t="shared" ca="1" si="6"/>
        <v>0.01</v>
      </c>
      <c r="B68" s="304">
        <f t="shared" ca="1" si="7"/>
        <v>0.64000000000000035</v>
      </c>
      <c r="D68" s="306">
        <f t="shared" ca="1" si="8"/>
        <v>25.795932686939949</v>
      </c>
      <c r="E68" s="307">
        <f t="shared" ca="1" si="9"/>
        <v>126.87765454655263</v>
      </c>
      <c r="F68" s="304">
        <f t="shared" ca="1" si="10"/>
        <v>129.47343112169185</v>
      </c>
      <c r="G68" s="306">
        <f t="shared" ca="1" si="11"/>
        <v>14.886045577200059</v>
      </c>
      <c r="H68" s="307">
        <f t="shared" ca="1" si="12"/>
        <v>78.780174343253918</v>
      </c>
      <c r="I68" s="304">
        <f t="shared" ca="1" si="13"/>
        <v>80.174249123268751</v>
      </c>
      <c r="J68" s="306">
        <f t="shared" ca="1" si="14"/>
        <v>4.4833594013856244</v>
      </c>
      <c r="K68" s="307">
        <f t="shared" ca="1" si="15"/>
        <v>24.49352796384543</v>
      </c>
      <c r="L68" s="304">
        <f t="shared" ref="L68:L131" ca="1" si="29">SQRT(pos_x^2+pos_z^2)</f>
        <v>24.900470349727751</v>
      </c>
      <c r="M68" s="306">
        <f t="shared" ca="1" si="16"/>
        <v>1.3840414750945407</v>
      </c>
      <c r="N68" s="304">
        <f t="shared" ca="1" si="17"/>
        <v>79.299735193978023</v>
      </c>
      <c r="P68" s="310">
        <f t="shared" ca="1" si="18"/>
        <v>7</v>
      </c>
      <c r="Q68" s="304">
        <f t="shared" ca="1" si="19"/>
        <v>1315.3453749999999</v>
      </c>
      <c r="R68" s="306">
        <f t="shared" ca="1" si="20"/>
        <v>0.64640247602030765</v>
      </c>
      <c r="S68" s="307">
        <f t="shared" ca="1" si="21"/>
        <v>9.3065063327085973</v>
      </c>
      <c r="T68" s="304">
        <f t="shared" ref="T68:T131" ca="1" si="30">m*g</f>
        <v>91.296827123871338</v>
      </c>
      <c r="U68" s="311">
        <f t="shared" ref="U68:U131" ca="1" si="31">IF(pos_xz&lt;L_rampe,Poids*COS(Beta),0)</f>
        <v>0</v>
      </c>
      <c r="V68" s="306">
        <f t="shared" ref="V68:V131" ca="1" si="32">Rho_moyen*(20000-Alt_rampe-pos_z)/(20000+Alt_rampe+pos_z)</f>
        <v>1.2220032129188378</v>
      </c>
      <c r="W68" s="304">
        <f t="shared" ref="W68:W131" ca="1" si="33">1/2*Rho*Sref*Cx*vit_xz^2</f>
        <v>21.492700591852806</v>
      </c>
      <c r="Y68" s="314" t="str">
        <f t="shared" ca="1" si="22"/>
        <v/>
      </c>
      <c r="Z68" s="315" t="str">
        <f t="shared" ca="1" si="23"/>
        <v/>
      </c>
      <c r="AA68" s="316" t="str">
        <f t="shared" ca="1" si="24"/>
        <v/>
      </c>
      <c r="AC68" s="310" t="e">
        <f t="shared" ca="1" si="25"/>
        <v>#N/A</v>
      </c>
      <c r="AD68" s="323" t="e">
        <f t="shared" ca="1" si="26"/>
        <v>#N/A</v>
      </c>
      <c r="AE68" s="324">
        <f t="shared" ref="AE68:AE131" ca="1" si="34">IF(t&lt;T_para, pos_z, NA())</f>
        <v>24.49352796384543</v>
      </c>
      <c r="AG68" s="306">
        <f t="shared" ca="1" si="27"/>
        <v>129.46064926398819</v>
      </c>
      <c r="AH68" s="304">
        <f t="shared" ca="1" si="28"/>
        <v>139.10048543634508</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25.817545897019812</v>
      </c>
      <c r="E69" s="307">
        <f t="shared" ref="E69:E132" ca="1" si="38">IF(AND(L68&lt;L_rampe,Poussee&lt;Poids*SIN(M68)),0,(-W68+Poussee)/m*SIN(M68)+U68/m*COS(M68)-Poids/m)</f>
        <v>126.82203947174409</v>
      </c>
      <c r="F69" s="304">
        <f t="shared" ref="F69:F132" ca="1" si="39">SQRT(acc_x^2+acc_z^2)</f>
        <v>129.42324123555761</v>
      </c>
      <c r="G69" s="306">
        <f t="shared" ref="G69:G132" ca="1" si="40">G68+acc_x*pas</f>
        <v>15.144221036170258</v>
      </c>
      <c r="H69" s="307">
        <f t="shared" ref="H69:H132" ca="1" si="41">H68+acc_z*pas</f>
        <v>80.048394737971364</v>
      </c>
      <c r="I69" s="304">
        <f t="shared" ref="I69:I132" ca="1" si="42">SQRT(vit_x^2+vit_z^2)</f>
        <v>81.468355395935561</v>
      </c>
      <c r="J69" s="306">
        <f t="shared" ref="J69:J132" ca="1" si="43">J68+0.5*(vit_x+G68)*pas*(K68&gt;=0)</f>
        <v>4.633510734452476</v>
      </c>
      <c r="K69" s="307">
        <f t="shared" ref="K69:K132" ca="1" si="44">K68+0.5*(vit_z+H68)*pas</f>
        <v>25.287670809251559</v>
      </c>
      <c r="L69" s="304">
        <f t="shared" ca="1" si="29"/>
        <v>25.708670068351644</v>
      </c>
      <c r="M69" s="306">
        <f t="shared" ref="M69:M132" ca="1" si="45">IF(AND(L68&gt;L_rampe,G69&gt;0),ATAN2(G69,H69),$M$4)</f>
        <v>1.3838178994430927</v>
      </c>
      <c r="N69" s="304">
        <f t="shared" ref="N69:N132" ca="1" si="46">DEGREES(Beta)</f>
        <v>79.286925252748162</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9.3000456631986488</v>
      </c>
      <c r="T69" s="304">
        <f t="shared" ca="1" si="30"/>
        <v>91.233447955978747</v>
      </c>
      <c r="U69" s="311">
        <f t="shared" ca="1" si="31"/>
        <v>0</v>
      </c>
      <c r="V69" s="306">
        <f t="shared" ca="1" si="32"/>
        <v>1.2219061721109268</v>
      </c>
      <c r="W69" s="304">
        <f t="shared" ca="1" si="33"/>
        <v>22.19037265418164</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25.287670809251559</v>
      </c>
      <c r="AG69" s="306">
        <f t="shared" ref="AG69:AG132" ca="1" si="56">IF(AND(L68&lt;L_rampe,Poussee&lt;Poids*SIN(M68)),0,(-W68+Poussee)/m-Poids*SIN(M68)/m)</f>
        <v>129.41042365252787</v>
      </c>
      <c r="AH69" s="304">
        <f t="shared" ref="AH69:AH132" ca="1" si="57">IF(AND(L68&lt;L_rampe,Poussee&lt;Poids*SIN(M68)), g*SIN(M68), (-W68+Poussee)/m)</f>
        <v>139.04984676853462</v>
      </c>
    </row>
    <row r="70" spans="1:34" x14ac:dyDescent="0.2">
      <c r="A70" s="347">
        <f t="shared" ca="1" si="35"/>
        <v>0.01</v>
      </c>
      <c r="B70" s="304">
        <f t="shared" ca="1" si="36"/>
        <v>0.66000000000000036</v>
      </c>
      <c r="D70" s="306">
        <f t="shared" ca="1" si="37"/>
        <v>25.838441188356178</v>
      </c>
      <c r="E70" s="307">
        <f t="shared" ca="1" si="38"/>
        <v>126.76524772779212</v>
      </c>
      <c r="F70" s="304">
        <f t="shared" ca="1" si="39"/>
        <v>129.37176304948713</v>
      </c>
      <c r="G70" s="306">
        <f t="shared" ca="1" si="40"/>
        <v>15.402605448053819</v>
      </c>
      <c r="H70" s="307">
        <f t="shared" ca="1" si="41"/>
        <v>81.316047215249284</v>
      </c>
      <c r="I70" s="304">
        <f t="shared" ca="1" si="42"/>
        <v>82.761946505027709</v>
      </c>
      <c r="J70" s="306">
        <f t="shared" ca="1" si="43"/>
        <v>4.786244866873596</v>
      </c>
      <c r="K70" s="307">
        <f t="shared" ca="1" si="44"/>
        <v>26.094493019017662</v>
      </c>
      <c r="L70" s="304">
        <f t="shared" ca="1" si="29"/>
        <v>26.52980787426165</v>
      </c>
      <c r="M70" s="306">
        <f t="shared" ca="1" si="45"/>
        <v>1.3835975579414297</v>
      </c>
      <c r="N70" s="304">
        <f t="shared" ca="1" si="46"/>
        <v>79.274300614651295</v>
      </c>
      <c r="P70" s="310">
        <f t="shared" ca="1" si="47"/>
        <v>7</v>
      </c>
      <c r="Q70" s="304">
        <f t="shared" ca="1" si="48"/>
        <v>1313.979875</v>
      </c>
      <c r="R70" s="306">
        <f t="shared" ca="1" si="49"/>
        <v>0.64573142596928534</v>
      </c>
      <c r="S70" s="307">
        <f t="shared" ca="1" si="50"/>
        <v>9.2935883489389557</v>
      </c>
      <c r="T70" s="304">
        <f t="shared" ca="1" si="30"/>
        <v>91.170101703091163</v>
      </c>
      <c r="U70" s="311">
        <f t="shared" ca="1" si="31"/>
        <v>0</v>
      </c>
      <c r="V70" s="306">
        <f t="shared" ca="1" si="32"/>
        <v>1.2218075898214265</v>
      </c>
      <c r="W70" s="304">
        <f t="shared" ca="1" si="33"/>
        <v>22.898817191496718</v>
      </c>
      <c r="Y70" s="314" t="str">
        <f t="shared" ca="1" si="51"/>
        <v/>
      </c>
      <c r="Z70" s="315" t="str">
        <f t="shared" ca="1" si="52"/>
        <v/>
      </c>
      <c r="AA70" s="316" t="str">
        <f t="shared" ca="1" si="53"/>
        <v/>
      </c>
      <c r="AC70" s="310" t="e">
        <f t="shared" ca="1" si="54"/>
        <v>#N/A</v>
      </c>
      <c r="AD70" s="323" t="e">
        <f t="shared" ca="1" si="55"/>
        <v>#N/A</v>
      </c>
      <c r="AE70" s="324">
        <f t="shared" ca="1" si="34"/>
        <v>26.094493019017662</v>
      </c>
      <c r="AG70" s="306">
        <f t="shared" ca="1" si="56"/>
        <v>129.35891000302865</v>
      </c>
      <c r="AH70" s="304">
        <f t="shared" ca="1" si="57"/>
        <v>138.99792564981655</v>
      </c>
    </row>
    <row r="71" spans="1:34" x14ac:dyDescent="0.2">
      <c r="A71" s="347">
        <f t="shared" ca="1" si="35"/>
        <v>0.01</v>
      </c>
      <c r="B71" s="304">
        <f t="shared" ca="1" si="36"/>
        <v>0.67000000000000037</v>
      </c>
      <c r="D71" s="306">
        <f t="shared" ca="1" si="37"/>
        <v>25.858632203015127</v>
      </c>
      <c r="E71" s="307">
        <f t="shared" ca="1" si="38"/>
        <v>126.70727717324809</v>
      </c>
      <c r="F71" s="304">
        <f t="shared" ca="1" si="39"/>
        <v>129.31899685687762</v>
      </c>
      <c r="G71" s="306">
        <f t="shared" ca="1" si="40"/>
        <v>15.66119177008397</v>
      </c>
      <c r="H71" s="307">
        <f t="shared" ca="1" si="41"/>
        <v>82.583119986981771</v>
      </c>
      <c r="I71" s="304">
        <f t="shared" ca="1" si="42"/>
        <v>84.055009573752201</v>
      </c>
      <c r="J71" s="306">
        <f t="shared" ca="1" si="43"/>
        <v>4.9415638529642845</v>
      </c>
      <c r="K71" s="307">
        <f t="shared" ca="1" si="44"/>
        <v>26.913988855028819</v>
      </c>
      <c r="L71" s="304">
        <f t="shared" ca="1" si="29"/>
        <v>27.363878551870872</v>
      </c>
      <c r="M71" s="306">
        <f t="shared" ca="1" si="45"/>
        <v>1.3833803533991778</v>
      </c>
      <c r="N71" s="304">
        <f t="shared" ca="1" si="46"/>
        <v>79.261855711089197</v>
      </c>
      <c r="P71" s="310">
        <f t="shared" ca="1" si="47"/>
        <v>7</v>
      </c>
      <c r="Q71" s="304">
        <f t="shared" ca="1" si="48"/>
        <v>1313.2971250000001</v>
      </c>
      <c r="R71" s="306">
        <f t="shared" ca="1" si="49"/>
        <v>0.6453959009437743</v>
      </c>
      <c r="S71" s="307">
        <f t="shared" ca="1" si="50"/>
        <v>9.287134389929518</v>
      </c>
      <c r="T71" s="304">
        <f t="shared" ca="1" si="30"/>
        <v>91.106788365208573</v>
      </c>
      <c r="U71" s="311">
        <f t="shared" ca="1" si="31"/>
        <v>0</v>
      </c>
      <c r="V71" s="306">
        <f t="shared" ca="1" si="32"/>
        <v>1.2217074671249144</v>
      </c>
      <c r="W71" s="304">
        <f t="shared" ca="1" si="33"/>
        <v>23.618008292398038</v>
      </c>
      <c r="Y71" s="314" t="str">
        <f t="shared" ca="1" si="51"/>
        <v/>
      </c>
      <c r="Z71" s="315" t="str">
        <f t="shared" ca="1" si="52"/>
        <v/>
      </c>
      <c r="AA71" s="316" t="str">
        <f t="shared" ca="1" si="53"/>
        <v/>
      </c>
      <c r="AC71" s="310" t="e">
        <f t="shared" ca="1" si="54"/>
        <v>#N/A</v>
      </c>
      <c r="AD71" s="323" t="e">
        <f t="shared" ca="1" si="55"/>
        <v>#N/A</v>
      </c>
      <c r="AE71" s="324">
        <f t="shared" ca="1" si="34"/>
        <v>26.913988855028819</v>
      </c>
      <c r="AG71" s="306">
        <f t="shared" ca="1" si="56"/>
        <v>129.30610859587247</v>
      </c>
      <c r="AH71" s="304">
        <f t="shared" ca="1" si="57"/>
        <v>138.94472219630458</v>
      </c>
    </row>
    <row r="72" spans="1:34" x14ac:dyDescent="0.2">
      <c r="A72" s="347">
        <f t="shared" ca="1" si="35"/>
        <v>0.01</v>
      </c>
      <c r="B72" s="304">
        <f t="shared" ca="1" si="36"/>
        <v>0.68000000000000038</v>
      </c>
      <c r="D72" s="306">
        <f t="shared" ca="1" si="37"/>
        <v>25.878131965479849</v>
      </c>
      <c r="E72" s="307">
        <f t="shared" ca="1" si="38"/>
        <v>126.64812582580436</v>
      </c>
      <c r="F72" s="304">
        <f t="shared" ca="1" si="39"/>
        <v>129.26494300161806</v>
      </c>
      <c r="G72" s="306">
        <f t="shared" ca="1" si="40"/>
        <v>15.919973089738768</v>
      </c>
      <c r="H72" s="307">
        <f t="shared" ca="1" si="41"/>
        <v>83.849601245239811</v>
      </c>
      <c r="I72" s="304">
        <f t="shared" ca="1" si="42"/>
        <v>85.347531728596152</v>
      </c>
      <c r="J72" s="306">
        <f t="shared" ca="1" si="43"/>
        <v>5.0994696772633983</v>
      </c>
      <c r="K72" s="307">
        <f t="shared" ca="1" si="44"/>
        <v>27.746152461189926</v>
      </c>
      <c r="L72" s="304">
        <f t="shared" ca="1" si="29"/>
        <v>28.210876756827759</v>
      </c>
      <c r="M72" s="306">
        <f t="shared" ca="1" si="45"/>
        <v>1.3831661929591494</v>
      </c>
      <c r="N72" s="304">
        <f t="shared" ca="1" si="46"/>
        <v>79.249585221736908</v>
      </c>
      <c r="P72" s="310">
        <f t="shared" ca="1" si="47"/>
        <v>7</v>
      </c>
      <c r="Q72" s="304">
        <f t="shared" ca="1" si="48"/>
        <v>1312.6143749999999</v>
      </c>
      <c r="R72" s="306">
        <f t="shared" ca="1" si="49"/>
        <v>0.64506037591826304</v>
      </c>
      <c r="S72" s="307">
        <f t="shared" ca="1" si="50"/>
        <v>9.2806837861703357</v>
      </c>
      <c r="T72" s="304">
        <f t="shared" ca="1" si="30"/>
        <v>91.043507942331004</v>
      </c>
      <c r="U72" s="311">
        <f t="shared" ca="1" si="31"/>
        <v>0</v>
      </c>
      <c r="V72" s="306">
        <f t="shared" ca="1" si="32"/>
        <v>1.2216058051159411</v>
      </c>
      <c r="W72" s="304">
        <f t="shared" ca="1" si="33"/>
        <v>24.347919534841704</v>
      </c>
      <c r="Y72" s="314" t="str">
        <f t="shared" ca="1" si="51"/>
        <v/>
      </c>
      <c r="Z72" s="315" t="str">
        <f t="shared" ca="1" si="52"/>
        <v/>
      </c>
      <c r="AA72" s="316" t="str">
        <f t="shared" ca="1" si="53"/>
        <v/>
      </c>
      <c r="AC72" s="310" t="e">
        <f t="shared" ca="1" si="54"/>
        <v>#N/A</v>
      </c>
      <c r="AD72" s="323" t="e">
        <f t="shared" ca="1" si="55"/>
        <v>#N/A</v>
      </c>
      <c r="AE72" s="324">
        <f t="shared" ca="1" si="34"/>
        <v>27.746152461189926</v>
      </c>
      <c r="AG72" s="306">
        <f t="shared" ca="1" si="56"/>
        <v>129.2520197624755</v>
      </c>
      <c r="AH72" s="304">
        <f t="shared" ca="1" si="57"/>
        <v>138.89023658239569</v>
      </c>
    </row>
    <row r="73" spans="1:34" x14ac:dyDescent="0.2">
      <c r="A73" s="347">
        <f t="shared" ca="1" si="35"/>
        <v>0.01</v>
      </c>
      <c r="B73" s="304">
        <f t="shared" ca="1" si="36"/>
        <v>0.69000000000000039</v>
      </c>
      <c r="D73" s="306">
        <f t="shared" ca="1" si="37"/>
        <v>25.896952920519077</v>
      </c>
      <c r="E73" s="307">
        <f t="shared" ca="1" si="38"/>
        <v>126.58779185631172</v>
      </c>
      <c r="F73" s="304">
        <f t="shared" ca="1" si="39"/>
        <v>129.20960187859291</v>
      </c>
      <c r="G73" s="306">
        <f t="shared" ca="1" si="40"/>
        <v>16.17894261894396</v>
      </c>
      <c r="H73" s="307">
        <f t="shared" ca="1" si="41"/>
        <v>85.115479163802931</v>
      </c>
      <c r="I73" s="304">
        <f t="shared" ca="1" si="42"/>
        <v>86.639500099843914</v>
      </c>
      <c r="J73" s="306">
        <f t="shared" ca="1" si="43"/>
        <v>5.2599642558068123</v>
      </c>
      <c r="K73" s="307">
        <f t="shared" ca="1" si="44"/>
        <v>28.590977863235139</v>
      </c>
      <c r="L73" s="304">
        <f t="shared" ca="1" si="29"/>
        <v>29.070797016049749</v>
      </c>
      <c r="M73" s="306">
        <f t="shared" ca="1" si="45"/>
        <v>1.3829549878419247</v>
      </c>
      <c r="N73" s="304">
        <f t="shared" ca="1" si="46"/>
        <v>79.237484059908368</v>
      </c>
      <c r="P73" s="310">
        <f t="shared" ca="1" si="47"/>
        <v>7</v>
      </c>
      <c r="Q73" s="304">
        <f t="shared" ca="1" si="48"/>
        <v>1311.9316249999999</v>
      </c>
      <c r="R73" s="306">
        <f t="shared" ca="1" si="49"/>
        <v>0.64472485089275189</v>
      </c>
      <c r="S73" s="307">
        <f t="shared" ca="1" si="50"/>
        <v>9.2742365376614089</v>
      </c>
      <c r="T73" s="304">
        <f t="shared" ca="1" si="30"/>
        <v>90.98026043445843</v>
      </c>
      <c r="U73" s="311">
        <f t="shared" ca="1" si="31"/>
        <v>0</v>
      </c>
      <c r="V73" s="306">
        <f t="shared" ca="1" si="32"/>
        <v>1.2215026049090352</v>
      </c>
      <c r="W73" s="304">
        <f t="shared" ca="1" si="33"/>
        <v>25.08852398764223</v>
      </c>
      <c r="Y73" s="314" t="str">
        <f t="shared" ca="1" si="51"/>
        <v/>
      </c>
      <c r="Z73" s="315" t="str">
        <f t="shared" ca="1" si="52"/>
        <v/>
      </c>
      <c r="AA73" s="316" t="str">
        <f t="shared" ca="1" si="53"/>
        <v/>
      </c>
      <c r="AC73" s="310" t="e">
        <f t="shared" ca="1" si="54"/>
        <v>#N/A</v>
      </c>
      <c r="AD73" s="323" t="e">
        <f t="shared" ca="1" si="55"/>
        <v>#N/A</v>
      </c>
      <c r="AE73" s="324">
        <f t="shared" ca="1" si="34"/>
        <v>28.590977863235139</v>
      </c>
      <c r="AG73" s="306">
        <f t="shared" ca="1" si="56"/>
        <v>129.1966438857601</v>
      </c>
      <c r="AH73" s="304">
        <f t="shared" ca="1" si="57"/>
        <v>138.83446904081609</v>
      </c>
    </row>
    <row r="74" spans="1:34" x14ac:dyDescent="0.2">
      <c r="A74" s="347">
        <f t="shared" ca="1" si="35"/>
        <v>0.01</v>
      </c>
      <c r="B74" s="304">
        <f t="shared" ca="1" si="36"/>
        <v>0.7000000000000004</v>
      </c>
      <c r="D74" s="306">
        <f t="shared" ca="1" si="37"/>
        <v>25.915106968249088</v>
      </c>
      <c r="E74" s="307">
        <f t="shared" ca="1" si="38"/>
        <v>126.52627358323039</v>
      </c>
      <c r="F74" s="304">
        <f t="shared" ca="1" si="39"/>
        <v>129.15297393414625</v>
      </c>
      <c r="G74" s="306">
        <f t="shared" ca="1" si="40"/>
        <v>16.438093688626452</v>
      </c>
      <c r="H74" s="307">
        <f t="shared" ca="1" si="41"/>
        <v>86.38074189963524</v>
      </c>
      <c r="I74" s="304">
        <f t="shared" ca="1" si="42"/>
        <v>87.930901822098122</v>
      </c>
      <c r="J74" s="306">
        <f t="shared" ca="1" si="43"/>
        <v>5.4230494373446643</v>
      </c>
      <c r="K74" s="307">
        <f t="shared" ca="1" si="44"/>
        <v>29.44845896855233</v>
      </c>
      <c r="L74" s="304">
        <f t="shared" ca="1" si="29"/>
        <v>29.943633727762474</v>
      </c>
      <c r="M74" s="306">
        <f t="shared" ca="1" si="45"/>
        <v>1.3827466531090447</v>
      </c>
      <c r="N74" s="304">
        <f t="shared" ca="1" si="46"/>
        <v>79.225547358988351</v>
      </c>
      <c r="P74" s="310">
        <f t="shared" ca="1" si="47"/>
        <v>7</v>
      </c>
      <c r="Q74" s="304">
        <f t="shared" ca="1" si="48"/>
        <v>1311.248875</v>
      </c>
      <c r="R74" s="306">
        <f t="shared" ca="1" si="49"/>
        <v>0.64438932586724074</v>
      </c>
      <c r="S74" s="307">
        <f t="shared" ca="1" si="50"/>
        <v>9.2677926444027356</v>
      </c>
      <c r="T74" s="304">
        <f t="shared" ca="1" si="30"/>
        <v>90.917045841590834</v>
      </c>
      <c r="U74" s="311">
        <f t="shared" ca="1" si="31"/>
        <v>0</v>
      </c>
      <c r="V74" s="306">
        <f t="shared" ca="1" si="32"/>
        <v>1.2213978676387045</v>
      </c>
      <c r="W74" s="304">
        <f t="shared" ca="1" si="33"/>
        <v>25.839794212024962</v>
      </c>
      <c r="Y74" s="314" t="str">
        <f t="shared" ca="1" si="51"/>
        <v/>
      </c>
      <c r="Z74" s="315" t="str">
        <f t="shared" ca="1" si="52"/>
        <v/>
      </c>
      <c r="AA74" s="316" t="str">
        <f t="shared" ca="1" si="53"/>
        <v/>
      </c>
      <c r="AC74" s="310" t="e">
        <f t="shared" ca="1" si="54"/>
        <v>#N/A</v>
      </c>
      <c r="AD74" s="323" t="e">
        <f t="shared" ca="1" si="55"/>
        <v>#N/A</v>
      </c>
      <c r="AE74" s="324">
        <f t="shared" ca="1" si="34"/>
        <v>29.44845896855233</v>
      </c>
      <c r="AG74" s="306">
        <f t="shared" ca="1" si="56"/>
        <v>129.13998140058902</v>
      </c>
      <c r="AH74" s="304">
        <f t="shared" ca="1" si="57"/>
        <v>138.77741986266079</v>
      </c>
    </row>
    <row r="75" spans="1:34" x14ac:dyDescent="0.2">
      <c r="A75" s="347">
        <f t="shared" ca="1" si="35"/>
        <v>0.01</v>
      </c>
      <c r="B75" s="304">
        <f t="shared" ca="1" si="36"/>
        <v>0.71000000000000041</v>
      </c>
      <c r="D75" s="306">
        <f t="shared" ca="1" si="37"/>
        <v>25.932605496635709</v>
      </c>
      <c r="E75" s="307">
        <f t="shared" ca="1" si="38"/>
        <v>126.4635694674781</v>
      </c>
      <c r="F75" s="304">
        <f t="shared" ca="1" si="39"/>
        <v>129.09505966651008</v>
      </c>
      <c r="G75" s="306">
        <f t="shared" ca="1" si="40"/>
        <v>16.69741974359281</v>
      </c>
      <c r="H75" s="307">
        <f t="shared" ca="1" si="41"/>
        <v>87.64537759431002</v>
      </c>
      <c r="I75" s="304">
        <f t="shared" ca="1" si="42"/>
        <v>89.221724034805021</v>
      </c>
      <c r="J75" s="306">
        <f t="shared" ca="1" si="43"/>
        <v>5.5887270045057607</v>
      </c>
      <c r="K75" s="307">
        <f t="shared" ca="1" si="44"/>
        <v>30.318589566022055</v>
      </c>
      <c r="L75" s="304">
        <f t="shared" ca="1" si="29"/>
        <v>30.829381161544475</v>
      </c>
      <c r="M75" s="306">
        <f t="shared" ca="1" si="45"/>
        <v>1.3825411074432108</v>
      </c>
      <c r="N75" s="304">
        <f t="shared" ca="1" si="46"/>
        <v>79.213770459838869</v>
      </c>
      <c r="P75" s="310">
        <f t="shared" ca="1" si="47"/>
        <v>7</v>
      </c>
      <c r="Q75" s="304">
        <f t="shared" ca="1" si="48"/>
        <v>1310.5661249999998</v>
      </c>
      <c r="R75" s="306">
        <f t="shared" ca="1" si="49"/>
        <v>0.64405380084172947</v>
      </c>
      <c r="S75" s="307">
        <f t="shared" ca="1" si="50"/>
        <v>9.2613521063943178</v>
      </c>
      <c r="T75" s="304">
        <f t="shared" ca="1" si="30"/>
        <v>90.853864163728261</v>
      </c>
      <c r="U75" s="311">
        <f t="shared" ca="1" si="31"/>
        <v>0</v>
      </c>
      <c r="V75" s="306">
        <f t="shared" ca="1" si="32"/>
        <v>1.2212915944594389</v>
      </c>
      <c r="W75" s="304">
        <f t="shared" ca="1" si="33"/>
        <v>26.601702263228795</v>
      </c>
      <c r="Y75" s="314" t="str">
        <f t="shared" ca="1" si="51"/>
        <v/>
      </c>
      <c r="Z75" s="315" t="str">
        <f t="shared" ca="1" si="52"/>
        <v/>
      </c>
      <c r="AA75" s="316" t="str">
        <f t="shared" ca="1" si="53"/>
        <v/>
      </c>
      <c r="AC75" s="310" t="e">
        <f t="shared" ca="1" si="54"/>
        <v>#N/A</v>
      </c>
      <c r="AD75" s="323" t="e">
        <f t="shared" ca="1" si="55"/>
        <v>#N/A</v>
      </c>
      <c r="AE75" s="324">
        <f t="shared" ca="1" si="34"/>
        <v>30.318589566022055</v>
      </c>
      <c r="AG75" s="306">
        <f t="shared" ca="1" si="56"/>
        <v>129.08203279416648</v>
      </c>
      <c r="AH75" s="304">
        <f t="shared" ca="1" si="57"/>
        <v>138.71908939742835</v>
      </c>
    </row>
    <row r="76" spans="1:34" x14ac:dyDescent="0.2">
      <c r="A76" s="347">
        <f t="shared" ca="1" si="35"/>
        <v>0.01</v>
      </c>
      <c r="B76" s="304">
        <f t="shared" ca="1" si="36"/>
        <v>0.72000000000000042</v>
      </c>
      <c r="D76" s="306">
        <f t="shared" ca="1" si="37"/>
        <v>25.949459411657376</v>
      </c>
      <c r="E76" s="307">
        <f t="shared" ca="1" si="38"/>
        <v>126.3996781076402</v>
      </c>
      <c r="F76" s="304">
        <f t="shared" ca="1" si="39"/>
        <v>129.03585962619968</v>
      </c>
      <c r="G76" s="306">
        <f t="shared" ca="1" si="40"/>
        <v>16.956914337709385</v>
      </c>
      <c r="H76" s="307">
        <f t="shared" ca="1" si="41"/>
        <v>88.90937437538642</v>
      </c>
      <c r="I76" s="304">
        <f t="shared" ca="1" si="42"/>
        <v>90.51195388278299</v>
      </c>
      <c r="J76" s="306">
        <f t="shared" ca="1" si="43"/>
        <v>5.7569986749122712</v>
      </c>
      <c r="K76" s="307">
        <f t="shared" ca="1" si="44"/>
        <v>31.201363325870538</v>
      </c>
      <c r="L76" s="304">
        <f t="shared" ca="1" si="29"/>
        <v>31.728033458377478</v>
      </c>
      <c r="M76" s="306">
        <f t="shared" ca="1" si="45"/>
        <v>1.3823382729440381</v>
      </c>
      <c r="N76" s="304">
        <f t="shared" ca="1" si="46"/>
        <v>79.202148899096613</v>
      </c>
      <c r="P76" s="310">
        <f t="shared" ca="1" si="47"/>
        <v>7</v>
      </c>
      <c r="Q76" s="304">
        <f t="shared" ca="1" si="48"/>
        <v>1309.8833749999999</v>
      </c>
      <c r="R76" s="306">
        <f t="shared" ca="1" si="49"/>
        <v>0.64371827581621832</v>
      </c>
      <c r="S76" s="307">
        <f t="shared" ca="1" si="50"/>
        <v>9.2549149236361554</v>
      </c>
      <c r="T76" s="304">
        <f t="shared" ca="1" si="30"/>
        <v>90.790715400870695</v>
      </c>
      <c r="U76" s="311">
        <f t="shared" ca="1" si="31"/>
        <v>0</v>
      </c>
      <c r="V76" s="306">
        <f t="shared" ca="1" si="32"/>
        <v>1.2211837865457065</v>
      </c>
      <c r="W76" s="304">
        <f t="shared" ca="1" si="33"/>
        <v>27.374219692158793</v>
      </c>
      <c r="Y76" s="314" t="str">
        <f t="shared" ca="1" si="51"/>
        <v/>
      </c>
      <c r="Z76" s="315" t="str">
        <f t="shared" ca="1" si="52"/>
        <v/>
      </c>
      <c r="AA76" s="316" t="str">
        <f t="shared" ca="1" si="53"/>
        <v/>
      </c>
      <c r="AC76" s="310" t="e">
        <f t="shared" ca="1" si="54"/>
        <v>#N/A</v>
      </c>
      <c r="AD76" s="323" t="e">
        <f t="shared" ca="1" si="55"/>
        <v>#N/A</v>
      </c>
      <c r="AE76" s="324">
        <f t="shared" ca="1" si="34"/>
        <v>31.201363325870538</v>
      </c>
      <c r="AG76" s="306">
        <f t="shared" ca="1" si="56"/>
        <v>129.02279860640772</v>
      </c>
      <c r="AH76" s="304">
        <f t="shared" ca="1" si="57"/>
        <v>138.65947805304984</v>
      </c>
    </row>
    <row r="77" spans="1:34" x14ac:dyDescent="0.2">
      <c r="A77" s="347">
        <f t="shared" ca="1" si="35"/>
        <v>0.01</v>
      </c>
      <c r="B77" s="304">
        <f t="shared" ca="1" si="36"/>
        <v>0.73000000000000043</v>
      </c>
      <c r="D77" s="306">
        <f t="shared" ca="1" si="37"/>
        <v>25.965679165329028</v>
      </c>
      <c r="E77" s="307">
        <f t="shared" ca="1" si="38"/>
        <v>126.33459823551041</v>
      </c>
      <c r="F77" s="304">
        <f t="shared" ca="1" si="39"/>
        <v>128.97537441637698</v>
      </c>
      <c r="G77" s="306">
        <f t="shared" ca="1" si="40"/>
        <v>17.216571129362677</v>
      </c>
      <c r="H77" s="307">
        <f t="shared" ca="1" si="41"/>
        <v>90.172720357741525</v>
      </c>
      <c r="I77" s="304">
        <f t="shared" ca="1" si="42"/>
        <v>91.801578516754589</v>
      </c>
      <c r="J77" s="306">
        <f t="shared" ca="1" si="43"/>
        <v>5.9278661022476316</v>
      </c>
      <c r="K77" s="307">
        <f t="shared" ca="1" si="44"/>
        <v>32.09677379953618</v>
      </c>
      <c r="L77" s="304">
        <f t="shared" ca="1" si="29"/>
        <v>32.63958463070216</v>
      </c>
      <c r="M77" s="306">
        <f t="shared" ca="1" si="45"/>
        <v>1.3821380749380616</v>
      </c>
      <c r="N77" s="304">
        <f t="shared" ca="1" si="46"/>
        <v>79.190678398287233</v>
      </c>
      <c r="P77" s="310">
        <f t="shared" ca="1" si="47"/>
        <v>7</v>
      </c>
      <c r="Q77" s="304">
        <f t="shared" ca="1" si="48"/>
        <v>1309.2006249999999</v>
      </c>
      <c r="R77" s="306">
        <f t="shared" ca="1" si="49"/>
        <v>0.64338275079070717</v>
      </c>
      <c r="S77" s="307">
        <f t="shared" ca="1" si="50"/>
        <v>9.2484810961282484</v>
      </c>
      <c r="T77" s="304">
        <f t="shared" ca="1" si="30"/>
        <v>90.727599553018123</v>
      </c>
      <c r="U77" s="311">
        <f t="shared" ca="1" si="31"/>
        <v>0</v>
      </c>
      <c r="V77" s="306">
        <f t="shared" ca="1" si="32"/>
        <v>1.2210744450919526</v>
      </c>
      <c r="W77" s="304">
        <f t="shared" ca="1" si="33"/>
        <v>28.157317547088851</v>
      </c>
      <c r="Y77" s="314" t="str">
        <f t="shared" ca="1" si="51"/>
        <v/>
      </c>
      <c r="Z77" s="315" t="str">
        <f t="shared" ca="1" si="52"/>
        <v/>
      </c>
      <c r="AA77" s="316" t="str">
        <f t="shared" ca="1" si="53"/>
        <v/>
      </c>
      <c r="AC77" s="310" t="e">
        <f t="shared" ca="1" si="54"/>
        <v>#N/A</v>
      </c>
      <c r="AD77" s="323" t="e">
        <f t="shared" ca="1" si="55"/>
        <v>#N/A</v>
      </c>
      <c r="AE77" s="324">
        <f t="shared" ca="1" si="34"/>
        <v>32.09677379953618</v>
      </c>
      <c r="AG77" s="306">
        <f t="shared" ca="1" si="56"/>
        <v>128.9622794302787</v>
      </c>
      <c r="AH77" s="304">
        <f t="shared" ca="1" si="57"/>
        <v>138.59858629591193</v>
      </c>
    </row>
    <row r="78" spans="1:34" x14ac:dyDescent="0.2">
      <c r="A78" s="347">
        <f t="shared" ca="1" si="35"/>
        <v>0.01</v>
      </c>
      <c r="B78" s="304">
        <f t="shared" ca="1" si="36"/>
        <v>0.74000000000000044</v>
      </c>
      <c r="D78" s="306">
        <f t="shared" ca="1" si="37"/>
        <v>25.981274781765968</v>
      </c>
      <c r="E78" s="307">
        <f t="shared" ca="1" si="38"/>
        <v>126.26832871193497</v>
      </c>
      <c r="F78" s="304">
        <f t="shared" ca="1" si="39"/>
        <v>128.91360469318545</v>
      </c>
      <c r="G78" s="306">
        <f t="shared" ca="1" si="40"/>
        <v>17.476383877180336</v>
      </c>
      <c r="H78" s="307">
        <f t="shared" ca="1" si="41"/>
        <v>91.43540364486087</v>
      </c>
      <c r="I78" s="304">
        <f t="shared" ca="1" si="42"/>
        <v>93.090585093881572</v>
      </c>
      <c r="J78" s="306">
        <f t="shared" ca="1" si="43"/>
        <v>6.101330877280347</v>
      </c>
      <c r="K78" s="307">
        <f t="shared" ca="1" si="44"/>
        <v>33.004814419549191</v>
      </c>
      <c r="L78" s="304">
        <f t="shared" ca="1" si="29"/>
        <v>33.564028562479457</v>
      </c>
      <c r="M78" s="306">
        <f t="shared" ca="1" si="45"/>
        <v>1.3819404418018133</v>
      </c>
      <c r="N78" s="304">
        <f t="shared" ca="1" si="46"/>
        <v>79.179354853688267</v>
      </c>
      <c r="P78" s="310">
        <f t="shared" ca="1" si="47"/>
        <v>7</v>
      </c>
      <c r="Q78" s="304">
        <f t="shared" ca="1" si="48"/>
        <v>1308.517875</v>
      </c>
      <c r="R78" s="306">
        <f t="shared" ca="1" si="49"/>
        <v>0.64304722576519613</v>
      </c>
      <c r="S78" s="307">
        <f t="shared" ca="1" si="50"/>
        <v>9.2420506238705968</v>
      </c>
      <c r="T78" s="304">
        <f t="shared" ca="1" si="30"/>
        <v>90.664516620170559</v>
      </c>
      <c r="U78" s="311">
        <f t="shared" ca="1" si="31"/>
        <v>0</v>
      </c>
      <c r="V78" s="306">
        <f t="shared" ca="1" si="32"/>
        <v>1.2209635713125924</v>
      </c>
      <c r="W78" s="304">
        <f t="shared" ca="1" si="33"/>
        <v>28.95096637541414</v>
      </c>
      <c r="Y78" s="314" t="str">
        <f t="shared" ca="1" si="51"/>
        <v/>
      </c>
      <c r="Z78" s="315" t="str">
        <f t="shared" ca="1" si="52"/>
        <v/>
      </c>
      <c r="AA78" s="316" t="str">
        <f t="shared" ca="1" si="53"/>
        <v/>
      </c>
      <c r="AC78" s="310" t="e">
        <f t="shared" ca="1" si="54"/>
        <v>#N/A</v>
      </c>
      <c r="AD78" s="323" t="e">
        <f t="shared" ca="1" si="55"/>
        <v>#N/A</v>
      </c>
      <c r="AE78" s="324">
        <f t="shared" ca="1" si="34"/>
        <v>33.004814419549191</v>
      </c>
      <c r="AG78" s="306">
        <f t="shared" ca="1" si="56"/>
        <v>128.90047591210879</v>
      </c>
      <c r="AH78" s="304">
        <f t="shared" ca="1" si="57"/>
        <v>138.53641465087458</v>
      </c>
    </row>
    <row r="79" spans="1:34" x14ac:dyDescent="0.2">
      <c r="A79" s="347">
        <f t="shared" ca="1" si="35"/>
        <v>0.01</v>
      </c>
      <c r="B79" s="304">
        <f t="shared" ca="1" si="36"/>
        <v>0.75000000000000044</v>
      </c>
      <c r="D79" s="306">
        <f t="shared" ca="1" si="37"/>
        <v>25.996255881450455</v>
      </c>
      <c r="E79" s="307">
        <f t="shared" ca="1" si="38"/>
        <v>126.20086852293474</v>
      </c>
      <c r="F79" s="304">
        <f t="shared" ca="1" si="39"/>
        <v>128.85055116605793</v>
      </c>
      <c r="G79" s="306">
        <f t="shared" ca="1" si="40"/>
        <v>17.73634643599484</v>
      </c>
      <c r="H79" s="307">
        <f t="shared" ca="1" si="41"/>
        <v>92.697412330090216</v>
      </c>
      <c r="I79" s="304">
        <f t="shared" ca="1" si="42"/>
        <v>94.378960778302641</v>
      </c>
      <c r="J79" s="306">
        <f t="shared" ca="1" si="43"/>
        <v>6.277394528846223</v>
      </c>
      <c r="K79" s="307">
        <f t="shared" ca="1" si="44"/>
        <v>33.925478499423946</v>
      </c>
      <c r="L79" s="304">
        <f t="shared" ca="1" si="29"/>
        <v>34.501359009257378</v>
      </c>
      <c r="M79" s="306">
        <f t="shared" ca="1" si="45"/>
        <v>1.3817453047969019</v>
      </c>
      <c r="N79" s="304">
        <f t="shared" ca="1" si="46"/>
        <v>79.16817432688002</v>
      </c>
      <c r="P79" s="310">
        <f t="shared" ca="1" si="47"/>
        <v>7</v>
      </c>
      <c r="Q79" s="304">
        <f t="shared" ca="1" si="48"/>
        <v>1307.8351249999998</v>
      </c>
      <c r="R79" s="306">
        <f t="shared" ca="1" si="49"/>
        <v>0.64271170073968487</v>
      </c>
      <c r="S79" s="307">
        <f t="shared" ca="1" si="50"/>
        <v>9.2356235068632007</v>
      </c>
      <c r="T79" s="304">
        <f t="shared" ca="1" si="30"/>
        <v>90.601466602328003</v>
      </c>
      <c r="U79" s="311">
        <f t="shared" ca="1" si="31"/>
        <v>0</v>
      </c>
      <c r="V79" s="306">
        <f t="shared" ca="1" si="32"/>
        <v>1.2208511664420043</v>
      </c>
      <c r="W79" s="304">
        <f t="shared" ca="1" si="33"/>
        <v>29.755136225453256</v>
      </c>
      <c r="Y79" s="314" t="str">
        <f t="shared" ca="1" si="51"/>
        <v/>
      </c>
      <c r="Z79" s="315" t="str">
        <f t="shared" ca="1" si="52"/>
        <v/>
      </c>
      <c r="AA79" s="316" t="str">
        <f t="shared" ca="1" si="53"/>
        <v/>
      </c>
      <c r="AC79" s="310" t="e">
        <f t="shared" ca="1" si="54"/>
        <v>#N/A</v>
      </c>
      <c r="AD79" s="323" t="e">
        <f t="shared" ca="1" si="55"/>
        <v>#N/A</v>
      </c>
      <c r="AE79" s="324">
        <f t="shared" ca="1" si="34"/>
        <v>33.925478499423946</v>
      </c>
      <c r="AG79" s="306">
        <f t="shared" ca="1" si="56"/>
        <v>128.83738875187791</v>
      </c>
      <c r="AH79" s="304">
        <f t="shared" ca="1" si="57"/>
        <v>138.47296370128319</v>
      </c>
    </row>
    <row r="80" spans="1:34" x14ac:dyDescent="0.2">
      <c r="A80" s="347">
        <f t="shared" ca="1" si="35"/>
        <v>0.01</v>
      </c>
      <c r="B80" s="304">
        <f t="shared" ca="1" si="36"/>
        <v>0.76000000000000045</v>
      </c>
      <c r="D80" s="306">
        <f t="shared" ca="1" si="37"/>
        <v>26.010631703847814</v>
      </c>
      <c r="E80" s="307">
        <f t="shared" ca="1" si="38"/>
        <v>126.13221677608195</v>
      </c>
      <c r="F80" s="304">
        <f t="shared" ca="1" si="39"/>
        <v>128.78621459799857</v>
      </c>
      <c r="G80" s="306">
        <f t="shared" ca="1" si="40"/>
        <v>17.996452753033317</v>
      </c>
      <c r="H80" s="307">
        <f t="shared" ca="1" si="41"/>
        <v>93.95873449785104</v>
      </c>
      <c r="I80" s="304">
        <f t="shared" ca="1" si="42"/>
        <v>95.666692741673813</v>
      </c>
      <c r="J80" s="306">
        <f t="shared" ca="1" si="43"/>
        <v>6.4560585247913638</v>
      </c>
      <c r="K80" s="307">
        <f t="shared" ca="1" si="44"/>
        <v>34.858759233563653</v>
      </c>
      <c r="L80" s="304">
        <f t="shared" ca="1" si="29"/>
        <v>35.451569598243324</v>
      </c>
      <c r="M80" s="306">
        <f t="shared" ca="1" si="45"/>
        <v>1.3815525979161327</v>
      </c>
      <c r="N80" s="304">
        <f t="shared" ca="1" si="46"/>
        <v>79.157133035928823</v>
      </c>
      <c r="P80" s="310">
        <f t="shared" ca="1" si="47"/>
        <v>7</v>
      </c>
      <c r="Q80" s="304">
        <f t="shared" ca="1" si="48"/>
        <v>1307.1523749999999</v>
      </c>
      <c r="R80" s="306">
        <f t="shared" ca="1" si="49"/>
        <v>0.64237617571417371</v>
      </c>
      <c r="S80" s="307">
        <f t="shared" ca="1" si="50"/>
        <v>9.2291997451060581</v>
      </c>
      <c r="T80" s="304">
        <f t="shared" ca="1" si="30"/>
        <v>90.53844949949044</v>
      </c>
      <c r="U80" s="311">
        <f t="shared" ca="1" si="31"/>
        <v>0</v>
      </c>
      <c r="V80" s="306">
        <f t="shared" ca="1" si="32"/>
        <v>1.2207372317345202</v>
      </c>
      <c r="W80" s="304">
        <f t="shared" ca="1" si="33"/>
        <v>30.569796648299963</v>
      </c>
      <c r="Y80" s="314" t="str">
        <f t="shared" ca="1" si="51"/>
        <v/>
      </c>
      <c r="Z80" s="315" t="str">
        <f t="shared" ca="1" si="52"/>
        <v/>
      </c>
      <c r="AA80" s="316" t="str">
        <f t="shared" ca="1" si="53"/>
        <v/>
      </c>
      <c r="AC80" s="310" t="e">
        <f t="shared" ca="1" si="54"/>
        <v>#N/A</v>
      </c>
      <c r="AD80" s="323" t="e">
        <f t="shared" ca="1" si="55"/>
        <v>#N/A</v>
      </c>
      <c r="AE80" s="324">
        <f t="shared" ca="1" si="34"/>
        <v>34.858759233563653</v>
      </c>
      <c r="AG80" s="306">
        <f t="shared" ca="1" si="56"/>
        <v>128.77301870347932</v>
      </c>
      <c r="AH80" s="304">
        <f t="shared" ca="1" si="57"/>
        <v>138.40823408897489</v>
      </c>
    </row>
    <row r="81" spans="1:34" x14ac:dyDescent="0.2">
      <c r="A81" s="347">
        <f t="shared" ca="1" si="35"/>
        <v>0.01</v>
      </c>
      <c r="B81" s="304">
        <f t="shared" ca="1" si="36"/>
        <v>0.77000000000000046</v>
      </c>
      <c r="D81" s="306">
        <f t="shared" ca="1" si="37"/>
        <v>26.024411128504706</v>
      </c>
      <c r="E81" s="307">
        <f t="shared" ca="1" si="38"/>
        <v>126.06237269711116</v>
      </c>
      <c r="F81" s="304">
        <f t="shared" ca="1" si="39"/>
        <v>128.72059580584141</v>
      </c>
      <c r="G81" s="306">
        <f t="shared" ca="1" si="40"/>
        <v>18.256696864318364</v>
      </c>
      <c r="H81" s="307">
        <f t="shared" ca="1" si="41"/>
        <v>95.219358224822145</v>
      </c>
      <c r="I81" s="304">
        <f t="shared" ca="1" si="42"/>
        <v>96.953768163710976</v>
      </c>
      <c r="J81" s="306">
        <f t="shared" ca="1" si="43"/>
        <v>6.6373242728781223</v>
      </c>
      <c r="K81" s="307">
        <f t="shared" ca="1" si="44"/>
        <v>35.80464969717702</v>
      </c>
      <c r="L81" s="304">
        <f t="shared" ca="1" si="29"/>
        <v>36.414653828382001</v>
      </c>
      <c r="M81" s="306">
        <f t="shared" ca="1" si="45"/>
        <v>1.3813622577397866</v>
      </c>
      <c r="N81" s="304">
        <f t="shared" ca="1" si="46"/>
        <v>79.146227347152404</v>
      </c>
      <c r="P81" s="310">
        <f t="shared" ca="1" si="47"/>
        <v>7</v>
      </c>
      <c r="Q81" s="304">
        <f t="shared" ca="1" si="48"/>
        <v>1306.469625</v>
      </c>
      <c r="R81" s="306">
        <f t="shared" ca="1" si="49"/>
        <v>0.64204065068866256</v>
      </c>
      <c r="S81" s="307">
        <f t="shared" ca="1" si="50"/>
        <v>9.222779338599171</v>
      </c>
      <c r="T81" s="304">
        <f t="shared" ca="1" si="30"/>
        <v>90.475465311657871</v>
      </c>
      <c r="U81" s="311">
        <f t="shared" ca="1" si="31"/>
        <v>0</v>
      </c>
      <c r="V81" s="306">
        <f t="shared" ca="1" si="32"/>
        <v>1.2206217684644172</v>
      </c>
      <c r="W81" s="304">
        <f t="shared" ca="1" si="33"/>
        <v>31.394916699724334</v>
      </c>
      <c r="Y81" s="314" t="str">
        <f t="shared" ca="1" si="51"/>
        <v/>
      </c>
      <c r="Z81" s="315" t="str">
        <f t="shared" ca="1" si="52"/>
        <v/>
      </c>
      <c r="AA81" s="316" t="str">
        <f t="shared" ca="1" si="53"/>
        <v/>
      </c>
      <c r="AC81" s="310" t="e">
        <f t="shared" ca="1" si="54"/>
        <v>#N/A</v>
      </c>
      <c r="AD81" s="323" t="e">
        <f t="shared" ca="1" si="55"/>
        <v>#N/A</v>
      </c>
      <c r="AE81" s="324">
        <f t="shared" ca="1" si="34"/>
        <v>35.80464969717702</v>
      </c>
      <c r="AG81" s="306">
        <f t="shared" ca="1" si="56"/>
        <v>128.70736657495985</v>
      </c>
      <c r="AH81" s="304">
        <f t="shared" ca="1" si="57"/>
        <v>138.34222651427913</v>
      </c>
    </row>
    <row r="82" spans="1:34" x14ac:dyDescent="0.2">
      <c r="A82" s="347">
        <f t="shared" ca="1" si="35"/>
        <v>0.01</v>
      </c>
      <c r="B82" s="304">
        <f t="shared" ca="1" si="36"/>
        <v>0.78000000000000047</v>
      </c>
      <c r="D82" s="306">
        <f t="shared" ca="1" si="37"/>
        <v>26.037602694750664</v>
      </c>
      <c r="E82" s="307">
        <f t="shared" ca="1" si="38"/>
        <v>125.99133562674584</v>
      </c>
      <c r="F82" s="304">
        <f t="shared" ca="1" si="39"/>
        <v>128.65369566048619</v>
      </c>
      <c r="G82" s="306">
        <f t="shared" ca="1" si="40"/>
        <v>18.517072891265872</v>
      </c>
      <c r="H82" s="307">
        <f t="shared" ca="1" si="41"/>
        <v>96.479271581089606</v>
      </c>
      <c r="I82" s="304">
        <f t="shared" ca="1" si="42"/>
        <v>98.24017423273483</v>
      </c>
      <c r="J82" s="306">
        <f t="shared" ca="1" si="43"/>
        <v>6.8211931216560435</v>
      </c>
      <c r="K82" s="307">
        <f t="shared" ca="1" si="44"/>
        <v>36.763142846206577</v>
      </c>
      <c r="L82" s="304">
        <f t="shared" ca="1" si="29"/>
        <v>37.390605070438717</v>
      </c>
      <c r="M82" s="306">
        <f t="shared" ca="1" si="45"/>
        <v>1.3811742233012652</v>
      </c>
      <c r="N82" s="304">
        <f t="shared" ca="1" si="46"/>
        <v>79.135453767422021</v>
      </c>
      <c r="P82" s="310">
        <f t="shared" ca="1" si="47"/>
        <v>7</v>
      </c>
      <c r="Q82" s="304">
        <f t="shared" ca="1" si="48"/>
        <v>1305.786875</v>
      </c>
      <c r="R82" s="306">
        <f t="shared" ca="1" si="49"/>
        <v>0.64170512566315141</v>
      </c>
      <c r="S82" s="307">
        <f t="shared" ca="1" si="50"/>
        <v>9.2163622873425393</v>
      </c>
      <c r="T82" s="304">
        <f t="shared" ca="1" si="30"/>
        <v>90.412514038830309</v>
      </c>
      <c r="U82" s="311">
        <f t="shared" ca="1" si="31"/>
        <v>0</v>
      </c>
      <c r="V82" s="306">
        <f t="shared" ca="1" si="32"/>
        <v>1.2205047779259013</v>
      </c>
      <c r="W82" s="304">
        <f t="shared" ca="1" si="33"/>
        <v>32.230464942123135</v>
      </c>
      <c r="Y82" s="314" t="str">
        <f t="shared" ca="1" si="51"/>
        <v/>
      </c>
      <c r="Z82" s="315" t="str">
        <f t="shared" ca="1" si="52"/>
        <v/>
      </c>
      <c r="AA82" s="316" t="str">
        <f t="shared" ca="1" si="53"/>
        <v/>
      </c>
      <c r="AC82" s="310" t="e">
        <f t="shared" ca="1" si="54"/>
        <v>#N/A</v>
      </c>
      <c r="AD82" s="323" t="e">
        <f t="shared" ca="1" si="55"/>
        <v>#N/A</v>
      </c>
      <c r="AE82" s="324">
        <f t="shared" ca="1" si="34"/>
        <v>36.763142846206577</v>
      </c>
      <c r="AG82" s="306">
        <f t="shared" ca="1" si="56"/>
        <v>128.64043322873925</v>
      </c>
      <c r="AH82" s="304">
        <f t="shared" ca="1" si="57"/>
        <v>138.27494173601286</v>
      </c>
    </row>
    <row r="83" spans="1:34" x14ac:dyDescent="0.2">
      <c r="A83" s="347">
        <f t="shared" ca="1" si="35"/>
        <v>0.01</v>
      </c>
      <c r="B83" s="304">
        <f t="shared" ca="1" si="36"/>
        <v>0.79000000000000048</v>
      </c>
      <c r="D83" s="306">
        <f t="shared" ca="1" si="37"/>
        <v>26.050214620111973</v>
      </c>
      <c r="E83" s="307">
        <f t="shared" ca="1" si="38"/>
        <v>125.91910501772276</v>
      </c>
      <c r="F83" s="304">
        <f t="shared" ca="1" si="39"/>
        <v>128.58551508711309</v>
      </c>
      <c r="G83" s="306">
        <f t="shared" ca="1" si="40"/>
        <v>18.777575037466992</v>
      </c>
      <c r="H83" s="307">
        <f t="shared" ca="1" si="41"/>
        <v>97.738462631266827</v>
      </c>
      <c r="I83" s="304">
        <f t="shared" ca="1" si="42"/>
        <v>99.525898146217429</v>
      </c>
      <c r="J83" s="306">
        <f t="shared" ca="1" si="43"/>
        <v>7.0076663612997079</v>
      </c>
      <c r="K83" s="307">
        <f t="shared" ca="1" si="44"/>
        <v>37.734231517268363</v>
      </c>
      <c r="L83" s="304">
        <f t="shared" ca="1" si="29"/>
        <v>38.379416567088413</v>
      </c>
      <c r="M83" s="306">
        <f t="shared" ca="1" si="45"/>
        <v>1.3809884359613736</v>
      </c>
      <c r="N83" s="304">
        <f t="shared" ca="1" si="46"/>
        <v>79.124808936959269</v>
      </c>
      <c r="P83" s="310">
        <f t="shared" ca="1" si="47"/>
        <v>7</v>
      </c>
      <c r="Q83" s="304">
        <f t="shared" ca="1" si="48"/>
        <v>1305.1041249999998</v>
      </c>
      <c r="R83" s="306">
        <f t="shared" ca="1" si="49"/>
        <v>0.64136960063764015</v>
      </c>
      <c r="S83" s="307">
        <f t="shared" ca="1" si="50"/>
        <v>9.2099485913361629</v>
      </c>
      <c r="T83" s="304">
        <f t="shared" ca="1" si="30"/>
        <v>90.34959568100777</v>
      </c>
      <c r="U83" s="311">
        <f t="shared" ca="1" si="31"/>
        <v>0</v>
      </c>
      <c r="V83" s="306">
        <f t="shared" ca="1" si="32"/>
        <v>1.2203862614330969</v>
      </c>
      <c r="W83" s="304">
        <f t="shared" ca="1" si="33"/>
        <v>33.076409446519285</v>
      </c>
      <c r="Y83" s="314" t="str">
        <f t="shared" ca="1" si="51"/>
        <v/>
      </c>
      <c r="Z83" s="315" t="str">
        <f t="shared" ca="1" si="52"/>
        <v/>
      </c>
      <c r="AA83" s="316" t="str">
        <f t="shared" ca="1" si="53"/>
        <v/>
      </c>
      <c r="AC83" s="310" t="e">
        <f t="shared" ca="1" si="54"/>
        <v>#N/A</v>
      </c>
      <c r="AD83" s="323" t="e">
        <f t="shared" ca="1" si="55"/>
        <v>#N/A</v>
      </c>
      <c r="AE83" s="324">
        <f t="shared" ca="1" si="34"/>
        <v>37.734231517268363</v>
      </c>
      <c r="AG83" s="306">
        <f t="shared" ca="1" si="56"/>
        <v>128.57221958180892</v>
      </c>
      <c r="AH83" s="304">
        <f t="shared" ca="1" si="57"/>
        <v>138.20638057146968</v>
      </c>
    </row>
    <row r="84" spans="1:34" x14ac:dyDescent="0.2">
      <c r="A84" s="347">
        <f t="shared" ca="1" si="35"/>
        <v>0.01</v>
      </c>
      <c r="B84" s="304">
        <f t="shared" ca="1" si="36"/>
        <v>0.80000000000000049</v>
      </c>
      <c r="D84" s="306">
        <f t="shared" ca="1" si="37"/>
        <v>26.062254817538214</v>
      </c>
      <c r="E84" s="307">
        <f t="shared" ca="1" si="38"/>
        <v>125.84568043199951</v>
      </c>
      <c r="F84" s="304">
        <f t="shared" ca="1" si="39"/>
        <v>128.51605506537788</v>
      </c>
      <c r="G84" s="306">
        <f t="shared" ca="1" si="40"/>
        <v>19.038197585642376</v>
      </c>
      <c r="H84" s="307">
        <f t="shared" ca="1" si="41"/>
        <v>98.996919435586818</v>
      </c>
      <c r="I84" s="304">
        <f t="shared" ca="1" si="42"/>
        <v>100.81092711133067</v>
      </c>
      <c r="J84" s="306">
        <f t="shared" ca="1" si="43"/>
        <v>7.1967452244152543</v>
      </c>
      <c r="K84" s="307">
        <f t="shared" ca="1" si="44"/>
        <v>38.71790842760263</v>
      </c>
      <c r="L84" s="304">
        <f t="shared" ca="1" si="29"/>
        <v>39.381081433010017</v>
      </c>
      <c r="M84" s="306">
        <f t="shared" ca="1" si="45"/>
        <v>1.3808048392905852</v>
      </c>
      <c r="N84" s="304">
        <f t="shared" ca="1" si="46"/>
        <v>79.114289622590434</v>
      </c>
      <c r="P84" s="310">
        <f t="shared" ca="1" si="47"/>
        <v>7</v>
      </c>
      <c r="Q84" s="304">
        <f t="shared" ca="1" si="48"/>
        <v>1304.4213749999999</v>
      </c>
      <c r="R84" s="306">
        <f t="shared" ca="1" si="49"/>
        <v>0.64103407561212911</v>
      </c>
      <c r="S84" s="307">
        <f t="shared" ca="1" si="50"/>
        <v>9.203538250580042</v>
      </c>
      <c r="T84" s="304">
        <f t="shared" ca="1" si="30"/>
        <v>90.28671023819021</v>
      </c>
      <c r="U84" s="311">
        <f t="shared" ca="1" si="31"/>
        <v>0</v>
      </c>
      <c r="V84" s="306">
        <f t="shared" ca="1" si="32"/>
        <v>1.220266220320027</v>
      </c>
      <c r="W84" s="304">
        <f t="shared" ca="1" si="33"/>
        <v>33.932717794610141</v>
      </c>
      <c r="Y84" s="314" t="str">
        <f t="shared" ca="1" si="51"/>
        <v/>
      </c>
      <c r="Z84" s="315" t="str">
        <f t="shared" ca="1" si="52"/>
        <v/>
      </c>
      <c r="AA84" s="316" t="str">
        <f t="shared" ca="1" si="53"/>
        <v/>
      </c>
      <c r="AC84" s="310" t="e">
        <f t="shared" ca="1" si="54"/>
        <v>#N/A</v>
      </c>
      <c r="AD84" s="323" t="e">
        <f t="shared" ca="1" si="55"/>
        <v>#N/A</v>
      </c>
      <c r="AE84" s="324">
        <f t="shared" ca="1" si="34"/>
        <v>38.71790842760263</v>
      </c>
      <c r="AG84" s="306">
        <f t="shared" ca="1" si="56"/>
        <v>128.50272660591219</v>
      </c>
      <c r="AH84" s="304">
        <f t="shared" ca="1" si="57"/>
        <v>138.13654389640371</v>
      </c>
    </row>
    <row r="85" spans="1:34" x14ac:dyDescent="0.2">
      <c r="A85" s="347">
        <f t="shared" ca="1" si="35"/>
        <v>0.01</v>
      </c>
      <c r="B85" s="304">
        <f t="shared" ca="1" si="36"/>
        <v>0.8100000000000005</v>
      </c>
      <c r="D85" s="306">
        <f t="shared" ca="1" si="37"/>
        <v>26.056643048774607</v>
      </c>
      <c r="E85" s="307">
        <f t="shared" ca="1" si="38"/>
        <v>125.68220618482971</v>
      </c>
      <c r="F85" s="304">
        <f t="shared" ca="1" si="39"/>
        <v>128.35484252048033</v>
      </c>
      <c r="G85" s="306">
        <f t="shared" ca="1" si="40"/>
        <v>19.298764016130121</v>
      </c>
      <c r="H85" s="307">
        <f t="shared" ca="1" si="41"/>
        <v>100.25374149743512</v>
      </c>
      <c r="I85" s="304">
        <f t="shared" ca="1" si="42"/>
        <v>102.09434351022989</v>
      </c>
      <c r="J85" s="306">
        <f t="shared" ca="1" si="43"/>
        <v>7.3884300324241172</v>
      </c>
      <c r="K85" s="307">
        <f t="shared" ca="1" si="44"/>
        <v>39.71416173226774</v>
      </c>
      <c r="L85" s="304">
        <f t="shared" ca="1" si="29"/>
        <v>40.395588130893032</v>
      </c>
      <c r="M85" s="306">
        <f t="shared" ca="1" si="45"/>
        <v>1.3806233773504499</v>
      </c>
      <c r="N85" s="304">
        <f t="shared" ca="1" si="46"/>
        <v>79.10389261927844</v>
      </c>
      <c r="P85" s="310">
        <f t="shared" ca="1" si="47"/>
        <v>8</v>
      </c>
      <c r="Q85" s="304">
        <f t="shared" ca="1" si="48"/>
        <v>1302.9069999999999</v>
      </c>
      <c r="R85" s="306">
        <f t="shared" ca="1" si="49"/>
        <v>0.64028986365971829</v>
      </c>
      <c r="S85" s="307">
        <f t="shared" ca="1" si="50"/>
        <v>9.1971353519434444</v>
      </c>
      <c r="T85" s="304">
        <f t="shared" ca="1" si="30"/>
        <v>90.22389780256519</v>
      </c>
      <c r="U85" s="311">
        <f t="shared" ca="1" si="31"/>
        <v>0</v>
      </c>
      <c r="V85" s="306">
        <f t="shared" ca="1" si="32"/>
        <v>1.220144656482683</v>
      </c>
      <c r="W85" s="304">
        <f t="shared" ca="1" si="33"/>
        <v>34.798740269459593</v>
      </c>
      <c r="Y85" s="314" t="str">
        <f t="shared" ca="1" si="51"/>
        <v/>
      </c>
      <c r="Z85" s="315" t="str">
        <f t="shared" ca="1" si="52"/>
        <v/>
      </c>
      <c r="AA85" s="316" t="str">
        <f t="shared" ca="1" si="53"/>
        <v/>
      </c>
      <c r="AC85" s="310" t="e">
        <f t="shared" ca="1" si="54"/>
        <v>#N/A</v>
      </c>
      <c r="AD85" s="323" t="e">
        <f t="shared" ca="1" si="55"/>
        <v>#N/A</v>
      </c>
      <c r="AE85" s="324">
        <f t="shared" ca="1" si="34"/>
        <v>39.71416173226774</v>
      </c>
      <c r="AG85" s="306">
        <f t="shared" ca="1" si="56"/>
        <v>128.34147179957171</v>
      </c>
      <c r="AH85" s="304">
        <f t="shared" ca="1" si="57"/>
        <v>137.97494911687289</v>
      </c>
    </row>
    <row r="86" spans="1:34" x14ac:dyDescent="0.2">
      <c r="A86" s="347">
        <f t="shared" ca="1" si="35"/>
        <v>0.01</v>
      </c>
      <c r="B86" s="304">
        <f t="shared" ca="1" si="36"/>
        <v>0.82000000000000051</v>
      </c>
      <c r="D86" s="306">
        <f t="shared" ca="1" si="37"/>
        <v>26.033303934396365</v>
      </c>
      <c r="E86" s="307">
        <f t="shared" ca="1" si="38"/>
        <v>125.42851168819519</v>
      </c>
      <c r="F86" s="304">
        <f t="shared" ca="1" si="39"/>
        <v>128.10169576573284</v>
      </c>
      <c r="G86" s="306">
        <f t="shared" ca="1" si="40"/>
        <v>19.559097055474084</v>
      </c>
      <c r="H86" s="307">
        <f t="shared" ca="1" si="41"/>
        <v>101.50802661431706</v>
      </c>
      <c r="I86" s="304">
        <f t="shared" ca="1" si="42"/>
        <v>103.37522790668157</v>
      </c>
      <c r="J86" s="306">
        <f t="shared" ca="1" si="43"/>
        <v>7.5827193377821382</v>
      </c>
      <c r="K86" s="307">
        <f t="shared" ca="1" si="44"/>
        <v>40.722970572826505</v>
      </c>
      <c r="L86" s="304">
        <f t="shared" ca="1" si="29"/>
        <v>41.422915938292761</v>
      </c>
      <c r="M86" s="306">
        <f t="shared" ca="1" si="45"/>
        <v>1.3804439947380658</v>
      </c>
      <c r="N86" s="304">
        <f t="shared" ca="1" si="46"/>
        <v>79.093614752670788</v>
      </c>
      <c r="P86" s="310">
        <f t="shared" ca="1" si="47"/>
        <v>8</v>
      </c>
      <c r="Q86" s="304">
        <f t="shared" ca="1" si="48"/>
        <v>1300.5609999999999</v>
      </c>
      <c r="R86" s="306">
        <f t="shared" ca="1" si="49"/>
        <v>0.63913696478040782</v>
      </c>
      <c r="S86" s="307">
        <f t="shared" ca="1" si="50"/>
        <v>9.1907439822956398</v>
      </c>
      <c r="T86" s="304">
        <f t="shared" ca="1" si="30"/>
        <v>90.161198466320229</v>
      </c>
      <c r="U86" s="311">
        <f t="shared" ca="1" si="31"/>
        <v>0</v>
      </c>
      <c r="V86" s="306">
        <f t="shared" ca="1" si="32"/>
        <v>1.2200215729217989</v>
      </c>
      <c r="W86" s="304">
        <f t="shared" ca="1" si="33"/>
        <v>35.673794704125854</v>
      </c>
      <c r="Y86" s="314" t="str">
        <f t="shared" ca="1" si="51"/>
        <v/>
      </c>
      <c r="Z86" s="315" t="str">
        <f t="shared" ca="1" si="52"/>
        <v/>
      </c>
      <c r="AA86" s="316" t="str">
        <f t="shared" ca="1" si="53"/>
        <v/>
      </c>
      <c r="AC86" s="310" t="e">
        <f t="shared" ca="1" si="54"/>
        <v>#N/A</v>
      </c>
      <c r="AD86" s="323" t="e">
        <f t="shared" ca="1" si="55"/>
        <v>#N/A</v>
      </c>
      <c r="AE86" s="324">
        <f t="shared" ca="1" si="34"/>
        <v>40.722970572826505</v>
      </c>
      <c r="AG86" s="306">
        <f t="shared" ca="1" si="56"/>
        <v>128.08827332413492</v>
      </c>
      <c r="AH86" s="304">
        <f t="shared" ca="1" si="57"/>
        <v>137.72141430212938</v>
      </c>
    </row>
    <row r="87" spans="1:34" x14ac:dyDescent="0.2">
      <c r="A87" s="347">
        <f t="shared" ca="1" si="35"/>
        <v>0.01</v>
      </c>
      <c r="B87" s="304">
        <f t="shared" ca="1" si="36"/>
        <v>0.83000000000000052</v>
      </c>
      <c r="D87" s="306">
        <f t="shared" ca="1" si="37"/>
        <v>26.009307451013839</v>
      </c>
      <c r="E87" s="307">
        <f t="shared" ca="1" si="38"/>
        <v>125.17340263200222</v>
      </c>
      <c r="F87" s="304">
        <f t="shared" ca="1" si="39"/>
        <v>127.84703672965871</v>
      </c>
      <c r="G87" s="306">
        <f t="shared" ca="1" si="40"/>
        <v>19.819190129984221</v>
      </c>
      <c r="H87" s="307">
        <f t="shared" ca="1" si="41"/>
        <v>102.75976064063708</v>
      </c>
      <c r="I87" s="304">
        <f t="shared" ca="1" si="42"/>
        <v>104.65356517734831</v>
      </c>
      <c r="J87" s="306">
        <f t="shared" ca="1" si="43"/>
        <v>7.7796107737094298</v>
      </c>
      <c r="K87" s="307">
        <f t="shared" ca="1" si="44"/>
        <v>41.744309509101278</v>
      </c>
      <c r="L87" s="304">
        <f t="shared" ca="1" si="29"/>
        <v>42.463039460006385</v>
      </c>
      <c r="M87" s="306">
        <f t="shared" ca="1" si="45"/>
        <v>1.3802666381589028</v>
      </c>
      <c r="N87" s="304">
        <f t="shared" ca="1" si="46"/>
        <v>79.08345296921587</v>
      </c>
      <c r="P87" s="310">
        <f t="shared" ca="1" si="47"/>
        <v>8</v>
      </c>
      <c r="Q87" s="304">
        <f t="shared" ca="1" si="48"/>
        <v>1298.2149999999999</v>
      </c>
      <c r="R87" s="306">
        <f t="shared" ca="1" si="49"/>
        <v>0.63798406590109746</v>
      </c>
      <c r="S87" s="307">
        <f t="shared" ca="1" si="50"/>
        <v>9.1843641416366282</v>
      </c>
      <c r="T87" s="304">
        <f t="shared" ca="1" si="30"/>
        <v>90.098612229455327</v>
      </c>
      <c r="U87" s="311">
        <f t="shared" ca="1" si="31"/>
        <v>0</v>
      </c>
      <c r="V87" s="306">
        <f t="shared" ca="1" si="32"/>
        <v>1.2198969732016405</v>
      </c>
      <c r="W87" s="304">
        <f t="shared" ca="1" si="33"/>
        <v>36.557799604233779</v>
      </c>
      <c r="Y87" s="314" t="str">
        <f t="shared" ca="1" si="51"/>
        <v/>
      </c>
      <c r="Z87" s="315" t="str">
        <f t="shared" ca="1" si="52"/>
        <v/>
      </c>
      <c r="AA87" s="316" t="str">
        <f t="shared" ca="1" si="53"/>
        <v/>
      </c>
      <c r="AC87" s="310" t="e">
        <f t="shared" ca="1" si="54"/>
        <v>#N/A</v>
      </c>
      <c r="AD87" s="323" t="e">
        <f t="shared" ca="1" si="55"/>
        <v>#N/A</v>
      </c>
      <c r="AE87" s="324">
        <f t="shared" ca="1" si="34"/>
        <v>41.744309509101278</v>
      </c>
      <c r="AG87" s="306">
        <f t="shared" ca="1" si="56"/>
        <v>127.83356247091596</v>
      </c>
      <c r="AH87" s="304">
        <f t="shared" ca="1" si="57"/>
        <v>137.46637065186013</v>
      </c>
    </row>
    <row r="88" spans="1:34" x14ac:dyDescent="0.2">
      <c r="A88" s="347">
        <f t="shared" ca="1" si="35"/>
        <v>0.01</v>
      </c>
      <c r="B88" s="304">
        <f t="shared" ca="1" si="36"/>
        <v>0.84000000000000052</v>
      </c>
      <c r="D88" s="306">
        <f t="shared" ca="1" si="37"/>
        <v>25.984662844446934</v>
      </c>
      <c r="E88" s="307">
        <f t="shared" ca="1" si="38"/>
        <v>124.91688423243596</v>
      </c>
      <c r="F88" s="304">
        <f t="shared" ca="1" si="39"/>
        <v>127.59087220283193</v>
      </c>
      <c r="G88" s="306">
        <f t="shared" ca="1" si="40"/>
        <v>20.079036758428689</v>
      </c>
      <c r="H88" s="307">
        <f t="shared" ca="1" si="41"/>
        <v>104.00892948296145</v>
      </c>
      <c r="I88" s="304">
        <f t="shared" ca="1" si="42"/>
        <v>105.92934026669843</v>
      </c>
      <c r="J88" s="306">
        <f t="shared" ca="1" si="43"/>
        <v>7.9791019081514944</v>
      </c>
      <c r="K88" s="307">
        <f t="shared" ca="1" si="44"/>
        <v>42.778152959719272</v>
      </c>
      <c r="L88" s="304">
        <f t="shared" ca="1" si="29"/>
        <v>43.515933149891268</v>
      </c>
      <c r="M88" s="306">
        <f t="shared" ca="1" si="45"/>
        <v>1.3800912563204504</v>
      </c>
      <c r="N88" s="304">
        <f t="shared" ca="1" si="46"/>
        <v>79.073404330069309</v>
      </c>
      <c r="P88" s="310">
        <f t="shared" ca="1" si="47"/>
        <v>8</v>
      </c>
      <c r="Q88" s="304">
        <f t="shared" ca="1" si="48"/>
        <v>1295.8689999999997</v>
      </c>
      <c r="R88" s="306">
        <f t="shared" ca="1" si="49"/>
        <v>0.63683116702178688</v>
      </c>
      <c r="S88" s="307">
        <f t="shared" ca="1" si="50"/>
        <v>9.1779958299664095</v>
      </c>
      <c r="T88" s="304">
        <f t="shared" ca="1" si="30"/>
        <v>90.036139091970483</v>
      </c>
      <c r="U88" s="311">
        <f t="shared" ca="1" si="31"/>
        <v>0</v>
      </c>
      <c r="V88" s="306">
        <f t="shared" ca="1" si="32"/>
        <v>1.2197708609080307</v>
      </c>
      <c r="W88" s="304">
        <f t="shared" ca="1" si="33"/>
        <v>37.45067310981257</v>
      </c>
      <c r="Y88" s="314" t="str">
        <f t="shared" ca="1" si="51"/>
        <v/>
      </c>
      <c r="Z88" s="315" t="str">
        <f t="shared" ca="1" si="52"/>
        <v/>
      </c>
      <c r="AA88" s="316" t="str">
        <f t="shared" ca="1" si="53"/>
        <v/>
      </c>
      <c r="AC88" s="310" t="e">
        <f t="shared" ca="1" si="54"/>
        <v>#N/A</v>
      </c>
      <c r="AD88" s="323" t="e">
        <f t="shared" ca="1" si="55"/>
        <v>#N/A</v>
      </c>
      <c r="AE88" s="324">
        <f t="shared" ca="1" si="34"/>
        <v>42.778152959719272</v>
      </c>
      <c r="AG88" s="306">
        <f t="shared" ca="1" si="56"/>
        <v>127.57734602209963</v>
      </c>
      <c r="AH88" s="304">
        <f t="shared" ca="1" si="57"/>
        <v>137.20982486002882</v>
      </c>
    </row>
    <row r="89" spans="1:34" x14ac:dyDescent="0.2">
      <c r="A89" s="347">
        <f t="shared" ca="1" si="35"/>
        <v>0.01</v>
      </c>
      <c r="B89" s="304">
        <f t="shared" ca="1" si="36"/>
        <v>0.85000000000000053</v>
      </c>
      <c r="D89" s="306">
        <f t="shared" ca="1" si="37"/>
        <v>25.959379072205703</v>
      </c>
      <c r="E89" s="307">
        <f t="shared" ca="1" si="38"/>
        <v>124.65896182453133</v>
      </c>
      <c r="F89" s="304">
        <f t="shared" ca="1" si="39"/>
        <v>127.33320904219933</v>
      </c>
      <c r="G89" s="306">
        <f t="shared" ca="1" si="40"/>
        <v>20.338630549150746</v>
      </c>
      <c r="H89" s="307">
        <f t="shared" ca="1" si="41"/>
        <v>105.25551910120676</v>
      </c>
      <c r="I89" s="304">
        <f t="shared" ca="1" si="42"/>
        <v>107.20253818767235</v>
      </c>
      <c r="J89" s="306">
        <f t="shared" ca="1" si="43"/>
        <v>8.1811902446893914</v>
      </c>
      <c r="K89" s="307">
        <f t="shared" ca="1" si="44"/>
        <v>43.824475202640116</v>
      </c>
      <c r="L89" s="304">
        <f t="shared" ca="1" si="29"/>
        <v>44.581571311547769</v>
      </c>
      <c r="M89" s="306">
        <f t="shared" ca="1" si="45"/>
        <v>1.3799177998325063</v>
      </c>
      <c r="N89" s="304">
        <f t="shared" ca="1" si="46"/>
        <v>79.063466005380945</v>
      </c>
      <c r="P89" s="310">
        <f t="shared" ca="1" si="47"/>
        <v>8</v>
      </c>
      <c r="Q89" s="304">
        <f t="shared" ca="1" si="48"/>
        <v>1293.5229999999997</v>
      </c>
      <c r="R89" s="306">
        <f t="shared" ca="1" si="49"/>
        <v>0.63567826814247652</v>
      </c>
      <c r="S89" s="307">
        <f t="shared" ca="1" si="50"/>
        <v>9.1716390472849856</v>
      </c>
      <c r="T89" s="304">
        <f t="shared" ca="1" si="30"/>
        <v>89.973779053865712</v>
      </c>
      <c r="U89" s="311">
        <f t="shared" ca="1" si="31"/>
        <v>0</v>
      </c>
      <c r="V89" s="306">
        <f t="shared" ca="1" si="32"/>
        <v>1.2196432396482368</v>
      </c>
      <c r="W89" s="304">
        <f t="shared" ca="1" si="33"/>
        <v>38.352333002690386</v>
      </c>
      <c r="Y89" s="314" t="str">
        <f t="shared" ca="1" si="51"/>
        <v/>
      </c>
      <c r="Z89" s="315" t="str">
        <f t="shared" ca="1" si="52"/>
        <v/>
      </c>
      <c r="AA89" s="316" t="str">
        <f t="shared" ca="1" si="53"/>
        <v/>
      </c>
      <c r="AC89" s="310" t="e">
        <f t="shared" ca="1" si="54"/>
        <v>#N/A</v>
      </c>
      <c r="AD89" s="323" t="e">
        <f t="shared" ca="1" si="55"/>
        <v>#N/A</v>
      </c>
      <c r="AE89" s="324">
        <f t="shared" ca="1" si="34"/>
        <v>43.824475202640116</v>
      </c>
      <c r="AG89" s="306">
        <f t="shared" ca="1" si="56"/>
        <v>127.31963082643315</v>
      </c>
      <c r="AH89" s="304">
        <f t="shared" ca="1" si="57"/>
        <v>136.95178369039863</v>
      </c>
    </row>
    <row r="90" spans="1:34" x14ac:dyDescent="0.2">
      <c r="A90" s="347">
        <f t="shared" ca="1" si="35"/>
        <v>0.01</v>
      </c>
      <c r="B90" s="304">
        <f t="shared" ca="1" si="36"/>
        <v>0.86000000000000054</v>
      </c>
      <c r="D90" s="306">
        <f t="shared" ca="1" si="37"/>
        <v>25.933464818521092</v>
      </c>
      <c r="E90" s="307">
        <f t="shared" ca="1" si="38"/>
        <v>124.39964085904484</v>
      </c>
      <c r="F90" s="304">
        <f t="shared" ca="1" si="39"/>
        <v>127.07405417060089</v>
      </c>
      <c r="G90" s="306">
        <f t="shared" ca="1" si="40"/>
        <v>20.597965197335956</v>
      </c>
      <c r="H90" s="307">
        <f t="shared" ca="1" si="41"/>
        <v>106.49951550979721</v>
      </c>
      <c r="I90" s="304">
        <f t="shared" ca="1" si="42"/>
        <v>108.47314402234407</v>
      </c>
      <c r="J90" s="306">
        <f t="shared" ca="1" si="43"/>
        <v>8.3858732234218252</v>
      </c>
      <c r="K90" s="307">
        <f t="shared" ca="1" si="44"/>
        <v>44.883250375695134</v>
      </c>
      <c r="L90" s="304">
        <f t="shared" ca="1" si="29"/>
        <v>45.65992809900866</v>
      </c>
      <c r="M90" s="306">
        <f t="shared" ca="1" si="45"/>
        <v>1.3797462211136189</v>
      </c>
      <c r="N90" s="304">
        <f t="shared" ca="1" si="46"/>
        <v>79.053635268934443</v>
      </c>
      <c r="P90" s="310">
        <f t="shared" ca="1" si="47"/>
        <v>8</v>
      </c>
      <c r="Q90" s="304">
        <f t="shared" ca="1" si="48"/>
        <v>1291.1769999999997</v>
      </c>
      <c r="R90" s="306">
        <f t="shared" ca="1" si="49"/>
        <v>0.63452536926316605</v>
      </c>
      <c r="S90" s="307">
        <f t="shared" ca="1" si="50"/>
        <v>9.1652937935923546</v>
      </c>
      <c r="T90" s="304">
        <f t="shared" ca="1" si="30"/>
        <v>89.911532115141</v>
      </c>
      <c r="U90" s="311">
        <f t="shared" ca="1" si="31"/>
        <v>0</v>
      </c>
      <c r="V90" s="306">
        <f t="shared" ca="1" si="32"/>
        <v>1.2195141130508509</v>
      </c>
      <c r="W90" s="304">
        <f t="shared" ca="1" si="33"/>
        <v>39.262696713916696</v>
      </c>
      <c r="Y90" s="314" t="str">
        <f t="shared" ca="1" si="51"/>
        <v/>
      </c>
      <c r="Z90" s="315" t="str">
        <f t="shared" ca="1" si="52"/>
        <v/>
      </c>
      <c r="AA90" s="316" t="str">
        <f t="shared" ca="1" si="53"/>
        <v/>
      </c>
      <c r="AC90" s="310" t="e">
        <f t="shared" ca="1" si="54"/>
        <v>#N/A</v>
      </c>
      <c r="AD90" s="323" t="e">
        <f t="shared" ca="1" si="55"/>
        <v>#N/A</v>
      </c>
      <c r="AE90" s="324">
        <f t="shared" ca="1" si="34"/>
        <v>44.883250375695134</v>
      </c>
      <c r="AG90" s="306">
        <f t="shared" ca="1" si="56"/>
        <v>127.06042379873531</v>
      </c>
      <c r="AH90" s="304">
        <f t="shared" ca="1" si="57"/>
        <v>136.69225397588289</v>
      </c>
    </row>
    <row r="91" spans="1:34" x14ac:dyDescent="0.2">
      <c r="A91" s="347">
        <f t="shared" ca="1" si="35"/>
        <v>0.01</v>
      </c>
      <c r="B91" s="304">
        <f t="shared" ca="1" si="36"/>
        <v>0.87000000000000055</v>
      </c>
      <c r="D91" s="306">
        <f t="shared" ca="1" si="37"/>
        <v>25.906928508439854</v>
      </c>
      <c r="E91" s="307">
        <f t="shared" ca="1" si="38"/>
        <v>124.13892689947079</v>
      </c>
      <c r="F91" s="304">
        <f t="shared" ca="1" si="39"/>
        <v>126.81341457627251</v>
      </c>
      <c r="G91" s="306">
        <f t="shared" ca="1" si="40"/>
        <v>20.857034482420353</v>
      </c>
      <c r="H91" s="307">
        <f t="shared" ca="1" si="41"/>
        <v>107.74090477879191</v>
      </c>
      <c r="I91" s="304">
        <f t="shared" ca="1" si="42"/>
        <v>109.7411429225775</v>
      </c>
      <c r="J91" s="306">
        <f t="shared" ca="1" si="43"/>
        <v>8.5931482218206074</v>
      </c>
      <c r="K91" s="307">
        <f t="shared" ca="1" si="44"/>
        <v>45.954452477138076</v>
      </c>
      <c r="L91" s="304">
        <f t="shared" ca="1" si="29"/>
        <v>46.750977517435082</v>
      </c>
      <c r="M91" s="306">
        <f t="shared" ca="1" si="45"/>
        <v>1.3795764743032262</v>
      </c>
      <c r="N91" s="304">
        <f t="shared" ca="1" si="46"/>
        <v>79.043909493113134</v>
      </c>
      <c r="P91" s="310">
        <f t="shared" ca="1" si="47"/>
        <v>8</v>
      </c>
      <c r="Q91" s="304">
        <f t="shared" ca="1" si="48"/>
        <v>1288.8309999999997</v>
      </c>
      <c r="R91" s="306">
        <f t="shared" ca="1" si="49"/>
        <v>0.63337247038385569</v>
      </c>
      <c r="S91" s="307">
        <f t="shared" ca="1" si="50"/>
        <v>9.1589600688885167</v>
      </c>
      <c r="T91" s="304">
        <f t="shared" ca="1" si="30"/>
        <v>89.849398275796347</v>
      </c>
      <c r="U91" s="311">
        <f t="shared" ca="1" si="31"/>
        <v>0</v>
      </c>
      <c r="V91" s="306">
        <f t="shared" ca="1" si="32"/>
        <v>1.2193834847656719</v>
      </c>
      <c r="W91" s="304">
        <f t="shared" ca="1" si="33"/>
        <v>40.181681331211472</v>
      </c>
      <c r="Y91" s="314" t="str">
        <f t="shared" ca="1" si="51"/>
        <v/>
      </c>
      <c r="Z91" s="315" t="str">
        <f t="shared" ca="1" si="52"/>
        <v/>
      </c>
      <c r="AA91" s="316" t="str">
        <f t="shared" ca="1" si="53"/>
        <v/>
      </c>
      <c r="AC91" s="310" t="e">
        <f t="shared" ca="1" si="54"/>
        <v>#N/A</v>
      </c>
      <c r="AD91" s="323" t="e">
        <f t="shared" ca="1" si="55"/>
        <v>#N/A</v>
      </c>
      <c r="AE91" s="324">
        <f t="shared" ca="1" si="34"/>
        <v>45.954452477138076</v>
      </c>
      <c r="AG91" s="306">
        <f t="shared" ca="1" si="56"/>
        <v>126.79973191938888</v>
      </c>
      <c r="AH91" s="304">
        <f t="shared" ca="1" si="57"/>
        <v>136.43124261788861</v>
      </c>
    </row>
    <row r="92" spans="1:34" x14ac:dyDescent="0.2">
      <c r="A92" s="347">
        <f t="shared" ca="1" si="35"/>
        <v>0.01</v>
      </c>
      <c r="B92" s="304">
        <f t="shared" ca="1" si="36"/>
        <v>0.88000000000000056</v>
      </c>
      <c r="D92" s="306">
        <f t="shared" ca="1" si="37"/>
        <v>25.879778321052726</v>
      </c>
      <c r="E92" s="307">
        <f t="shared" ca="1" si="38"/>
        <v>123.87682561919112</v>
      </c>
      <c r="F92" s="304">
        <f t="shared" ca="1" si="39"/>
        <v>126.55129731233227</v>
      </c>
      <c r="G92" s="306">
        <f t="shared" ca="1" si="40"/>
        <v>21.115832265630882</v>
      </c>
      <c r="H92" s="307">
        <f t="shared" ca="1" si="41"/>
        <v>108.97967303498383</v>
      </c>
      <c r="I92" s="304">
        <f t="shared" ca="1" si="42"/>
        <v>111.00652011067746</v>
      </c>
      <c r="J92" s="306">
        <f t="shared" ca="1" si="43"/>
        <v>8.8030125555608638</v>
      </c>
      <c r="K92" s="307">
        <f t="shared" ca="1" si="44"/>
        <v>47.038055366206954</v>
      </c>
      <c r="L92" s="304">
        <f t="shared" ca="1" si="29"/>
        <v>47.854693423819079</v>
      </c>
      <c r="M92" s="306">
        <f t="shared" ca="1" si="45"/>
        <v>1.3794085151790834</v>
      </c>
      <c r="N92" s="304">
        <f t="shared" ca="1" si="46"/>
        <v>79.03428614416903</v>
      </c>
      <c r="P92" s="310">
        <f t="shared" ca="1" si="47"/>
        <v>8</v>
      </c>
      <c r="Q92" s="304">
        <f t="shared" ca="1" si="48"/>
        <v>1286.4849999999997</v>
      </c>
      <c r="R92" s="306">
        <f t="shared" ca="1" si="49"/>
        <v>0.63221957150454522</v>
      </c>
      <c r="S92" s="307">
        <f t="shared" ca="1" si="50"/>
        <v>9.1526378731734717</v>
      </c>
      <c r="T92" s="304">
        <f t="shared" ca="1" si="30"/>
        <v>89.787377535831766</v>
      </c>
      <c r="U92" s="311">
        <f t="shared" ca="1" si="31"/>
        <v>0</v>
      </c>
      <c r="V92" s="306">
        <f t="shared" ca="1" si="32"/>
        <v>1.2192513584635831</v>
      </c>
      <c r="W92" s="304">
        <f t="shared" ca="1" si="33"/>
        <v>41.109203606439721</v>
      </c>
      <c r="Y92" s="314" t="str">
        <f t="shared" ca="1" si="51"/>
        <v/>
      </c>
      <c r="Z92" s="315" t="str">
        <f t="shared" ca="1" si="52"/>
        <v/>
      </c>
      <c r="AA92" s="316" t="str">
        <f t="shared" ca="1" si="53"/>
        <v/>
      </c>
      <c r="AC92" s="310" t="e">
        <f t="shared" ca="1" si="54"/>
        <v>#N/A</v>
      </c>
      <c r="AD92" s="323" t="e">
        <f t="shared" ca="1" si="55"/>
        <v>#N/A</v>
      </c>
      <c r="AE92" s="324">
        <f t="shared" ca="1" si="34"/>
        <v>47.038055366206954</v>
      </c>
      <c r="AG92" s="306">
        <f t="shared" ca="1" si="56"/>
        <v>126.53756223381717</v>
      </c>
      <c r="AH92" s="304">
        <f t="shared" ca="1" si="57"/>
        <v>136.16875658565311</v>
      </c>
    </row>
    <row r="93" spans="1:34" x14ac:dyDescent="0.2">
      <c r="A93" s="347">
        <f t="shared" ca="1" si="35"/>
        <v>0.01</v>
      </c>
      <c r="B93" s="304">
        <f t="shared" ca="1" si="36"/>
        <v>0.89000000000000057</v>
      </c>
      <c r="D93" s="306">
        <f t="shared" ca="1" si="37"/>
        <v>25.852022201917894</v>
      </c>
      <c r="E93" s="307">
        <f t="shared" ca="1" si="38"/>
        <v>123.61334279874904</v>
      </c>
      <c r="F93" s="304">
        <f t="shared" ca="1" si="39"/>
        <v>126.28770949625105</v>
      </c>
      <c r="G93" s="306">
        <f t="shared" ca="1" si="40"/>
        <v>21.374352487650061</v>
      </c>
      <c r="H93" s="307">
        <f t="shared" ca="1" si="41"/>
        <v>110.21580646297133</v>
      </c>
      <c r="I93" s="304">
        <f t="shared" ca="1" si="42"/>
        <v>112.26926088003547</v>
      </c>
      <c r="J93" s="306">
        <f t="shared" ca="1" si="43"/>
        <v>9.0154634793272681</v>
      </c>
      <c r="K93" s="307">
        <f t="shared" ca="1" si="44"/>
        <v>48.13403276369673</v>
      </c>
      <c r="L93" s="304">
        <f t="shared" ca="1" si="29"/>
        <v>48.971049527692522</v>
      </c>
      <c r="M93" s="306">
        <f t="shared" ca="1" si="45"/>
        <v>1.3792423010796004</v>
      </c>
      <c r="N93" s="304">
        <f t="shared" ca="1" si="46"/>
        <v>79.024762777773091</v>
      </c>
      <c r="P93" s="310">
        <f t="shared" ca="1" si="47"/>
        <v>8</v>
      </c>
      <c r="Q93" s="304">
        <f t="shared" ca="1" si="48"/>
        <v>1284.1389999999997</v>
      </c>
      <c r="R93" s="306">
        <f t="shared" ca="1" si="49"/>
        <v>0.63106667262523486</v>
      </c>
      <c r="S93" s="307">
        <f t="shared" ca="1" si="50"/>
        <v>9.1463272064472196</v>
      </c>
      <c r="T93" s="304">
        <f t="shared" ca="1" si="30"/>
        <v>89.72546989524723</v>
      </c>
      <c r="U93" s="311">
        <f t="shared" ca="1" si="31"/>
        <v>0</v>
      </c>
      <c r="V93" s="306">
        <f t="shared" ca="1" si="32"/>
        <v>1.2191177378364324</v>
      </c>
      <c r="W93" s="304">
        <f t="shared" ca="1" si="33"/>
        <v>42.045179963110655</v>
      </c>
      <c r="Y93" s="314" t="str">
        <f t="shared" ca="1" si="51"/>
        <v/>
      </c>
      <c r="Z93" s="315" t="str">
        <f t="shared" ca="1" si="52"/>
        <v/>
      </c>
      <c r="AA93" s="316" t="str">
        <f t="shared" ca="1" si="53"/>
        <v/>
      </c>
      <c r="AC93" s="310" t="e">
        <f t="shared" ca="1" si="54"/>
        <v>#N/A</v>
      </c>
      <c r="AD93" s="323" t="e">
        <f t="shared" ca="1" si="55"/>
        <v>#N/A</v>
      </c>
      <c r="AE93" s="324">
        <f t="shared" ca="1" si="34"/>
        <v>48.13403276369673</v>
      </c>
      <c r="AG93" s="306">
        <f t="shared" ca="1" si="56"/>
        <v>126.27392185194554</v>
      </c>
      <c r="AH93" s="304">
        <f t="shared" ca="1" si="57"/>
        <v>135.90480291557378</v>
      </c>
    </row>
    <row r="94" spans="1:34" x14ac:dyDescent="0.2">
      <c r="A94" s="347">
        <f t="shared" ca="1" si="35"/>
        <v>0.01</v>
      </c>
      <c r="B94" s="304">
        <f t="shared" ca="1" si="36"/>
        <v>0.90000000000000058</v>
      </c>
      <c r="D94" s="306">
        <f t="shared" ca="1" si="37"/>
        <v>25.823667874737311</v>
      </c>
      <c r="E94" s="307">
        <f t="shared" ca="1" si="38"/>
        <v>123.3484843232373</v>
      </c>
      <c r="F94" s="304">
        <f t="shared" ca="1" si="39"/>
        <v>126.02265830930824</v>
      </c>
      <c r="G94" s="306">
        <f t="shared" ca="1" si="40"/>
        <v>21.632589166397434</v>
      </c>
      <c r="H94" s="307">
        <f t="shared" ca="1" si="41"/>
        <v>111.4492913062037</v>
      </c>
      <c r="I94" s="304">
        <f t="shared" ca="1" si="42"/>
        <v>113.52935059576967</v>
      </c>
      <c r="J94" s="306">
        <f t="shared" ca="1" si="43"/>
        <v>9.2304981875975063</v>
      </c>
      <c r="K94" s="307">
        <f t="shared" ca="1" si="44"/>
        <v>49.242358252542608</v>
      </c>
      <c r="L94" s="304">
        <f t="shared" ca="1" si="29"/>
        <v>50.100019391842473</v>
      </c>
      <c r="M94" s="306">
        <f t="shared" ca="1" si="45"/>
        <v>1.3790777908307397</v>
      </c>
      <c r="N94" s="304">
        <f t="shared" ca="1" si="46"/>
        <v>79.015337034826729</v>
      </c>
      <c r="P94" s="310">
        <f t="shared" ca="1" si="47"/>
        <v>8</v>
      </c>
      <c r="Q94" s="304">
        <f t="shared" ca="1" si="48"/>
        <v>1281.7929999999997</v>
      </c>
      <c r="R94" s="306">
        <f t="shared" ca="1" si="49"/>
        <v>0.62991377374592439</v>
      </c>
      <c r="S94" s="307">
        <f t="shared" ca="1" si="50"/>
        <v>9.1400280687097606</v>
      </c>
      <c r="T94" s="304">
        <f t="shared" ca="1" si="30"/>
        <v>89.663675354042752</v>
      </c>
      <c r="U94" s="311">
        <f t="shared" ca="1" si="31"/>
        <v>0</v>
      </c>
      <c r="V94" s="306">
        <f t="shared" ca="1" si="32"/>
        <v>1.2189826265969061</v>
      </c>
      <c r="W94" s="304">
        <f t="shared" ca="1" si="33"/>
        <v>42.989526503899576</v>
      </c>
      <c r="Y94" s="314" t="str">
        <f t="shared" ca="1" si="51"/>
        <v/>
      </c>
      <c r="Z94" s="315" t="str">
        <f t="shared" ca="1" si="52"/>
        <v/>
      </c>
      <c r="AA94" s="316" t="str">
        <f t="shared" ca="1" si="53"/>
        <v/>
      </c>
      <c r="AC94" s="310" t="e">
        <f t="shared" ca="1" si="54"/>
        <v>#N/A</v>
      </c>
      <c r="AD94" s="323" t="e">
        <f t="shared" ca="1" si="55"/>
        <v>#N/A</v>
      </c>
      <c r="AE94" s="324">
        <f t="shared" ca="1" si="34"/>
        <v>49.242358252542608</v>
      </c>
      <c r="AG94" s="306">
        <f t="shared" ca="1" si="56"/>
        <v>126.00881794764824</v>
      </c>
      <c r="AH94" s="304">
        <f t="shared" ca="1" si="57"/>
        <v>135.63938871053119</v>
      </c>
    </row>
    <row r="95" spans="1:34" x14ac:dyDescent="0.2">
      <c r="A95" s="347">
        <f t="shared" ca="1" si="35"/>
        <v>0.01</v>
      </c>
      <c r="B95" s="304">
        <f t="shared" ca="1" si="36"/>
        <v>0.91000000000000059</v>
      </c>
      <c r="D95" s="306">
        <f t="shared" ca="1" si="37"/>
        <v>25.787103232822361</v>
      </c>
      <c r="E95" s="307">
        <f t="shared" ca="1" si="38"/>
        <v>123.04300053690147</v>
      </c>
      <c r="F95" s="304">
        <f t="shared" ca="1" si="39"/>
        <v>125.71616711570621</v>
      </c>
      <c r="G95" s="306">
        <f t="shared" ca="1" si="40"/>
        <v>21.890460198725659</v>
      </c>
      <c r="H95" s="307">
        <f t="shared" ca="1" si="41"/>
        <v>112.67972131157272</v>
      </c>
      <c r="I95" s="304">
        <f t="shared" ca="1" si="42"/>
        <v>114.78637481236912</v>
      </c>
      <c r="J95" s="306">
        <f t="shared" ca="1" si="43"/>
        <v>9.4481134344231226</v>
      </c>
      <c r="K95" s="307">
        <f t="shared" ca="1" si="44"/>
        <v>50.363003315631488</v>
      </c>
      <c r="L95" s="304">
        <f t="shared" ca="1" si="29"/>
        <v>51.241574433657235</v>
      </c>
      <c r="M95" s="306">
        <f t="shared" ca="1" si="45"/>
        <v>1.37891494410985</v>
      </c>
      <c r="N95" s="304">
        <f t="shared" ca="1" si="46"/>
        <v>79.006006605012203</v>
      </c>
      <c r="P95" s="310">
        <f t="shared" ca="1" si="47"/>
        <v>9</v>
      </c>
      <c r="Q95" s="304">
        <f t="shared" ca="1" si="48"/>
        <v>1279.0819999999997</v>
      </c>
      <c r="R95" s="306">
        <f t="shared" ca="1" si="49"/>
        <v>0.62858150227882692</v>
      </c>
      <c r="S95" s="307">
        <f t="shared" ca="1" si="50"/>
        <v>9.1337422536869717</v>
      </c>
      <c r="T95" s="304">
        <f t="shared" ca="1" si="30"/>
        <v>89.602011508669193</v>
      </c>
      <c r="U95" s="311">
        <f t="shared" ca="1" si="31"/>
        <v>0</v>
      </c>
      <c r="V95" s="306">
        <f t="shared" ca="1" si="32"/>
        <v>1.2188460287176399</v>
      </c>
      <c r="W95" s="304">
        <f t="shared" ca="1" si="33"/>
        <v>43.941852864519412</v>
      </c>
      <c r="Y95" s="314" t="str">
        <f t="shared" ca="1" si="51"/>
        <v/>
      </c>
      <c r="Z95" s="315" t="str">
        <f t="shared" ca="1" si="52"/>
        <v/>
      </c>
      <c r="AA95" s="316" t="str">
        <f t="shared" ca="1" si="53"/>
        <v/>
      </c>
      <c r="AC95" s="310" t="e">
        <f t="shared" ca="1" si="54"/>
        <v>#N/A</v>
      </c>
      <c r="AD95" s="323" t="e">
        <f t="shared" ca="1" si="55"/>
        <v>#N/A</v>
      </c>
      <c r="AE95" s="324">
        <f t="shared" ca="1" si="34"/>
        <v>50.363003315631488</v>
      </c>
      <c r="AG95" s="306">
        <f t="shared" ca="1" si="56"/>
        <v>125.70226945863811</v>
      </c>
      <c r="AH95" s="304">
        <f t="shared" ca="1" si="57"/>
        <v>135.33253283966195</v>
      </c>
    </row>
    <row r="96" spans="1:34" x14ac:dyDescent="0.2">
      <c r="A96" s="347">
        <f t="shared" ca="1" si="35"/>
        <v>0.01</v>
      </c>
      <c r="B96" s="304">
        <f t="shared" ca="1" si="36"/>
        <v>0.9200000000000006</v>
      </c>
      <c r="D96" s="306">
        <f t="shared" ca="1" si="37"/>
        <v>25.742302131989657</v>
      </c>
      <c r="E96" s="307">
        <f t="shared" ca="1" si="38"/>
        <v>122.69682734937476</v>
      </c>
      <c r="F96" s="304">
        <f t="shared" ca="1" si="39"/>
        <v>125.3681680517703</v>
      </c>
      <c r="G96" s="306">
        <f t="shared" ca="1" si="40"/>
        <v>22.147883220045557</v>
      </c>
      <c r="H96" s="307">
        <f t="shared" ca="1" si="41"/>
        <v>113.90668958506647</v>
      </c>
      <c r="I96" s="304">
        <f t="shared" ca="1" si="42"/>
        <v>116.03991840464843</v>
      </c>
      <c r="J96" s="306">
        <f t="shared" ca="1" si="43"/>
        <v>9.6683051515169787</v>
      </c>
      <c r="K96" s="307">
        <f t="shared" ca="1" si="44"/>
        <v>51.495935370114687</v>
      </c>
      <c r="L96" s="304">
        <f t="shared" ca="1" si="29"/>
        <v>52.395681922710757</v>
      </c>
      <c r="M96" s="306">
        <f t="shared" ca="1" si="45"/>
        <v>1.3787537214261663</v>
      </c>
      <c r="N96" s="304">
        <f t="shared" ca="1" si="46"/>
        <v>78.996769225675351</v>
      </c>
      <c r="P96" s="310">
        <f t="shared" ca="1" si="47"/>
        <v>9</v>
      </c>
      <c r="Q96" s="304">
        <f t="shared" ca="1" si="48"/>
        <v>1276.0059999999996</v>
      </c>
      <c r="R96" s="306">
        <f t="shared" ca="1" si="49"/>
        <v>0.62706985822394257</v>
      </c>
      <c r="S96" s="307">
        <f t="shared" ca="1" si="50"/>
        <v>9.1274715551047318</v>
      </c>
      <c r="T96" s="304">
        <f t="shared" ca="1" si="30"/>
        <v>89.540495955577427</v>
      </c>
      <c r="U96" s="311">
        <f t="shared" ca="1" si="31"/>
        <v>0</v>
      </c>
      <c r="V96" s="306">
        <f t="shared" ca="1" si="32"/>
        <v>1.2187079486705912</v>
      </c>
      <c r="W96" s="304">
        <f t="shared" ca="1" si="33"/>
        <v>44.901754570752331</v>
      </c>
      <c r="Y96" s="314" t="str">
        <f t="shared" ca="1" si="51"/>
        <v/>
      </c>
      <c r="Z96" s="315" t="str">
        <f t="shared" ca="1" si="52"/>
        <v/>
      </c>
      <c r="AA96" s="316" t="str">
        <f t="shared" ca="1" si="53"/>
        <v/>
      </c>
      <c r="AC96" s="310" t="e">
        <f t="shared" ca="1" si="54"/>
        <v>#N/A</v>
      </c>
      <c r="AD96" s="323" t="e">
        <f t="shared" ca="1" si="55"/>
        <v>#N/A</v>
      </c>
      <c r="AE96" s="324">
        <f t="shared" ca="1" si="34"/>
        <v>51.495935370114687</v>
      </c>
      <c r="AG96" s="306">
        <f t="shared" ca="1" si="56"/>
        <v>125.3542084180802</v>
      </c>
      <c r="AH96" s="304">
        <f t="shared" ca="1" si="57"/>
        <v>134.984167268801</v>
      </c>
    </row>
    <row r="97" spans="1:34" x14ac:dyDescent="0.2">
      <c r="A97" s="347">
        <f t="shared" ca="1" si="35"/>
        <v>0.01</v>
      </c>
      <c r="B97" s="304">
        <f t="shared" ca="1" si="36"/>
        <v>0.9300000000000006</v>
      </c>
      <c r="D97" s="306">
        <f t="shared" ca="1" si="37"/>
        <v>25.696881810002505</v>
      </c>
      <c r="E97" s="307">
        <f t="shared" ca="1" si="38"/>
        <v>122.34920955312302</v>
      </c>
      <c r="F97" s="304">
        <f t="shared" ca="1" si="39"/>
        <v>125.01863386324155</v>
      </c>
      <c r="G97" s="306">
        <f t="shared" ca="1" si="40"/>
        <v>22.404852038145581</v>
      </c>
      <c r="H97" s="307">
        <f t="shared" ca="1" si="41"/>
        <v>115.1301816805977</v>
      </c>
      <c r="I97" s="304">
        <f t="shared" ca="1" si="42"/>
        <v>117.28996601866091</v>
      </c>
      <c r="J97" s="306">
        <f t="shared" ca="1" si="43"/>
        <v>9.8910688278079348</v>
      </c>
      <c r="K97" s="307">
        <f t="shared" ca="1" si="44"/>
        <v>52.641119726443009</v>
      </c>
      <c r="L97" s="304">
        <f t="shared" ca="1" si="29"/>
        <v>53.562306976176274</v>
      </c>
      <c r="M97" s="306">
        <f t="shared" ca="1" si="45"/>
        <v>1.3785940846462388</v>
      </c>
      <c r="N97" s="304">
        <f t="shared" ca="1" si="46"/>
        <v>78.987622711930442</v>
      </c>
      <c r="P97" s="310">
        <f t="shared" ca="1" si="47"/>
        <v>9</v>
      </c>
      <c r="Q97" s="304">
        <f t="shared" ca="1" si="48"/>
        <v>1272.9299999999996</v>
      </c>
      <c r="R97" s="306">
        <f t="shared" ca="1" si="49"/>
        <v>0.6255582141690581</v>
      </c>
      <c r="S97" s="307">
        <f t="shared" ca="1" si="50"/>
        <v>9.1212159729630411</v>
      </c>
      <c r="T97" s="304">
        <f t="shared" ca="1" si="30"/>
        <v>89.479128694767439</v>
      </c>
      <c r="U97" s="311">
        <f t="shared" ca="1" si="31"/>
        <v>0</v>
      </c>
      <c r="V97" s="306">
        <f t="shared" ca="1" si="32"/>
        <v>1.2185683911879863</v>
      </c>
      <c r="W97" s="304">
        <f t="shared" ca="1" si="33"/>
        <v>45.869126318499866</v>
      </c>
      <c r="Y97" s="314" t="str">
        <f t="shared" ca="1" si="51"/>
        <v/>
      </c>
      <c r="Z97" s="315" t="str">
        <f t="shared" ca="1" si="52"/>
        <v/>
      </c>
      <c r="AA97" s="316" t="str">
        <f t="shared" ca="1" si="53"/>
        <v/>
      </c>
      <c r="AC97" s="310" t="e">
        <f t="shared" ca="1" si="54"/>
        <v>#N/A</v>
      </c>
      <c r="AD97" s="323" t="e">
        <f t="shared" ca="1" si="55"/>
        <v>#N/A</v>
      </c>
      <c r="AE97" s="324">
        <f t="shared" ca="1" si="34"/>
        <v>52.641119726443009</v>
      </c>
      <c r="AG97" s="306">
        <f t="shared" ca="1" si="56"/>
        <v>125.0046119509509</v>
      </c>
      <c r="AH97" s="304">
        <f t="shared" ca="1" si="57"/>
        <v>134.63426905681749</v>
      </c>
    </row>
    <row r="98" spans="1:34" x14ac:dyDescent="0.2">
      <c r="A98" s="347">
        <f t="shared" ca="1" si="35"/>
        <v>0.01</v>
      </c>
      <c r="B98" s="304">
        <f t="shared" ca="1" si="36"/>
        <v>0.94000000000000061</v>
      </c>
      <c r="D98" s="306">
        <f t="shared" ca="1" si="37"/>
        <v>25.650850200448083</v>
      </c>
      <c r="E98" s="307">
        <f t="shared" ca="1" si="38"/>
        <v>122.00015606848947</v>
      </c>
      <c r="F98" s="304">
        <f t="shared" ca="1" si="39"/>
        <v>124.66757476080785</v>
      </c>
      <c r="G98" s="306">
        <f t="shared" ca="1" si="40"/>
        <v>22.661360540150064</v>
      </c>
      <c r="H98" s="307">
        <f t="shared" ca="1" si="41"/>
        <v>116.35018324128259</v>
      </c>
      <c r="I98" s="304">
        <f t="shared" ca="1" si="42"/>
        <v>118.53650240246971</v>
      </c>
      <c r="J98" s="306">
        <f t="shared" ca="1" si="43"/>
        <v>10.116399890699412</v>
      </c>
      <c r="K98" s="307">
        <f t="shared" ca="1" si="44"/>
        <v>53.79852155105241</v>
      </c>
      <c r="L98" s="304">
        <f t="shared" ca="1" si="29"/>
        <v>54.741414558153259</v>
      </c>
      <c r="M98" s="306">
        <f t="shared" ca="1" si="45"/>
        <v>1.3784359969319262</v>
      </c>
      <c r="N98" s="304">
        <f t="shared" ca="1" si="46"/>
        <v>78.978564953107465</v>
      </c>
      <c r="P98" s="310">
        <f t="shared" ca="1" si="47"/>
        <v>9</v>
      </c>
      <c r="Q98" s="304">
        <f t="shared" ca="1" si="48"/>
        <v>1269.8539999999998</v>
      </c>
      <c r="R98" s="306">
        <f t="shared" ca="1" si="49"/>
        <v>0.62404657011417375</v>
      </c>
      <c r="S98" s="307">
        <f t="shared" ca="1" si="50"/>
        <v>9.1149755072618994</v>
      </c>
      <c r="T98" s="304">
        <f t="shared" ca="1" si="30"/>
        <v>89.417909726239245</v>
      </c>
      <c r="U98" s="311">
        <f t="shared" ca="1" si="31"/>
        <v>0</v>
      </c>
      <c r="V98" s="306">
        <f t="shared" ca="1" si="32"/>
        <v>1.2184273610229788</v>
      </c>
      <c r="W98" s="304">
        <f t="shared" ca="1" si="33"/>
        <v>46.843862620912027</v>
      </c>
      <c r="Y98" s="314" t="str">
        <f t="shared" ca="1" si="51"/>
        <v/>
      </c>
      <c r="Z98" s="315" t="str">
        <f t="shared" ca="1" si="52"/>
        <v/>
      </c>
      <c r="AA98" s="316" t="str">
        <f t="shared" ca="1" si="53"/>
        <v/>
      </c>
      <c r="AC98" s="310" t="e">
        <f t="shared" ca="1" si="54"/>
        <v>#N/A</v>
      </c>
      <c r="AD98" s="323" t="e">
        <f t="shared" ca="1" si="55"/>
        <v>#N/A</v>
      </c>
      <c r="AE98" s="324">
        <f t="shared" ca="1" si="34"/>
        <v>53.79852155105241</v>
      </c>
      <c r="AG98" s="306">
        <f t="shared" ca="1" si="56"/>
        <v>124.65349025929461</v>
      </c>
      <c r="AH98" s="304">
        <f t="shared" ca="1" si="57"/>
        <v>134.28284834186897</v>
      </c>
    </row>
    <row r="99" spans="1:34" x14ac:dyDescent="0.2">
      <c r="A99" s="347">
        <f t="shared" ca="1" si="35"/>
        <v>0.01</v>
      </c>
      <c r="B99" s="304">
        <f t="shared" ca="1" si="36"/>
        <v>0.95000000000000062</v>
      </c>
      <c r="D99" s="306">
        <f t="shared" ca="1" si="37"/>
        <v>25.604215045844164</v>
      </c>
      <c r="E99" s="307">
        <f t="shared" ca="1" si="38"/>
        <v>121.64967591200272</v>
      </c>
      <c r="F99" s="304">
        <f t="shared" ca="1" si="39"/>
        <v>124.3150010160042</v>
      </c>
      <c r="G99" s="306">
        <f t="shared" ca="1" si="40"/>
        <v>22.917402690608505</v>
      </c>
      <c r="H99" s="307">
        <f t="shared" ca="1" si="41"/>
        <v>117.56668000040263</v>
      </c>
      <c r="I99" s="304">
        <f t="shared" ca="1" si="42"/>
        <v>119.77951240675752</v>
      </c>
      <c r="J99" s="306">
        <f t="shared" ca="1" si="43"/>
        <v>10.344293706853206</v>
      </c>
      <c r="K99" s="307">
        <f t="shared" ca="1" si="44"/>
        <v>54.968105867260839</v>
      </c>
      <c r="L99" s="304">
        <f t="shared" ca="1" si="29"/>
        <v>55.932969480692137</v>
      </c>
      <c r="M99" s="306">
        <f t="shared" ca="1" si="45"/>
        <v>1.3782794226818977</v>
      </c>
      <c r="N99" s="304">
        <f t="shared" ca="1" si="46"/>
        <v>78.969593909400402</v>
      </c>
      <c r="P99" s="310">
        <f t="shared" ca="1" si="47"/>
        <v>9</v>
      </c>
      <c r="Q99" s="304">
        <f t="shared" ca="1" si="48"/>
        <v>1266.7779999999998</v>
      </c>
      <c r="R99" s="306">
        <f t="shared" ca="1" si="49"/>
        <v>0.6225349260592894</v>
      </c>
      <c r="S99" s="307">
        <f t="shared" ca="1" si="50"/>
        <v>9.1087501580013068</v>
      </c>
      <c r="T99" s="304">
        <f t="shared" ca="1" si="30"/>
        <v>89.356839049992828</v>
      </c>
      <c r="U99" s="311">
        <f t="shared" ca="1" si="31"/>
        <v>0</v>
      </c>
      <c r="V99" s="306">
        <f t="shared" ca="1" si="32"/>
        <v>1.2182848629494758</v>
      </c>
      <c r="W99" s="304">
        <f t="shared" ca="1" si="33"/>
        <v>47.825857818375844</v>
      </c>
      <c r="Y99" s="314" t="str">
        <f t="shared" ca="1" si="51"/>
        <v/>
      </c>
      <c r="Z99" s="315" t="str">
        <f t="shared" ca="1" si="52"/>
        <v/>
      </c>
      <c r="AA99" s="316" t="str">
        <f t="shared" ca="1" si="53"/>
        <v/>
      </c>
      <c r="AC99" s="310" t="e">
        <f t="shared" ca="1" si="54"/>
        <v>#N/A</v>
      </c>
      <c r="AD99" s="323" t="e">
        <f t="shared" ca="1" si="55"/>
        <v>#N/A</v>
      </c>
      <c r="AE99" s="324">
        <f t="shared" ca="1" si="34"/>
        <v>54.968105867260839</v>
      </c>
      <c r="AG99" s="306">
        <f t="shared" ca="1" si="56"/>
        <v>124.30085360607518</v>
      </c>
      <c r="AH99" s="304">
        <f t="shared" ca="1" si="57"/>
        <v>133.92991532515288</v>
      </c>
    </row>
    <row r="100" spans="1:34" x14ac:dyDescent="0.2">
      <c r="A100" s="347">
        <f t="shared" ca="1" si="35"/>
        <v>0.01</v>
      </c>
      <c r="B100" s="304">
        <f t="shared" ca="1" si="36"/>
        <v>0.96000000000000063</v>
      </c>
      <c r="D100" s="306">
        <f t="shared" ca="1" si="37"/>
        <v>25.556983906732047</v>
      </c>
      <c r="E100" s="307">
        <f t="shared" ca="1" si="38"/>
        <v>121.29777819379615</v>
      </c>
      <c r="F100" s="304">
        <f t="shared" ca="1" si="39"/>
        <v>123.96092296026328</v>
      </c>
      <c r="G100" s="306">
        <f t="shared" ca="1" si="40"/>
        <v>23.172972529675825</v>
      </c>
      <c r="H100" s="307">
        <f t="shared" ca="1" si="41"/>
        <v>118.77965778234059</v>
      </c>
      <c r="I100" s="304">
        <f t="shared" ca="1" si="42"/>
        <v>121.01898098542664</v>
      </c>
      <c r="J100" s="306">
        <f t="shared" ca="1" si="43"/>
        <v>10.574745582954627</v>
      </c>
      <c r="K100" s="307">
        <f t="shared" ca="1" si="44"/>
        <v>56.149837556174553</v>
      </c>
      <c r="L100" s="304">
        <f t="shared" ca="1" si="29"/>
        <v>57.13693640482493</v>
      </c>
      <c r="M100" s="306">
        <f t="shared" ca="1" si="45"/>
        <v>1.3781243274764112</v>
      </c>
      <c r="N100" s="304">
        <f t="shared" ca="1" si="46"/>
        <v>78.960707608703316</v>
      </c>
      <c r="P100" s="310">
        <f t="shared" ca="1" si="47"/>
        <v>9</v>
      </c>
      <c r="Q100" s="304">
        <f t="shared" ca="1" si="48"/>
        <v>1263.7019999999998</v>
      </c>
      <c r="R100" s="306">
        <f t="shared" ca="1" si="49"/>
        <v>0.62102328200440493</v>
      </c>
      <c r="S100" s="307">
        <f t="shared" ca="1" si="50"/>
        <v>9.1025399251812633</v>
      </c>
      <c r="T100" s="304">
        <f t="shared" ca="1" si="30"/>
        <v>89.295916666028191</v>
      </c>
      <c r="U100" s="311">
        <f t="shared" ca="1" si="31"/>
        <v>0</v>
      </c>
      <c r="V100" s="306">
        <f t="shared" ca="1" si="32"/>
        <v>1.2181409017619611</v>
      </c>
      <c r="W100" s="304">
        <f t="shared" ca="1" si="33"/>
        <v>48.815006088496794</v>
      </c>
      <c r="Y100" s="314" t="str">
        <f t="shared" ca="1" si="51"/>
        <v/>
      </c>
      <c r="Z100" s="315" t="str">
        <f t="shared" ca="1" si="52"/>
        <v/>
      </c>
      <c r="AA100" s="316" t="str">
        <f t="shared" ca="1" si="53"/>
        <v/>
      </c>
      <c r="AC100" s="310" t="e">
        <f t="shared" ca="1" si="54"/>
        <v>#N/A</v>
      </c>
      <c r="AD100" s="323" t="e">
        <f t="shared" ca="1" si="55"/>
        <v>#N/A</v>
      </c>
      <c r="AE100" s="324">
        <f t="shared" ca="1" si="34"/>
        <v>56.149837556174553</v>
      </c>
      <c r="AG100" s="306">
        <f t="shared" ca="1" si="56"/>
        <v>123.94671231421923</v>
      </c>
      <c r="AH100" s="304">
        <f t="shared" ca="1" si="57"/>
        <v>133.57548026985572</v>
      </c>
    </row>
    <row r="101" spans="1:34" x14ac:dyDescent="0.2">
      <c r="A101" s="347">
        <f t="shared" ca="1" si="35"/>
        <v>0.01</v>
      </c>
      <c r="B101" s="304">
        <f t="shared" ca="1" si="36"/>
        <v>0.97000000000000064</v>
      </c>
      <c r="D101" s="306">
        <f t="shared" ca="1" si="37"/>
        <v>25.509164170248596</v>
      </c>
      <c r="E101" s="307">
        <f t="shared" ca="1" si="38"/>
        <v>120.94447211510851</v>
      </c>
      <c r="F101" s="304">
        <f t="shared" ca="1" si="39"/>
        <v>123.60535098395601</v>
      </c>
      <c r="G101" s="306">
        <f t="shared" ca="1" si="40"/>
        <v>23.42806417137831</v>
      </c>
      <c r="H101" s="307">
        <f t="shared" ca="1" si="41"/>
        <v>119.98910250349168</v>
      </c>
      <c r="I101" s="304">
        <f t="shared" ca="1" si="42"/>
        <v>122.2548931961893</v>
      </c>
      <c r="J101" s="306">
        <f t="shared" ca="1" si="43"/>
        <v>10.807750766459897</v>
      </c>
      <c r="K101" s="307">
        <f t="shared" ca="1" si="44"/>
        <v>57.343681357603714</v>
      </c>
      <c r="L101" s="304">
        <f t="shared" ca="1" si="29"/>
        <v>58.353279841601896</v>
      </c>
      <c r="M101" s="306">
        <f t="shared" ca="1" si="45"/>
        <v>1.3779706780251466</v>
      </c>
      <c r="N101" s="304">
        <f t="shared" ca="1" si="46"/>
        <v>78.951904143621348</v>
      </c>
      <c r="P101" s="310">
        <f t="shared" ca="1" si="47"/>
        <v>9</v>
      </c>
      <c r="Q101" s="304">
        <f t="shared" ca="1" si="48"/>
        <v>1260.6259999999997</v>
      </c>
      <c r="R101" s="306">
        <f t="shared" ca="1" si="49"/>
        <v>0.61951163794952047</v>
      </c>
      <c r="S101" s="307">
        <f t="shared" ca="1" si="50"/>
        <v>9.0963448088017689</v>
      </c>
      <c r="T101" s="304">
        <f t="shared" ca="1" si="30"/>
        <v>89.23514257434536</v>
      </c>
      <c r="U101" s="311">
        <f t="shared" ca="1" si="31"/>
        <v>0</v>
      </c>
      <c r="V101" s="306">
        <f t="shared" ca="1" si="32"/>
        <v>1.217995482275317</v>
      </c>
      <c r="W101" s="304">
        <f t="shared" ca="1" si="33"/>
        <v>49.811201456071373</v>
      </c>
      <c r="Y101" s="314" t="str">
        <f t="shared" ca="1" si="51"/>
        <v/>
      </c>
      <c r="Z101" s="315" t="str">
        <f t="shared" ca="1" si="52"/>
        <v/>
      </c>
      <c r="AA101" s="316" t="str">
        <f t="shared" ca="1" si="53"/>
        <v/>
      </c>
      <c r="AC101" s="310" t="e">
        <f t="shared" ca="1" si="54"/>
        <v>#N/A</v>
      </c>
      <c r="AD101" s="323" t="e">
        <f t="shared" ca="1" si="55"/>
        <v>#N/A</v>
      </c>
      <c r="AE101" s="324">
        <f t="shared" ca="1" si="34"/>
        <v>57.343681357603714</v>
      </c>
      <c r="AG101" s="306">
        <f t="shared" ca="1" si="56"/>
        <v>123.59107676564987</v>
      </c>
      <c r="AH101" s="304">
        <f t="shared" ca="1" si="57"/>
        <v>133.21955350009767</v>
      </c>
    </row>
    <row r="102" spans="1:34" x14ac:dyDescent="0.2">
      <c r="A102" s="347">
        <f t="shared" ca="1" si="35"/>
        <v>0.01</v>
      </c>
      <c r="B102" s="304">
        <f t="shared" ca="1" si="36"/>
        <v>0.98000000000000065</v>
      </c>
      <c r="D102" s="306">
        <f t="shared" ca="1" si="37"/>
        <v>25.46076305821197</v>
      </c>
      <c r="E102" s="307">
        <f t="shared" ca="1" si="38"/>
        <v>120.58976696585856</v>
      </c>
      <c r="F102" s="304">
        <f t="shared" ca="1" si="39"/>
        <v>123.24829553542104</v>
      </c>
      <c r="G102" s="306">
        <f t="shared" ca="1" si="40"/>
        <v>23.682671801960428</v>
      </c>
      <c r="H102" s="307">
        <f t="shared" ca="1" si="41"/>
        <v>121.19500017315026</v>
      </c>
      <c r="I102" s="304">
        <f t="shared" ca="1" si="42"/>
        <v>123.48723420114835</v>
      </c>
      <c r="J102" s="306">
        <f t="shared" ca="1" si="43"/>
        <v>11.043304446326591</v>
      </c>
      <c r="K102" s="307">
        <f t="shared" ca="1" si="44"/>
        <v>58.549601870986926</v>
      </c>
      <c r="L102" s="304">
        <f t="shared" ca="1" si="29"/>
        <v>59.581964153133896</v>
      </c>
      <c r="M102" s="306">
        <f t="shared" ca="1" si="45"/>
        <v>1.3778184421178949</v>
      </c>
      <c r="N102" s="304">
        <f t="shared" ca="1" si="46"/>
        <v>78.943181668645494</v>
      </c>
      <c r="P102" s="310">
        <f t="shared" ca="1" si="47"/>
        <v>9</v>
      </c>
      <c r="Q102" s="304">
        <f t="shared" ca="1" si="48"/>
        <v>1257.5499999999997</v>
      </c>
      <c r="R102" s="306">
        <f t="shared" ca="1" si="49"/>
        <v>0.61799999389463611</v>
      </c>
      <c r="S102" s="307">
        <f t="shared" ca="1" si="50"/>
        <v>9.0901648088628217</v>
      </c>
      <c r="T102" s="304">
        <f t="shared" ca="1" si="30"/>
        <v>89.17451677494428</v>
      </c>
      <c r="U102" s="311">
        <f t="shared" ca="1" si="31"/>
        <v>0</v>
      </c>
      <c r="V102" s="306">
        <f t="shared" ca="1" si="32"/>
        <v>1.2178486093246477</v>
      </c>
      <c r="W102" s="304">
        <f t="shared" ca="1" si="33"/>
        <v>50.81433780304954</v>
      </c>
      <c r="Y102" s="314" t="str">
        <f t="shared" ca="1" si="51"/>
        <v/>
      </c>
      <c r="Z102" s="315" t="str">
        <f t="shared" ca="1" si="52"/>
        <v/>
      </c>
      <c r="AA102" s="316" t="str">
        <f t="shared" ca="1" si="53"/>
        <v/>
      </c>
      <c r="AC102" s="310" t="e">
        <f t="shared" ca="1" si="54"/>
        <v>#N/A</v>
      </c>
      <c r="AD102" s="323" t="e">
        <f t="shared" ca="1" si="55"/>
        <v>#N/A</v>
      </c>
      <c r="AE102" s="324">
        <f t="shared" ca="1" si="34"/>
        <v>58.549601870986926</v>
      </c>
      <c r="AG102" s="306">
        <f t="shared" ca="1" si="56"/>
        <v>123.23395740030988</v>
      </c>
      <c r="AH102" s="304">
        <f t="shared" ca="1" si="57"/>
        <v>132.86214539987162</v>
      </c>
    </row>
    <row r="103" spans="1:34" x14ac:dyDescent="0.2">
      <c r="A103" s="347">
        <f t="shared" ca="1" si="35"/>
        <v>0.01</v>
      </c>
      <c r="B103" s="304">
        <f t="shared" ca="1" si="36"/>
        <v>0.99000000000000066</v>
      </c>
      <c r="D103" s="306">
        <f t="shared" ca="1" si="37"/>
        <v>25.411787634753104</v>
      </c>
      <c r="E103" s="307">
        <f t="shared" ca="1" si="38"/>
        <v>120.23367212229059</v>
      </c>
      <c r="F103" s="304">
        <f t="shared" ca="1" si="39"/>
        <v>122.88976711998549</v>
      </c>
      <c r="G103" s="306">
        <f t="shared" ca="1" si="40"/>
        <v>23.93678967830796</v>
      </c>
      <c r="H103" s="307">
        <f t="shared" ca="1" si="41"/>
        <v>122.39733689437317</v>
      </c>
      <c r="I103" s="304">
        <f t="shared" ca="1" si="42"/>
        <v>124.71598926736793</v>
      </c>
      <c r="J103" s="306">
        <f t="shared" ca="1" si="43"/>
        <v>11.281401753727932</v>
      </c>
      <c r="K103" s="307">
        <f t="shared" ca="1" si="44"/>
        <v>59.767563556324546</v>
      </c>
      <c r="L103" s="304">
        <f t="shared" ca="1" si="29"/>
        <v>60.822953553640502</v>
      </c>
      <c r="M103" s="306">
        <f t="shared" ca="1" si="45"/>
        <v>1.3776675885779175</v>
      </c>
      <c r="N103" s="304">
        <f t="shared" ca="1" si="46"/>
        <v>78.934538397480168</v>
      </c>
      <c r="P103" s="310">
        <f t="shared" ca="1" si="47"/>
        <v>9</v>
      </c>
      <c r="Q103" s="304">
        <f t="shared" ca="1" si="48"/>
        <v>1254.4739999999997</v>
      </c>
      <c r="R103" s="306">
        <f t="shared" ca="1" si="49"/>
        <v>0.61648834983975165</v>
      </c>
      <c r="S103" s="307">
        <f t="shared" ca="1" si="50"/>
        <v>9.0839999253644237</v>
      </c>
      <c r="T103" s="304">
        <f t="shared" ca="1" si="30"/>
        <v>89.114039267825007</v>
      </c>
      <c r="U103" s="311">
        <f t="shared" ca="1" si="31"/>
        <v>0</v>
      </c>
      <c r="V103" s="306">
        <f t="shared" ca="1" si="32"/>
        <v>1.2177002877650975</v>
      </c>
      <c r="W103" s="304">
        <f t="shared" ca="1" si="33"/>
        <v>51.82430887848485</v>
      </c>
      <c r="Y103" s="314" t="str">
        <f t="shared" ca="1" si="51"/>
        <v/>
      </c>
      <c r="Z103" s="315" t="str">
        <f t="shared" ca="1" si="52"/>
        <v/>
      </c>
      <c r="AA103" s="316" t="str">
        <f t="shared" ca="1" si="53"/>
        <v/>
      </c>
      <c r="AC103" s="310" t="e">
        <f t="shared" ca="1" si="54"/>
        <v>#N/A</v>
      </c>
      <c r="AD103" s="323" t="e">
        <f t="shared" ca="1" si="55"/>
        <v>#N/A</v>
      </c>
      <c r="AE103" s="324">
        <f t="shared" ca="1" si="34"/>
        <v>59.767563556324546</v>
      </c>
      <c r="AG103" s="306">
        <f t="shared" ca="1" si="56"/>
        <v>122.8753647151761</v>
      </c>
      <c r="AH103" s="304">
        <f t="shared" ca="1" si="57"/>
        <v>132.50326641197796</v>
      </c>
    </row>
    <row r="104" spans="1:34" x14ac:dyDescent="0.2">
      <c r="A104" s="347">
        <f t="shared" ca="1" si="35"/>
        <v>0.01</v>
      </c>
      <c r="B104" s="304">
        <f t="shared" ca="1" si="36"/>
        <v>1.0000000000000007</v>
      </c>
      <c r="D104" s="306">
        <f t="shared" ca="1" si="37"/>
        <v>25.362244813522114</v>
      </c>
      <c r="E104" s="307">
        <f t="shared" ca="1" si="38"/>
        <v>119.87619704468531</v>
      </c>
      <c r="F104" s="304">
        <f t="shared" ca="1" si="39"/>
        <v>122.5297762989766</v>
      </c>
      <c r="G104" s="306">
        <f t="shared" ca="1" si="40"/>
        <v>24.190412126443182</v>
      </c>
      <c r="H104" s="307">
        <f t="shared" ca="1" si="41"/>
        <v>123.59609886482002</v>
      </c>
      <c r="I104" s="304">
        <f t="shared" ca="1" si="42"/>
        <v>125.94114376743421</v>
      </c>
      <c r="J104" s="306">
        <f t="shared" ca="1" si="43"/>
        <v>11.522037762751689</v>
      </c>
      <c r="K104" s="307">
        <f t="shared" ca="1" si="44"/>
        <v>60.997530735120513</v>
      </c>
      <c r="L104" s="304">
        <f t="shared" ca="1" si="29"/>
        <v>62.076212110503711</v>
      </c>
      <c r="M104" s="306">
        <f t="shared" ca="1" si="45"/>
        <v>1.3775180872178001</v>
      </c>
      <c r="N104" s="304">
        <f t="shared" ca="1" si="46"/>
        <v>78.925972600513987</v>
      </c>
      <c r="P104" s="310">
        <f t="shared" ca="1" si="47"/>
        <v>9</v>
      </c>
      <c r="Q104" s="304">
        <f t="shared" ca="1" si="48"/>
        <v>1251.3979999999997</v>
      </c>
      <c r="R104" s="306">
        <f t="shared" ca="1" si="49"/>
        <v>0.61497670578486718</v>
      </c>
      <c r="S104" s="307">
        <f t="shared" ca="1" si="50"/>
        <v>9.0778501583065747</v>
      </c>
      <c r="T104" s="304">
        <f t="shared" ca="1" si="30"/>
        <v>89.053710052987498</v>
      </c>
      <c r="U104" s="311">
        <f t="shared" ca="1" si="31"/>
        <v>0</v>
      </c>
      <c r="V104" s="306">
        <f t="shared" ca="1" si="32"/>
        <v>1.2175505224716727</v>
      </c>
      <c r="W104" s="304">
        <f t="shared" ca="1" si="33"/>
        <v>52.841008308471395</v>
      </c>
      <c r="Y104" s="314" t="str">
        <f t="shared" ca="1" si="51"/>
        <v/>
      </c>
      <c r="Z104" s="315" t="str">
        <f t="shared" ca="1" si="52"/>
        <v/>
      </c>
      <c r="AA104" s="316" t="str">
        <f t="shared" ca="1" si="53"/>
        <v/>
      </c>
      <c r="AC104" s="310">
        <f t="shared" ca="1" si="54"/>
        <v>1.0000000000000007</v>
      </c>
      <c r="AD104" s="323">
        <f t="shared" ca="1" si="55"/>
        <v>11.522037762751689</v>
      </c>
      <c r="AE104" s="324">
        <f t="shared" ca="1" si="34"/>
        <v>60.997530735120513</v>
      </c>
      <c r="AG104" s="306">
        <f t="shared" ca="1" si="56"/>
        <v>122.51530926326519</v>
      </c>
      <c r="AH104" s="304">
        <f t="shared" ca="1" si="57"/>
        <v>132.14292703695486</v>
      </c>
    </row>
    <row r="105" spans="1:34" x14ac:dyDescent="0.2">
      <c r="A105" s="347">
        <f t="shared" ca="1" si="35"/>
        <v>0.01</v>
      </c>
      <c r="B105" s="304">
        <f t="shared" ca="1" si="36"/>
        <v>1.0100000000000007</v>
      </c>
      <c r="D105" s="306">
        <f t="shared" ca="1" si="37"/>
        <v>25.31091252445016</v>
      </c>
      <c r="E105" s="307">
        <f t="shared" ca="1" si="38"/>
        <v>119.51107276134803</v>
      </c>
      <c r="F105" s="304">
        <f t="shared" ca="1" si="39"/>
        <v>122.16193681089291</v>
      </c>
      <c r="G105" s="306">
        <f t="shared" ca="1" si="40"/>
        <v>24.443521251687685</v>
      </c>
      <c r="H105" s="307">
        <f t="shared" ca="1" si="41"/>
        <v>124.7912095924335</v>
      </c>
      <c r="I105" s="304">
        <f t="shared" ca="1" si="42"/>
        <v>127.16261920361806</v>
      </c>
      <c r="J105" s="306">
        <f t="shared" ca="1" si="43"/>
        <v>11.765207429642343</v>
      </c>
      <c r="K105" s="307">
        <f t="shared" ca="1" si="44"/>
        <v>62.239467277406781</v>
      </c>
      <c r="L105" s="304">
        <f t="shared" ca="1" si="29"/>
        <v>63.341703425451868</v>
      </c>
      <c r="M105" s="306">
        <f t="shared" ca="1" si="45"/>
        <v>1.3773699087230988</v>
      </c>
      <c r="N105" s="304">
        <f t="shared" ca="1" si="46"/>
        <v>78.917482598153001</v>
      </c>
      <c r="P105" s="310">
        <f t="shared" ca="1" si="47"/>
        <v>10</v>
      </c>
      <c r="Q105" s="304">
        <f t="shared" ca="1" si="48"/>
        <v>1248.2639999999997</v>
      </c>
      <c r="R105" s="306">
        <f t="shared" ca="1" si="49"/>
        <v>0.61343655868863578</v>
      </c>
      <c r="S105" s="307">
        <f t="shared" ca="1" si="50"/>
        <v>9.0717157927196883</v>
      </c>
      <c r="T105" s="304">
        <f t="shared" ca="1" si="30"/>
        <v>88.993531926580147</v>
      </c>
      <c r="U105" s="311">
        <f t="shared" ca="1" si="31"/>
        <v>0</v>
      </c>
      <c r="V105" s="306">
        <f t="shared" ca="1" si="32"/>
        <v>1.2173993183772751</v>
      </c>
      <c r="W105" s="304">
        <f t="shared" ca="1" si="33"/>
        <v>53.864275408767831</v>
      </c>
      <c r="Y105" s="314" t="str">
        <f t="shared" ca="1" si="51"/>
        <v/>
      </c>
      <c r="Z105" s="315" t="str">
        <f t="shared" ca="1" si="52"/>
        <v/>
      </c>
      <c r="AA105" s="316" t="str">
        <f t="shared" ca="1" si="53"/>
        <v/>
      </c>
      <c r="AC105" s="310" t="e">
        <f t="shared" ca="1" si="54"/>
        <v>#N/A</v>
      </c>
      <c r="AD105" s="323" t="e">
        <f t="shared" ca="1" si="55"/>
        <v>#N/A</v>
      </c>
      <c r="AE105" s="324">
        <f t="shared" ca="1" si="34"/>
        <v>62.239467277406781</v>
      </c>
      <c r="AG105" s="306">
        <f t="shared" ca="1" si="56"/>
        <v>122.14740401375407</v>
      </c>
      <c r="AH105" s="304">
        <f t="shared" ca="1" si="57"/>
        <v>131.77474019312746</v>
      </c>
    </row>
    <row r="106" spans="1:34" x14ac:dyDescent="0.2">
      <c r="A106" s="347">
        <f t="shared" ca="1" si="35"/>
        <v>0.01</v>
      </c>
      <c r="B106" s="304">
        <f t="shared" ca="1" si="36"/>
        <v>1.0200000000000007</v>
      </c>
      <c r="D106" s="306">
        <f t="shared" ca="1" si="37"/>
        <v>25.257792490387359</v>
      </c>
      <c r="E106" s="307">
        <f t="shared" ca="1" si="38"/>
        <v>119.13829857185561</v>
      </c>
      <c r="F106" s="304">
        <f t="shared" ca="1" si="39"/>
        <v>121.78624827165045</v>
      </c>
      <c r="G106" s="306">
        <f t="shared" ca="1" si="40"/>
        <v>24.696099176591559</v>
      </c>
      <c r="H106" s="307">
        <f t="shared" ca="1" si="41"/>
        <v>125.98259257815207</v>
      </c>
      <c r="I106" s="304">
        <f t="shared" ca="1" si="42"/>
        <v>128.38033707407337</v>
      </c>
      <c r="J106" s="306">
        <f t="shared" ca="1" si="43"/>
        <v>12.01090553178374</v>
      </c>
      <c r="K106" s="307">
        <f t="shared" ca="1" si="44"/>
        <v>63.493336288259712</v>
      </c>
      <c r="L106" s="304">
        <f t="shared" ca="1" si="29"/>
        <v>64.619390315194636</v>
      </c>
      <c r="M106" s="306">
        <f t="shared" ca="1" si="45"/>
        <v>1.3772230246179518</v>
      </c>
      <c r="N106" s="304">
        <f t="shared" ca="1" si="46"/>
        <v>78.909066758850514</v>
      </c>
      <c r="P106" s="310">
        <f t="shared" ca="1" si="47"/>
        <v>10</v>
      </c>
      <c r="Q106" s="304">
        <f t="shared" ca="1" si="48"/>
        <v>1245.0719999999997</v>
      </c>
      <c r="R106" s="306">
        <f t="shared" ca="1" si="49"/>
        <v>0.61186790855105744</v>
      </c>
      <c r="S106" s="307">
        <f t="shared" ca="1" si="50"/>
        <v>9.065597113634178</v>
      </c>
      <c r="T106" s="304">
        <f t="shared" ca="1" si="30"/>
        <v>88.933507684751291</v>
      </c>
      <c r="U106" s="311">
        <f t="shared" ca="1" si="31"/>
        <v>0</v>
      </c>
      <c r="V106" s="306">
        <f t="shared" ca="1" si="32"/>
        <v>1.2172466805107724</v>
      </c>
      <c r="W106" s="304">
        <f t="shared" ca="1" si="33"/>
        <v>54.893947252110557</v>
      </c>
      <c r="Y106" s="314" t="str">
        <f t="shared" ca="1" si="51"/>
        <v/>
      </c>
      <c r="Z106" s="315" t="str">
        <f t="shared" ca="1" si="52"/>
        <v/>
      </c>
      <c r="AA106" s="316" t="str">
        <f t="shared" ca="1" si="53"/>
        <v/>
      </c>
      <c r="AC106" s="310" t="e">
        <f t="shared" ca="1" si="54"/>
        <v>#N/A</v>
      </c>
      <c r="AD106" s="323" t="e">
        <f t="shared" ca="1" si="55"/>
        <v>#N/A</v>
      </c>
      <c r="AE106" s="324">
        <f t="shared" ca="1" si="34"/>
        <v>63.493336288259712</v>
      </c>
      <c r="AG106" s="306">
        <f t="shared" ca="1" si="56"/>
        <v>121.77164855562583</v>
      </c>
      <c r="AH106" s="304">
        <f t="shared" ca="1" si="57"/>
        <v>131.39870542004547</v>
      </c>
    </row>
    <row r="107" spans="1:34" x14ac:dyDescent="0.2">
      <c r="A107" s="347">
        <f t="shared" ca="1" si="35"/>
        <v>0.01</v>
      </c>
      <c r="B107" s="304">
        <f t="shared" ca="1" si="36"/>
        <v>1.0300000000000007</v>
      </c>
      <c r="D107" s="306">
        <f t="shared" ca="1" si="37"/>
        <v>25.204118764146269</v>
      </c>
      <c r="E107" s="307">
        <f t="shared" ca="1" si="38"/>
        <v>118.76416075509275</v>
      </c>
      <c r="F107" s="304">
        <f t="shared" ca="1" si="39"/>
        <v>121.40911614264681</v>
      </c>
      <c r="G107" s="306">
        <f t="shared" ca="1" si="40"/>
        <v>24.948140364233023</v>
      </c>
      <c r="H107" s="307">
        <f t="shared" ca="1" si="41"/>
        <v>127.17023418570299</v>
      </c>
      <c r="I107" s="304">
        <f t="shared" ca="1" si="42"/>
        <v>129.59428293902479</v>
      </c>
      <c r="J107" s="306">
        <f t="shared" ca="1" si="43"/>
        <v>12.259126729487862</v>
      </c>
      <c r="K107" s="307">
        <f t="shared" ca="1" si="44"/>
        <v>64.759100422078987</v>
      </c>
      <c r="L107" s="304">
        <f t="shared" ca="1" si="29"/>
        <v>65.909235131706353</v>
      </c>
      <c r="M107" s="306">
        <f t="shared" ca="1" si="45"/>
        <v>1.3770774073043375</v>
      </c>
      <c r="N107" s="304">
        <f t="shared" ca="1" si="46"/>
        <v>78.900723501356381</v>
      </c>
      <c r="P107" s="310">
        <f t="shared" ca="1" si="47"/>
        <v>10</v>
      </c>
      <c r="Q107" s="304">
        <f t="shared" ca="1" si="48"/>
        <v>1241.8799999999997</v>
      </c>
      <c r="R107" s="306">
        <f t="shared" ca="1" si="49"/>
        <v>0.6102992584134791</v>
      </c>
      <c r="S107" s="307">
        <f t="shared" ca="1" si="50"/>
        <v>9.0594941210500437</v>
      </c>
      <c r="T107" s="304">
        <f t="shared" ca="1" si="30"/>
        <v>88.87363732750093</v>
      </c>
      <c r="U107" s="311">
        <f t="shared" ca="1" si="31"/>
        <v>0</v>
      </c>
      <c r="V107" s="306">
        <f t="shared" ca="1" si="32"/>
        <v>1.217092613958632</v>
      </c>
      <c r="W107" s="304">
        <f t="shared" ca="1" si="33"/>
        <v>55.929913988661262</v>
      </c>
      <c r="Y107" s="314" t="str">
        <f t="shared" ca="1" si="51"/>
        <v/>
      </c>
      <c r="Z107" s="315" t="str">
        <f t="shared" ca="1" si="52"/>
        <v/>
      </c>
      <c r="AA107" s="316" t="str">
        <f t="shared" ca="1" si="53"/>
        <v/>
      </c>
      <c r="AC107" s="310" t="e">
        <f t="shared" ca="1" si="54"/>
        <v>#N/A</v>
      </c>
      <c r="AD107" s="323" t="e">
        <f t="shared" ca="1" si="55"/>
        <v>#N/A</v>
      </c>
      <c r="AE107" s="324">
        <f t="shared" ca="1" si="34"/>
        <v>64.759100422078987</v>
      </c>
      <c r="AG107" s="306">
        <f t="shared" ca="1" si="56"/>
        <v>121.39444909667792</v>
      </c>
      <c r="AH107" s="304">
        <f t="shared" ca="1" si="57"/>
        <v>131.02122887743658</v>
      </c>
    </row>
    <row r="108" spans="1:34" x14ac:dyDescent="0.2">
      <c r="A108" s="347">
        <f t="shared" ca="1" si="35"/>
        <v>0.01</v>
      </c>
      <c r="B108" s="304">
        <f t="shared" ca="1" si="36"/>
        <v>1.0400000000000007</v>
      </c>
      <c r="D108" s="306">
        <f t="shared" ca="1" si="37"/>
        <v>25.149897869666066</v>
      </c>
      <c r="E108" s="307">
        <f t="shared" ca="1" si="38"/>
        <v>118.38866952557419</v>
      </c>
      <c r="F108" s="304">
        <f t="shared" ca="1" si="39"/>
        <v>121.03055165903464</v>
      </c>
      <c r="G108" s="306">
        <f t="shared" ca="1" si="40"/>
        <v>25.199639342929682</v>
      </c>
      <c r="H108" s="307">
        <f t="shared" ca="1" si="41"/>
        <v>128.35412088095873</v>
      </c>
      <c r="I108" s="304">
        <f t="shared" ca="1" si="42"/>
        <v>130.80444247095545</v>
      </c>
      <c r="J108" s="306">
        <f t="shared" ca="1" si="43"/>
        <v>12.509865628023675</v>
      </c>
      <c r="K108" s="307">
        <f t="shared" ca="1" si="44"/>
        <v>66.036722197412303</v>
      </c>
      <c r="L108" s="304">
        <f t="shared" ca="1" si="29"/>
        <v>67.211200083091924</v>
      </c>
      <c r="M108" s="306">
        <f t="shared" ca="1" si="45"/>
        <v>1.3769330300260012</v>
      </c>
      <c r="N108" s="304">
        <f t="shared" ca="1" si="46"/>
        <v>78.892451292650122</v>
      </c>
      <c r="P108" s="310">
        <f t="shared" ca="1" si="47"/>
        <v>10</v>
      </c>
      <c r="Q108" s="304">
        <f t="shared" ca="1" si="48"/>
        <v>1238.6879999999996</v>
      </c>
      <c r="R108" s="306">
        <f t="shared" ca="1" si="49"/>
        <v>0.60873060827590064</v>
      </c>
      <c r="S108" s="307">
        <f t="shared" ca="1" si="50"/>
        <v>9.0534068149672855</v>
      </c>
      <c r="T108" s="304">
        <f t="shared" ca="1" si="30"/>
        <v>88.813920854829078</v>
      </c>
      <c r="U108" s="311">
        <f t="shared" ca="1" si="31"/>
        <v>0</v>
      </c>
      <c r="V108" s="306">
        <f t="shared" ca="1" si="32"/>
        <v>1.2169371238265161</v>
      </c>
      <c r="W108" s="304">
        <f t="shared" ca="1" si="33"/>
        <v>56.972065706966923</v>
      </c>
      <c r="Y108" s="314" t="str">
        <f t="shared" ca="1" si="51"/>
        <v/>
      </c>
      <c r="Z108" s="315" t="str">
        <f t="shared" ca="1" si="52"/>
        <v/>
      </c>
      <c r="AA108" s="316" t="str">
        <f t="shared" ca="1" si="53"/>
        <v/>
      </c>
      <c r="AC108" s="310" t="e">
        <f t="shared" ca="1" si="54"/>
        <v>#N/A</v>
      </c>
      <c r="AD108" s="323" t="e">
        <f t="shared" ca="1" si="55"/>
        <v>#N/A</v>
      </c>
      <c r="AE108" s="324">
        <f t="shared" ca="1" si="34"/>
        <v>66.036722197412303</v>
      </c>
      <c r="AG108" s="306">
        <f t="shared" ca="1" si="56"/>
        <v>121.01581686345367</v>
      </c>
      <c r="AH108" s="304">
        <f t="shared" ca="1" si="57"/>
        <v>130.64232174522166</v>
      </c>
    </row>
    <row r="109" spans="1:34" x14ac:dyDescent="0.2">
      <c r="A109" s="347">
        <f t="shared" ca="1" si="35"/>
        <v>0.01</v>
      </c>
      <c r="B109" s="304">
        <f t="shared" ca="1" si="36"/>
        <v>1.0500000000000007</v>
      </c>
      <c r="D109" s="306">
        <f t="shared" ca="1" si="37"/>
        <v>25.095136208763392</v>
      </c>
      <c r="E109" s="307">
        <f t="shared" ca="1" si="38"/>
        <v>118.01183517112446</v>
      </c>
      <c r="F109" s="304">
        <f t="shared" ca="1" si="39"/>
        <v>120.6505661063927</v>
      </c>
      <c r="G109" s="306">
        <f t="shared" ca="1" si="40"/>
        <v>25.450590705017316</v>
      </c>
      <c r="H109" s="307">
        <f t="shared" ca="1" si="41"/>
        <v>129.53423923266999</v>
      </c>
      <c r="I109" s="304">
        <f t="shared" ca="1" si="42"/>
        <v>132.01080145511159</v>
      </c>
      <c r="J109" s="306">
        <f t="shared" ca="1" si="43"/>
        <v>12.763116778263409</v>
      </c>
      <c r="K109" s="307">
        <f t="shared" ca="1" si="44"/>
        <v>67.326163997980444</v>
      </c>
      <c r="L109" s="304">
        <f t="shared" ca="1" si="29"/>
        <v>68.525247234713035</v>
      </c>
      <c r="M109" s="306">
        <f t="shared" ca="1" si="45"/>
        <v>1.3767898668342187</v>
      </c>
      <c r="N109" s="304">
        <f t="shared" ca="1" si="46"/>
        <v>78.884248645979369</v>
      </c>
      <c r="P109" s="310">
        <f t="shared" ca="1" si="47"/>
        <v>10</v>
      </c>
      <c r="Q109" s="304">
        <f t="shared" ca="1" si="48"/>
        <v>1235.4959999999996</v>
      </c>
      <c r="R109" s="306">
        <f t="shared" ca="1" si="49"/>
        <v>0.6071619581383223</v>
      </c>
      <c r="S109" s="307">
        <f t="shared" ca="1" si="50"/>
        <v>9.0473351953859016</v>
      </c>
      <c r="T109" s="304">
        <f t="shared" ca="1" si="30"/>
        <v>88.754358266735693</v>
      </c>
      <c r="U109" s="311">
        <f t="shared" ca="1" si="31"/>
        <v>0</v>
      </c>
      <c r="V109" s="306">
        <f t="shared" ca="1" si="32"/>
        <v>1.2167802152390899</v>
      </c>
      <c r="W109" s="304">
        <f t="shared" ca="1" si="33"/>
        <v>58.020292444167126</v>
      </c>
      <c r="Y109" s="314" t="str">
        <f t="shared" ca="1" si="51"/>
        <v/>
      </c>
      <c r="Z109" s="315" t="str">
        <f t="shared" ca="1" si="52"/>
        <v/>
      </c>
      <c r="AA109" s="316" t="str">
        <f t="shared" ca="1" si="53"/>
        <v/>
      </c>
      <c r="AC109" s="310" t="e">
        <f t="shared" ca="1" si="54"/>
        <v>#N/A</v>
      </c>
      <c r="AD109" s="323" t="e">
        <f t="shared" ca="1" si="55"/>
        <v>#N/A</v>
      </c>
      <c r="AE109" s="324">
        <f t="shared" ca="1" si="34"/>
        <v>67.326163997980444</v>
      </c>
      <c r="AG109" s="306">
        <f t="shared" ca="1" si="56"/>
        <v>120.63576313292747</v>
      </c>
      <c r="AH109" s="304">
        <f t="shared" ca="1" si="57"/>
        <v>130.26199525514147</v>
      </c>
    </row>
    <row r="110" spans="1:34" x14ac:dyDescent="0.2">
      <c r="A110" s="347">
        <f t="shared" ca="1" si="35"/>
        <v>0.01</v>
      </c>
      <c r="B110" s="304">
        <f t="shared" ca="1" si="36"/>
        <v>1.0600000000000007</v>
      </c>
      <c r="D110" s="306">
        <f t="shared" ca="1" si="37"/>
        <v>25.039840066391481</v>
      </c>
      <c r="E110" s="307">
        <f t="shared" ca="1" si="38"/>
        <v>117.63366805082926</v>
      </c>
      <c r="F110" s="304">
        <f t="shared" ca="1" si="39"/>
        <v>120.26917081963754</v>
      </c>
      <c r="G110" s="306">
        <f t="shared" ca="1" si="40"/>
        <v>25.700989105681231</v>
      </c>
      <c r="H110" s="307">
        <f t="shared" ca="1" si="41"/>
        <v>130.71057591317827</v>
      </c>
      <c r="I110" s="304">
        <f t="shared" ca="1" si="42"/>
        <v>133.21334578999614</v>
      </c>
      <c r="J110" s="306">
        <f t="shared" ca="1" si="43"/>
        <v>13.018874677316902</v>
      </c>
      <c r="K110" s="307">
        <f t="shared" ca="1" si="44"/>
        <v>68.627388073709682</v>
      </c>
      <c r="L110" s="304">
        <f t="shared" ca="1" si="29"/>
        <v>69.851338510319422</v>
      </c>
      <c r="M110" s="306">
        <f t="shared" ca="1" si="45"/>
        <v>1.3766478925552881</v>
      </c>
      <c r="N110" s="304">
        <f t="shared" ca="1" si="46"/>
        <v>78.876114118997236</v>
      </c>
      <c r="P110" s="310">
        <f t="shared" ca="1" si="47"/>
        <v>10</v>
      </c>
      <c r="Q110" s="304">
        <f t="shared" ca="1" si="48"/>
        <v>1232.3039999999996</v>
      </c>
      <c r="R110" s="306">
        <f t="shared" ca="1" si="49"/>
        <v>0.60559330800074396</v>
      </c>
      <c r="S110" s="307">
        <f t="shared" ca="1" si="50"/>
        <v>9.0412792623058937</v>
      </c>
      <c r="T110" s="304">
        <f t="shared" ca="1" si="30"/>
        <v>88.694949563220817</v>
      </c>
      <c r="U110" s="311">
        <f t="shared" ca="1" si="31"/>
        <v>0</v>
      </c>
      <c r="V110" s="306">
        <f t="shared" ca="1" si="32"/>
        <v>1.2166218933398252</v>
      </c>
      <c r="W110" s="304">
        <f t="shared" ca="1" si="33"/>
        <v>59.074484196173195</v>
      </c>
      <c r="Y110" s="314" t="str">
        <f t="shared" ca="1" si="51"/>
        <v/>
      </c>
      <c r="Z110" s="315" t="str">
        <f t="shared" ca="1" si="52"/>
        <v/>
      </c>
      <c r="AA110" s="316" t="str">
        <f t="shared" ca="1" si="53"/>
        <v/>
      </c>
      <c r="AC110" s="310" t="e">
        <f t="shared" ca="1" si="54"/>
        <v>#N/A</v>
      </c>
      <c r="AD110" s="323" t="e">
        <f t="shared" ca="1" si="55"/>
        <v>#N/A</v>
      </c>
      <c r="AE110" s="324">
        <f t="shared" ca="1" si="34"/>
        <v>68.627388073709682</v>
      </c>
      <c r="AG110" s="306">
        <f t="shared" ca="1" si="56"/>
        <v>120.25429923141141</v>
      </c>
      <c r="AH110" s="304">
        <f t="shared" ca="1" si="57"/>
        <v>129.88026068960758</v>
      </c>
    </row>
    <row r="111" spans="1:34" x14ac:dyDescent="0.2">
      <c r="A111" s="347">
        <f t="shared" ca="1" si="35"/>
        <v>0.01</v>
      </c>
      <c r="B111" s="304">
        <f t="shared" ca="1" si="36"/>
        <v>1.0700000000000007</v>
      </c>
      <c r="D111" s="306">
        <f t="shared" ca="1" si="37"/>
        <v>24.984015615621935</v>
      </c>
      <c r="E111" s="307">
        <f t="shared" ca="1" si="38"/>
        <v>117.25417859302938</v>
      </c>
      <c r="F111" s="304">
        <f t="shared" ca="1" si="39"/>
        <v>119.88637718192868</v>
      </c>
      <c r="G111" s="306">
        <f t="shared" ca="1" si="40"/>
        <v>25.950829261837448</v>
      </c>
      <c r="H111" s="307">
        <f t="shared" ca="1" si="41"/>
        <v>131.88311769910857</v>
      </c>
      <c r="I111" s="304">
        <f t="shared" ca="1" si="42"/>
        <v>134.41206148785147</v>
      </c>
      <c r="J111" s="306">
        <f t="shared" ca="1" si="43"/>
        <v>13.277133769154496</v>
      </c>
      <c r="K111" s="307">
        <f t="shared" ca="1" si="44"/>
        <v>69.940356541771109</v>
      </c>
      <c r="L111" s="304">
        <f t="shared" ca="1" si="29"/>
        <v>71.189435693184762</v>
      </c>
      <c r="M111" s="306">
        <f t="shared" ca="1" si="45"/>
        <v>1.376507082759644</v>
      </c>
      <c r="N111" s="304">
        <f t="shared" ca="1" si="46"/>
        <v>78.868046311992728</v>
      </c>
      <c r="P111" s="310">
        <f t="shared" ca="1" si="47"/>
        <v>10</v>
      </c>
      <c r="Q111" s="304">
        <f t="shared" ca="1" si="48"/>
        <v>1229.1119999999999</v>
      </c>
      <c r="R111" s="306">
        <f t="shared" ca="1" si="49"/>
        <v>0.60402465786316573</v>
      </c>
      <c r="S111" s="307">
        <f t="shared" ca="1" si="50"/>
        <v>9.035239015727262</v>
      </c>
      <c r="T111" s="304">
        <f t="shared" ca="1" si="30"/>
        <v>88.63569474428445</v>
      </c>
      <c r="U111" s="311">
        <f t="shared" ca="1" si="31"/>
        <v>0</v>
      </c>
      <c r="V111" s="306">
        <f t="shared" ca="1" si="32"/>
        <v>1.2164621632908101</v>
      </c>
      <c r="W111" s="304">
        <f t="shared" ca="1" si="33"/>
        <v>60.134530927818481</v>
      </c>
      <c r="Y111" s="314" t="str">
        <f t="shared" ca="1" si="51"/>
        <v/>
      </c>
      <c r="Z111" s="315" t="str">
        <f t="shared" ca="1" si="52"/>
        <v/>
      </c>
      <c r="AA111" s="316" t="str">
        <f t="shared" ca="1" si="53"/>
        <v/>
      </c>
      <c r="AC111" s="310" t="e">
        <f t="shared" ca="1" si="54"/>
        <v>#N/A</v>
      </c>
      <c r="AD111" s="323" t="e">
        <f t="shared" ca="1" si="55"/>
        <v>#N/A</v>
      </c>
      <c r="AE111" s="324">
        <f t="shared" ca="1" si="34"/>
        <v>69.940356541771109</v>
      </c>
      <c r="AG111" s="306">
        <f t="shared" ca="1" si="56"/>
        <v>119.87143653345561</v>
      </c>
      <c r="AH111" s="304">
        <f t="shared" ca="1" si="57"/>
        <v>129.49712938055001</v>
      </c>
    </row>
    <row r="112" spans="1:34" x14ac:dyDescent="0.2">
      <c r="A112" s="347">
        <f t="shared" ca="1" si="35"/>
        <v>0.01</v>
      </c>
      <c r="B112" s="304">
        <f t="shared" ca="1" si="36"/>
        <v>1.0800000000000007</v>
      </c>
      <c r="D112" s="306">
        <f t="shared" ca="1" si="37"/>
        <v>24.92766892236595</v>
      </c>
      <c r="E112" s="307">
        <f t="shared" ca="1" si="38"/>
        <v>116.87337729335528</v>
      </c>
      <c r="F112" s="304">
        <f t="shared" ca="1" si="39"/>
        <v>119.50219662356865</v>
      </c>
      <c r="G112" s="306">
        <f t="shared" ca="1" si="40"/>
        <v>26.200105951061108</v>
      </c>
      <c r="H112" s="307">
        <f t="shared" ca="1" si="41"/>
        <v>133.05185147204213</v>
      </c>
      <c r="I112" s="304">
        <f t="shared" ca="1" si="42"/>
        <v>135.60693467513079</v>
      </c>
      <c r="J112" s="306">
        <f t="shared" ca="1" si="43"/>
        <v>13.537888445218989</v>
      </c>
      <c r="K112" s="307">
        <f t="shared" ca="1" si="44"/>
        <v>71.265031387626863</v>
      </c>
      <c r="L112" s="304">
        <f t="shared" ca="1" si="29"/>
        <v>72.539500427247475</v>
      </c>
      <c r="M112" s="306">
        <f t="shared" ca="1" si="45"/>
        <v>1.3763674137325006</v>
      </c>
      <c r="N112" s="304">
        <f t="shared" ca="1" si="46"/>
        <v>78.860043866208713</v>
      </c>
      <c r="P112" s="310">
        <f t="shared" ca="1" si="47"/>
        <v>10</v>
      </c>
      <c r="Q112" s="304">
        <f t="shared" ca="1" si="48"/>
        <v>1225.9199999999998</v>
      </c>
      <c r="R112" s="306">
        <f t="shared" ca="1" si="49"/>
        <v>0.60245600772558727</v>
      </c>
      <c r="S112" s="307">
        <f t="shared" ca="1" si="50"/>
        <v>9.0292144556500062</v>
      </c>
      <c r="T112" s="304">
        <f t="shared" ca="1" si="30"/>
        <v>88.576593809926564</v>
      </c>
      <c r="U112" s="311">
        <f t="shared" ca="1" si="31"/>
        <v>0</v>
      </c>
      <c r="V112" s="306">
        <f t="shared" ca="1" si="32"/>
        <v>1.2163010302725492</v>
      </c>
      <c r="W112" s="304">
        <f t="shared" ca="1" si="33"/>
        <v>61.200322582976938</v>
      </c>
      <c r="Y112" s="314" t="str">
        <f t="shared" ca="1" si="51"/>
        <v/>
      </c>
      <c r="Z112" s="315" t="str">
        <f t="shared" ca="1" si="52"/>
        <v/>
      </c>
      <c r="AA112" s="316" t="str">
        <f t="shared" ca="1" si="53"/>
        <v/>
      </c>
      <c r="AC112" s="310" t="e">
        <f t="shared" ca="1" si="54"/>
        <v>#N/A</v>
      </c>
      <c r="AD112" s="323" t="e">
        <f t="shared" ca="1" si="55"/>
        <v>#N/A</v>
      </c>
      <c r="AE112" s="324">
        <f t="shared" ca="1" si="34"/>
        <v>71.265031387626863</v>
      </c>
      <c r="AG112" s="306">
        <f t="shared" ca="1" si="56"/>
        <v>119.48718646074349</v>
      </c>
      <c r="AH112" s="304">
        <f t="shared" ca="1" si="57"/>
        <v>129.11261270826213</v>
      </c>
    </row>
    <row r="113" spans="1:34" x14ac:dyDescent="0.2">
      <c r="A113" s="347">
        <f t="shared" ca="1" si="35"/>
        <v>0.01</v>
      </c>
      <c r="B113" s="304">
        <f t="shared" ca="1" si="36"/>
        <v>1.0900000000000007</v>
      </c>
      <c r="D113" s="306">
        <f t="shared" ca="1" si="37"/>
        <v>24.870805949850133</v>
      </c>
      <c r="E113" s="307">
        <f t="shared" ca="1" si="38"/>
        <v>116.49127471280026</v>
      </c>
      <c r="F113" s="304">
        <f t="shared" ca="1" si="39"/>
        <v>119.11664062089814</v>
      </c>
      <c r="G113" s="306">
        <f t="shared" ca="1" si="40"/>
        <v>26.448814010559609</v>
      </c>
      <c r="H113" s="307">
        <f t="shared" ca="1" si="41"/>
        <v>134.21676421917013</v>
      </c>
      <c r="I113" s="304">
        <f t="shared" ca="1" si="42"/>
        <v>136.79795159295875</v>
      </c>
      <c r="J113" s="306">
        <f t="shared" ca="1" si="43"/>
        <v>13.801133045027093</v>
      </c>
      <c r="K113" s="307">
        <f t="shared" ca="1" si="44"/>
        <v>72.60137446608293</v>
      </c>
      <c r="L113" s="304">
        <f t="shared" ca="1" si="29"/>
        <v>73.90149421825609</v>
      </c>
      <c r="M113" s="306">
        <f t="shared" ca="1" si="45"/>
        <v>1.3762288624459296</v>
      </c>
      <c r="N113" s="304">
        <f t="shared" ca="1" si="46"/>
        <v>78.852105462242079</v>
      </c>
      <c r="P113" s="310">
        <f t="shared" ca="1" si="47"/>
        <v>10</v>
      </c>
      <c r="Q113" s="304">
        <f t="shared" ca="1" si="48"/>
        <v>1222.7279999999998</v>
      </c>
      <c r="R113" s="306">
        <f t="shared" ca="1" si="49"/>
        <v>0.60088735758800893</v>
      </c>
      <c r="S113" s="307">
        <f t="shared" ca="1" si="50"/>
        <v>9.0232055820741266</v>
      </c>
      <c r="T113" s="304">
        <f t="shared" ca="1" si="30"/>
        <v>88.517646760147187</v>
      </c>
      <c r="U113" s="311">
        <f t="shared" ca="1" si="31"/>
        <v>0</v>
      </c>
      <c r="V113" s="306">
        <f t="shared" ca="1" si="32"/>
        <v>1.2161384994837705</v>
      </c>
      <c r="W113" s="304">
        <f t="shared" ca="1" si="33"/>
        <v>62.271749094649856</v>
      </c>
      <c r="Y113" s="314" t="str">
        <f t="shared" ca="1" si="51"/>
        <v/>
      </c>
      <c r="Z113" s="315" t="str">
        <f t="shared" ca="1" si="52"/>
        <v/>
      </c>
      <c r="AA113" s="316" t="str">
        <f t="shared" ca="1" si="53"/>
        <v/>
      </c>
      <c r="AC113" s="310" t="e">
        <f t="shared" ca="1" si="54"/>
        <v>#N/A</v>
      </c>
      <c r="AD113" s="323" t="e">
        <f t="shared" ca="1" si="55"/>
        <v>#N/A</v>
      </c>
      <c r="AE113" s="324">
        <f t="shared" ca="1" si="34"/>
        <v>72.60137446608293</v>
      </c>
      <c r="AG113" s="306">
        <f t="shared" ca="1" si="56"/>
        <v>119.10156048098236</v>
      </c>
      <c r="AH113" s="304">
        <f t="shared" ca="1" si="57"/>
        <v>128.72672210024359</v>
      </c>
    </row>
    <row r="114" spans="1:34" x14ac:dyDescent="0.2">
      <c r="A114" s="347">
        <f t="shared" ca="1" si="35"/>
        <v>0.01</v>
      </c>
      <c r="B114" s="304">
        <f t="shared" ca="1" si="36"/>
        <v>1.1000000000000008</v>
      </c>
      <c r="D114" s="306">
        <f t="shared" ca="1" si="37"/>
        <v>24.813432562861799</v>
      </c>
      <c r="E114" s="307">
        <f t="shared" ca="1" si="38"/>
        <v>116.10788147582932</v>
      </c>
      <c r="F114" s="304">
        <f t="shared" ca="1" si="39"/>
        <v>118.72972069518617</v>
      </c>
      <c r="G114" s="306">
        <f t="shared" ca="1" si="40"/>
        <v>26.696948336188228</v>
      </c>
      <c r="H114" s="307">
        <f t="shared" ca="1" si="41"/>
        <v>135.37784303392843</v>
      </c>
      <c r="I114" s="304">
        <f t="shared" ca="1" si="42"/>
        <v>137.9850985975807</v>
      </c>
      <c r="J114" s="306">
        <f t="shared" ca="1" si="43"/>
        <v>14.066861856760832</v>
      </c>
      <c r="K114" s="307">
        <f t="shared" ca="1" si="44"/>
        <v>73.949347502348417</v>
      </c>
      <c r="L114" s="304">
        <f t="shared" ca="1" si="29"/>
        <v>75.275378434919048</v>
      </c>
      <c r="M114" s="306">
        <f t="shared" ca="1" si="45"/>
        <v>1.376091406532294</v>
      </c>
      <c r="N114" s="304">
        <f t="shared" ca="1" si="46"/>
        <v>78.844229818521654</v>
      </c>
      <c r="P114" s="310">
        <f t="shared" ca="1" si="47"/>
        <v>10</v>
      </c>
      <c r="Q114" s="304">
        <f t="shared" ca="1" si="48"/>
        <v>1219.5359999999998</v>
      </c>
      <c r="R114" s="306">
        <f t="shared" ca="1" si="49"/>
        <v>0.59931870745043059</v>
      </c>
      <c r="S114" s="307">
        <f t="shared" ca="1" si="50"/>
        <v>9.017212394999623</v>
      </c>
      <c r="T114" s="304">
        <f t="shared" ca="1" si="30"/>
        <v>88.458853594946305</v>
      </c>
      <c r="U114" s="311">
        <f t="shared" ca="1" si="31"/>
        <v>0</v>
      </c>
      <c r="V114" s="306">
        <f t="shared" ca="1" si="32"/>
        <v>1.2159745761412268</v>
      </c>
      <c r="W114" s="304">
        <f t="shared" ca="1" si="33"/>
        <v>63.348700395017914</v>
      </c>
      <c r="Y114" s="314" t="str">
        <f t="shared" ca="1" si="51"/>
        <v/>
      </c>
      <c r="Z114" s="315" t="str">
        <f t="shared" ca="1" si="52"/>
        <v/>
      </c>
      <c r="AA114" s="316" t="str">
        <f t="shared" ca="1" si="53"/>
        <v/>
      </c>
      <c r="AC114" s="310" t="e">
        <f t="shared" ca="1" si="54"/>
        <v>#N/A</v>
      </c>
      <c r="AD114" s="323" t="e">
        <f t="shared" ca="1" si="55"/>
        <v>#N/A</v>
      </c>
      <c r="AE114" s="324">
        <f t="shared" ca="1" si="34"/>
        <v>73.949347502348417</v>
      </c>
      <c r="AG114" s="306">
        <f t="shared" ca="1" si="56"/>
        <v>118.71457010678901</v>
      </c>
      <c r="AH114" s="304">
        <f t="shared" ca="1" si="57"/>
        <v>128.33946903004036</v>
      </c>
    </row>
    <row r="115" spans="1:34" x14ac:dyDescent="0.2">
      <c r="A115" s="347">
        <f t="shared" ca="1" si="35"/>
        <v>0.01</v>
      </c>
      <c r="B115" s="304">
        <f t="shared" ca="1" si="36"/>
        <v>1.1100000000000008</v>
      </c>
      <c r="D115" s="306">
        <f t="shared" ca="1" si="37"/>
        <v>24.769809268525858</v>
      </c>
      <c r="E115" s="307">
        <f t="shared" ca="1" si="38"/>
        <v>115.79549276672947</v>
      </c>
      <c r="F115" s="304">
        <f t="shared" ca="1" si="39"/>
        <v>118.41511557351471</v>
      </c>
      <c r="G115" s="306">
        <f t="shared" ca="1" si="40"/>
        <v>26.944646428873487</v>
      </c>
      <c r="H115" s="307">
        <f t="shared" ca="1" si="41"/>
        <v>136.53579796159573</v>
      </c>
      <c r="I115" s="304">
        <f t="shared" ca="1" si="42"/>
        <v>139.16909892712064</v>
      </c>
      <c r="J115" s="306">
        <f t="shared" ca="1" si="43"/>
        <v>14.335069830586141</v>
      </c>
      <c r="K115" s="307">
        <f t="shared" ca="1" si="44"/>
        <v>75.308915707326037</v>
      </c>
      <c r="L115" s="304">
        <f t="shared" ca="1" si="29"/>
        <v>76.661117993810393</v>
      </c>
      <c r="M115" s="306">
        <f t="shared" ca="1" si="45"/>
        <v>1.3759550249809667</v>
      </c>
      <c r="N115" s="304">
        <f t="shared" ca="1" si="46"/>
        <v>78.836415731227149</v>
      </c>
      <c r="P115" s="310">
        <f t="shared" ca="1" si="47"/>
        <v>11</v>
      </c>
      <c r="Q115" s="304">
        <f t="shared" ca="1" si="48"/>
        <v>1217.0074999999999</v>
      </c>
      <c r="R115" s="306">
        <f t="shared" ca="1" si="49"/>
        <v>0.59807612227722673</v>
      </c>
      <c r="S115" s="307">
        <f t="shared" ca="1" si="50"/>
        <v>9.0112316337768501</v>
      </c>
      <c r="T115" s="304">
        <f t="shared" ca="1" si="30"/>
        <v>88.400182327350905</v>
      </c>
      <c r="U115" s="311">
        <f t="shared" ca="1" si="31"/>
        <v>0</v>
      </c>
      <c r="V115" s="306">
        <f t="shared" ca="1" si="32"/>
        <v>1.215809265040072</v>
      </c>
      <c r="W115" s="304">
        <f t="shared" ca="1" si="33"/>
        <v>64.431748608451002</v>
      </c>
      <c r="Y115" s="314" t="str">
        <f t="shared" ca="1" si="51"/>
        <v/>
      </c>
      <c r="Z115" s="315" t="str">
        <f t="shared" ca="1" si="52"/>
        <v/>
      </c>
      <c r="AA115" s="316" t="str">
        <f t="shared" ca="1" si="53"/>
        <v/>
      </c>
      <c r="AC115" s="310" t="e">
        <f t="shared" ca="1" si="54"/>
        <v>#N/A</v>
      </c>
      <c r="AD115" s="323" t="e">
        <f t="shared" ca="1" si="55"/>
        <v>#N/A</v>
      </c>
      <c r="AE115" s="324">
        <f t="shared" ca="1" si="34"/>
        <v>75.308915707326037</v>
      </c>
      <c r="AG115" s="306">
        <f t="shared" ca="1" si="56"/>
        <v>118.39990352723646</v>
      </c>
      <c r="AH115" s="304">
        <f t="shared" ca="1" si="57"/>
        <v>128.02454164874825</v>
      </c>
    </row>
    <row r="116" spans="1:34" x14ac:dyDescent="0.2">
      <c r="A116" s="347">
        <f t="shared" ca="1" si="35"/>
        <v>0.01</v>
      </c>
      <c r="B116" s="304">
        <f t="shared" ca="1" si="36"/>
        <v>1.1200000000000008</v>
      </c>
      <c r="D116" s="306">
        <f t="shared" ca="1" si="37"/>
        <v>24.739993801887042</v>
      </c>
      <c r="E116" s="307">
        <f t="shared" ca="1" si="38"/>
        <v>115.55422788928773</v>
      </c>
      <c r="F116" s="304">
        <f t="shared" ca="1" si="39"/>
        <v>118.17295323553039</v>
      </c>
      <c r="G116" s="306">
        <f t="shared" ca="1" si="40"/>
        <v>27.192046366892356</v>
      </c>
      <c r="H116" s="307">
        <f t="shared" ca="1" si="41"/>
        <v>137.69134024048861</v>
      </c>
      <c r="I116" s="304">
        <f t="shared" ca="1" si="42"/>
        <v>140.35067710147047</v>
      </c>
      <c r="J116" s="306">
        <f t="shared" ca="1" si="43"/>
        <v>14.60575329456497</v>
      </c>
      <c r="K116" s="307">
        <f t="shared" ca="1" si="44"/>
        <v>76.68005139833646</v>
      </c>
      <c r="L116" s="304">
        <f t="shared" ca="1" si="29"/>
        <v>78.058685050116082</v>
      </c>
      <c r="M116" s="306">
        <f t="shared" ca="1" si="45"/>
        <v>1.375819698069447</v>
      </c>
      <c r="N116" s="304">
        <f t="shared" ca="1" si="46"/>
        <v>78.828662070342531</v>
      </c>
      <c r="P116" s="310">
        <f t="shared" ca="1" si="47"/>
        <v>11</v>
      </c>
      <c r="Q116" s="304">
        <f t="shared" ca="1" si="48"/>
        <v>1215.1424999999999</v>
      </c>
      <c r="R116" s="306">
        <f t="shared" ca="1" si="49"/>
        <v>0.59715960206839724</v>
      </c>
      <c r="S116" s="307">
        <f t="shared" ca="1" si="50"/>
        <v>9.005260037756166</v>
      </c>
      <c r="T116" s="304">
        <f t="shared" ca="1" si="30"/>
        <v>88.341600970387987</v>
      </c>
      <c r="U116" s="311">
        <f t="shared" ca="1" si="31"/>
        <v>0</v>
      </c>
      <c r="V116" s="306">
        <f t="shared" ca="1" si="32"/>
        <v>1.2156425701139351</v>
      </c>
      <c r="W116" s="304">
        <f t="shared" ca="1" si="33"/>
        <v>65.52148968741578</v>
      </c>
      <c r="Y116" s="314" t="str">
        <f t="shared" ca="1" si="51"/>
        <v/>
      </c>
      <c r="Z116" s="315" t="str">
        <f t="shared" ca="1" si="52"/>
        <v/>
      </c>
      <c r="AA116" s="316" t="str">
        <f t="shared" ca="1" si="53"/>
        <v/>
      </c>
      <c r="AC116" s="310" t="e">
        <f t="shared" ca="1" si="54"/>
        <v>#N/A</v>
      </c>
      <c r="AD116" s="323" t="e">
        <f t="shared" ca="1" si="55"/>
        <v>#N/A</v>
      </c>
      <c r="AE116" s="324">
        <f t="shared" ca="1" si="34"/>
        <v>76.68005139833646</v>
      </c>
      <c r="AG116" s="306">
        <f t="shared" ca="1" si="56"/>
        <v>118.15768892026529</v>
      </c>
      <c r="AH116" s="304">
        <f t="shared" ca="1" si="57"/>
        <v>127.78206809875428</v>
      </c>
    </row>
    <row r="117" spans="1:34" x14ac:dyDescent="0.2">
      <c r="A117" s="347">
        <f t="shared" ca="1" si="35"/>
        <v>0.01</v>
      </c>
      <c r="B117" s="304">
        <f t="shared" ca="1" si="36"/>
        <v>1.1300000000000008</v>
      </c>
      <c r="D117" s="306">
        <f t="shared" ca="1" si="37"/>
        <v>24.709749429194424</v>
      </c>
      <c r="E117" s="307">
        <f t="shared" ca="1" si="38"/>
        <v>115.31182680207979</v>
      </c>
      <c r="F117" s="304">
        <f t="shared" ca="1" si="39"/>
        <v>117.92959389943825</v>
      </c>
      <c r="G117" s="306">
        <f t="shared" ca="1" si="40"/>
        <v>27.439143861184299</v>
      </c>
      <c r="H117" s="307">
        <f t="shared" ca="1" si="41"/>
        <v>138.8444585085094</v>
      </c>
      <c r="I117" s="304">
        <f t="shared" ca="1" si="42"/>
        <v>141.52982114860441</v>
      </c>
      <c r="J117" s="306">
        <f t="shared" ca="1" si="43"/>
        <v>14.878909245705353</v>
      </c>
      <c r="K117" s="307">
        <f t="shared" ca="1" si="44"/>
        <v>78.062730392081448</v>
      </c>
      <c r="L117" s="304">
        <f t="shared" ca="1" si="29"/>
        <v>79.468055321674584</v>
      </c>
      <c r="M117" s="306">
        <f t="shared" ca="1" si="45"/>
        <v>1.3756854065985196</v>
      </c>
      <c r="N117" s="304">
        <f t="shared" ca="1" si="46"/>
        <v>78.820967735833776</v>
      </c>
      <c r="P117" s="310">
        <f t="shared" ca="1" si="47"/>
        <v>11</v>
      </c>
      <c r="Q117" s="304">
        <f t="shared" ca="1" si="48"/>
        <v>1213.2774999999999</v>
      </c>
      <c r="R117" s="306">
        <f t="shared" ca="1" si="49"/>
        <v>0.59624308185956776</v>
      </c>
      <c r="S117" s="307">
        <f t="shared" ca="1" si="50"/>
        <v>8.9992976069375707</v>
      </c>
      <c r="T117" s="304">
        <f t="shared" ca="1" si="30"/>
        <v>88.283109524057579</v>
      </c>
      <c r="U117" s="311">
        <f t="shared" ca="1" si="31"/>
        <v>0</v>
      </c>
      <c r="V117" s="306">
        <f t="shared" ca="1" si="32"/>
        <v>1.2154744948738956</v>
      </c>
      <c r="W117" s="304">
        <f t="shared" ca="1" si="33"/>
        <v>66.61784878639719</v>
      </c>
      <c r="Y117" s="314" t="str">
        <f t="shared" ca="1" si="51"/>
        <v/>
      </c>
      <c r="Z117" s="315" t="str">
        <f t="shared" ca="1" si="52"/>
        <v/>
      </c>
      <c r="AA117" s="316" t="str">
        <f t="shared" ca="1" si="53"/>
        <v/>
      </c>
      <c r="AC117" s="310" t="e">
        <f t="shared" ca="1" si="54"/>
        <v>#N/A</v>
      </c>
      <c r="AD117" s="323" t="e">
        <f t="shared" ca="1" si="55"/>
        <v>#N/A</v>
      </c>
      <c r="AE117" s="324">
        <f t="shared" ca="1" si="34"/>
        <v>78.062730392081448</v>
      </c>
      <c r="AG117" s="306">
        <f t="shared" ca="1" si="56"/>
        <v>117.91427709454935</v>
      </c>
      <c r="AH117" s="304">
        <f t="shared" ca="1" si="57"/>
        <v>127.53839915548269</v>
      </c>
    </row>
    <row r="118" spans="1:34" x14ac:dyDescent="0.2">
      <c r="A118" s="347">
        <f t="shared" ca="1" si="35"/>
        <v>0.01</v>
      </c>
      <c r="B118" s="304">
        <f t="shared" ca="1" si="36"/>
        <v>1.1400000000000008</v>
      </c>
      <c r="D118" s="306">
        <f t="shared" ca="1" si="37"/>
        <v>24.679080138088128</v>
      </c>
      <c r="E118" s="307">
        <f t="shared" ca="1" si="38"/>
        <v>115.06829560557804</v>
      </c>
      <c r="F118" s="304">
        <f t="shared" ca="1" si="39"/>
        <v>117.68504429210564</v>
      </c>
      <c r="G118" s="306">
        <f t="shared" ca="1" si="40"/>
        <v>27.685934662565181</v>
      </c>
      <c r="H118" s="307">
        <f t="shared" ca="1" si="41"/>
        <v>139.99514146456519</v>
      </c>
      <c r="I118" s="304">
        <f t="shared" ca="1" si="42"/>
        <v>142.70651916371392</v>
      </c>
      <c r="J118" s="306">
        <f t="shared" ca="1" si="43"/>
        <v>15.154534638324101</v>
      </c>
      <c r="K118" s="307">
        <f t="shared" ca="1" si="44"/>
        <v>79.456928391946818</v>
      </c>
      <c r="L118" s="304">
        <f t="shared" ca="1" si="29"/>
        <v>80.889204406936344</v>
      </c>
      <c r="M118" s="306">
        <f t="shared" ca="1" si="45"/>
        <v>1.3755521318737458</v>
      </c>
      <c r="N118" s="304">
        <f t="shared" ca="1" si="46"/>
        <v>78.813331656588474</v>
      </c>
      <c r="P118" s="310">
        <f t="shared" ca="1" si="47"/>
        <v>11</v>
      </c>
      <c r="Q118" s="304">
        <f t="shared" ca="1" si="48"/>
        <v>1211.4124999999999</v>
      </c>
      <c r="R118" s="306">
        <f t="shared" ca="1" si="49"/>
        <v>0.59532656165073827</v>
      </c>
      <c r="S118" s="307">
        <f t="shared" ca="1" si="50"/>
        <v>8.9933443413210625</v>
      </c>
      <c r="T118" s="304">
        <f t="shared" ca="1" si="30"/>
        <v>88.224707988359626</v>
      </c>
      <c r="U118" s="311">
        <f t="shared" ca="1" si="31"/>
        <v>0</v>
      </c>
      <c r="V118" s="306">
        <f t="shared" ca="1" si="32"/>
        <v>1.2153050428477967</v>
      </c>
      <c r="W118" s="304">
        <f t="shared" ca="1" si="33"/>
        <v>67.720750869633036</v>
      </c>
      <c r="Y118" s="314" t="str">
        <f t="shared" ca="1" si="51"/>
        <v/>
      </c>
      <c r="Z118" s="315" t="str">
        <f t="shared" ca="1" si="52"/>
        <v/>
      </c>
      <c r="AA118" s="316" t="str">
        <f t="shared" ca="1" si="53"/>
        <v/>
      </c>
      <c r="AC118" s="310" t="e">
        <f t="shared" ca="1" si="54"/>
        <v>#N/A</v>
      </c>
      <c r="AD118" s="323" t="e">
        <f t="shared" ca="1" si="55"/>
        <v>#N/A</v>
      </c>
      <c r="AE118" s="324">
        <f t="shared" ca="1" si="34"/>
        <v>79.456928391946818</v>
      </c>
      <c r="AG118" s="306">
        <f t="shared" ca="1" si="56"/>
        <v>117.66967477220251</v>
      </c>
      <c r="AH118" s="304">
        <f t="shared" ca="1" si="57"/>
        <v>127.2935415086575</v>
      </c>
    </row>
    <row r="119" spans="1:34" x14ac:dyDescent="0.2">
      <c r="A119" s="347">
        <f t="shared" ca="1" si="35"/>
        <v>0.01</v>
      </c>
      <c r="B119" s="304">
        <f t="shared" ca="1" si="36"/>
        <v>1.1500000000000008</v>
      </c>
      <c r="D119" s="306">
        <f t="shared" ca="1" si="37"/>
        <v>24.647989854263454</v>
      </c>
      <c r="E119" s="307">
        <f t="shared" ca="1" si="38"/>
        <v>114.82364045752873</v>
      </c>
      <c r="F119" s="304">
        <f t="shared" ca="1" si="39"/>
        <v>117.43931118571712</v>
      </c>
      <c r="G119" s="306">
        <f t="shared" ca="1" si="40"/>
        <v>27.932414561107816</v>
      </c>
      <c r="H119" s="307">
        <f t="shared" ca="1" si="41"/>
        <v>141.14337786914049</v>
      </c>
      <c r="I119" s="304">
        <f t="shared" ca="1" si="42"/>
        <v>143.88075930966087</v>
      </c>
      <c r="J119" s="306">
        <f t="shared" ca="1" si="43"/>
        <v>15.432626384442466</v>
      </c>
      <c r="K119" s="307">
        <f t="shared" ca="1" si="44"/>
        <v>80.862620988615348</v>
      </c>
      <c r="L119" s="304">
        <f t="shared" ca="1" si="29"/>
        <v>82.322107785638266</v>
      </c>
      <c r="M119" s="306">
        <f t="shared" ca="1" si="45"/>
        <v>1.3754198556877675</v>
      </c>
      <c r="N119" s="304">
        <f t="shared" ca="1" si="46"/>
        <v>78.805752789401836</v>
      </c>
      <c r="P119" s="310">
        <f t="shared" ca="1" si="47"/>
        <v>11</v>
      </c>
      <c r="Q119" s="304">
        <f t="shared" ca="1" si="48"/>
        <v>1209.5474999999999</v>
      </c>
      <c r="R119" s="306">
        <f t="shared" ca="1" si="49"/>
        <v>0.59441004144190879</v>
      </c>
      <c r="S119" s="307">
        <f t="shared" ca="1" si="50"/>
        <v>8.9874002409066431</v>
      </c>
      <c r="T119" s="304">
        <f t="shared" ca="1" si="30"/>
        <v>88.166396363294169</v>
      </c>
      <c r="U119" s="311">
        <f t="shared" ca="1" si="31"/>
        <v>0</v>
      </c>
      <c r="V119" s="306">
        <f t="shared" ca="1" si="32"/>
        <v>1.2151342175801232</v>
      </c>
      <c r="W119" s="304">
        <f t="shared" ca="1" si="33"/>
        <v>68.830120717297518</v>
      </c>
      <c r="Y119" s="314" t="str">
        <f t="shared" ca="1" si="51"/>
        <v/>
      </c>
      <c r="Z119" s="315" t="str">
        <f t="shared" ca="1" si="52"/>
        <v/>
      </c>
      <c r="AA119" s="316" t="str">
        <f t="shared" ca="1" si="53"/>
        <v/>
      </c>
      <c r="AC119" s="310" t="e">
        <f t="shared" ca="1" si="54"/>
        <v>#N/A</v>
      </c>
      <c r="AD119" s="323" t="e">
        <f t="shared" ca="1" si="55"/>
        <v>#N/A</v>
      </c>
      <c r="AE119" s="324">
        <f t="shared" ca="1" si="34"/>
        <v>80.862620988615348</v>
      </c>
      <c r="AG119" s="306">
        <f t="shared" ca="1" si="56"/>
        <v>117.42388872068898</v>
      </c>
      <c r="AH119" s="304">
        <f t="shared" ca="1" si="57"/>
        <v>127.04750189418293</v>
      </c>
    </row>
    <row r="120" spans="1:34" x14ac:dyDescent="0.2">
      <c r="A120" s="347">
        <f t="shared" ca="1" si="35"/>
        <v>0.01</v>
      </c>
      <c r="B120" s="304">
        <f t="shared" ca="1" si="36"/>
        <v>1.1600000000000008</v>
      </c>
      <c r="D120" s="306">
        <f t="shared" ca="1" si="37"/>
        <v>24.616482443920599</v>
      </c>
      <c r="E120" s="307">
        <f t="shared" ca="1" si="38"/>
        <v>114.57786757193065</v>
      </c>
      <c r="F120" s="304">
        <f t="shared" ca="1" si="39"/>
        <v>117.19240139720121</v>
      </c>
      <c r="G120" s="306">
        <f t="shared" ca="1" si="40"/>
        <v>28.178579385547021</v>
      </c>
      <c r="H120" s="307">
        <f t="shared" ca="1" si="41"/>
        <v>142.28915654485979</v>
      </c>
      <c r="I120" s="304">
        <f t="shared" ca="1" si="42"/>
        <v>145.05252981742575</v>
      </c>
      <c r="J120" s="306">
        <f t="shared" ca="1" si="43"/>
        <v>15.71318135417574</v>
      </c>
      <c r="K120" s="307">
        <f t="shared" ca="1" si="44"/>
        <v>82.279783660685354</v>
      </c>
      <c r="L120" s="304">
        <f t="shared" ca="1" si="29"/>
        <v>83.766740819482763</v>
      </c>
      <c r="M120" s="306">
        <f t="shared" ca="1" si="45"/>
        <v>1.3752885603033835</v>
      </c>
      <c r="N120" s="304">
        <f t="shared" ca="1" si="46"/>
        <v>78.798230118007083</v>
      </c>
      <c r="P120" s="310">
        <f t="shared" ca="1" si="47"/>
        <v>11</v>
      </c>
      <c r="Q120" s="304">
        <f t="shared" ca="1" si="48"/>
        <v>1207.6824999999999</v>
      </c>
      <c r="R120" s="306">
        <f t="shared" ca="1" si="49"/>
        <v>0.5934935212330793</v>
      </c>
      <c r="S120" s="307">
        <f t="shared" ca="1" si="50"/>
        <v>8.9814653056943126</v>
      </c>
      <c r="T120" s="304">
        <f t="shared" ca="1" si="30"/>
        <v>88.108174648861208</v>
      </c>
      <c r="U120" s="311">
        <f t="shared" ca="1" si="31"/>
        <v>0</v>
      </c>
      <c r="V120" s="306">
        <f t="shared" ca="1" si="32"/>
        <v>1.2149620226318782</v>
      </c>
      <c r="W120" s="304">
        <f t="shared" ca="1" si="33"/>
        <v>69.945882931690079</v>
      </c>
      <c r="Y120" s="314" t="str">
        <f t="shared" ca="1" si="51"/>
        <v/>
      </c>
      <c r="Z120" s="315" t="str">
        <f t="shared" ca="1" si="52"/>
        <v/>
      </c>
      <c r="AA120" s="316" t="str">
        <f t="shared" ca="1" si="53"/>
        <v/>
      </c>
      <c r="AC120" s="310" t="e">
        <f t="shared" ca="1" si="54"/>
        <v>#N/A</v>
      </c>
      <c r="AD120" s="323" t="e">
        <f t="shared" ca="1" si="55"/>
        <v>#N/A</v>
      </c>
      <c r="AE120" s="324">
        <f t="shared" ca="1" si="34"/>
        <v>82.279783660685354</v>
      </c>
      <c r="AG120" s="306">
        <f t="shared" ca="1" si="56"/>
        <v>117.17692575224781</v>
      </c>
      <c r="AH120" s="304">
        <f t="shared" ca="1" si="57"/>
        <v>126.80028709353938</v>
      </c>
    </row>
    <row r="121" spans="1:34" x14ac:dyDescent="0.2">
      <c r="A121" s="347">
        <f t="shared" ca="1" si="35"/>
        <v>0.01</v>
      </c>
      <c r="B121" s="304">
        <f t="shared" ca="1" si="36"/>
        <v>1.1700000000000008</v>
      </c>
      <c r="D121" s="306">
        <f t="shared" ca="1" si="37"/>
        <v>24.584561716101152</v>
      </c>
      <c r="E121" s="307">
        <f t="shared" ca="1" si="38"/>
        <v>114.33098321802882</v>
      </c>
      <c r="F121" s="304">
        <f t="shared" ca="1" si="39"/>
        <v>116.94432178765233</v>
      </c>
      <c r="G121" s="306">
        <f t="shared" ca="1" si="40"/>
        <v>28.424425002708034</v>
      </c>
      <c r="H121" s="307">
        <f t="shared" ca="1" si="41"/>
        <v>143.43246637704007</v>
      </c>
      <c r="I121" s="304">
        <f t="shared" ca="1" si="42"/>
        <v>146.22181898654969</v>
      </c>
      <c r="J121" s="306">
        <f t="shared" ca="1" si="43"/>
        <v>15.996196376117016</v>
      </c>
      <c r="K121" s="307">
        <f t="shared" ca="1" si="44"/>
        <v>83.708391775294857</v>
      </c>
      <c r="L121" s="304">
        <f t="shared" ca="1" si="29"/>
        <v>85.223078752821124</v>
      </c>
      <c r="M121" s="306">
        <f t="shared" ca="1" si="45"/>
        <v>1.3751582284373551</v>
      </c>
      <c r="N121" s="304">
        <f t="shared" ca="1" si="46"/>
        <v>78.790762652147592</v>
      </c>
      <c r="P121" s="310">
        <f t="shared" ca="1" si="47"/>
        <v>11</v>
      </c>
      <c r="Q121" s="304">
        <f t="shared" ca="1" si="48"/>
        <v>1205.8174999999999</v>
      </c>
      <c r="R121" s="306">
        <f t="shared" ca="1" si="49"/>
        <v>0.59257700102424982</v>
      </c>
      <c r="S121" s="307">
        <f t="shared" ca="1" si="50"/>
        <v>8.9755395356840708</v>
      </c>
      <c r="T121" s="304">
        <f t="shared" ca="1" si="30"/>
        <v>88.050042845060744</v>
      </c>
      <c r="U121" s="311">
        <f t="shared" ca="1" si="31"/>
        <v>0</v>
      </c>
      <c r="V121" s="306">
        <f t="shared" ca="1" si="32"/>
        <v>1.2147884615804592</v>
      </c>
      <c r="W121" s="304">
        <f t="shared" ca="1" si="33"/>
        <v>71.067961943427164</v>
      </c>
      <c r="Y121" s="314" t="str">
        <f t="shared" ca="1" si="51"/>
        <v/>
      </c>
      <c r="Z121" s="315" t="str">
        <f t="shared" ca="1" si="52"/>
        <v/>
      </c>
      <c r="AA121" s="316" t="str">
        <f t="shared" ca="1" si="53"/>
        <v/>
      </c>
      <c r="AC121" s="310" t="e">
        <f t="shared" ca="1" si="54"/>
        <v>#N/A</v>
      </c>
      <c r="AD121" s="323" t="e">
        <f t="shared" ca="1" si="55"/>
        <v>#N/A</v>
      </c>
      <c r="AE121" s="324">
        <f t="shared" ca="1" si="34"/>
        <v>83.708391775294857</v>
      </c>
      <c r="AG121" s="306">
        <f t="shared" ca="1" si="56"/>
        <v>116.92879272331245</v>
      </c>
      <c r="AH121" s="304">
        <f t="shared" ca="1" si="57"/>
        <v>126.55190393317558</v>
      </c>
    </row>
    <row r="122" spans="1:34" x14ac:dyDescent="0.2">
      <c r="A122" s="347">
        <f t="shared" ca="1" si="35"/>
        <v>0.01</v>
      </c>
      <c r="B122" s="304">
        <f t="shared" ca="1" si="36"/>
        <v>1.1800000000000008</v>
      </c>
      <c r="D122" s="306">
        <f t="shared" ca="1" si="37"/>
        <v>24.552231424917871</v>
      </c>
      <c r="E122" s="307">
        <f t="shared" ca="1" si="38"/>
        <v>114.08299371932183</v>
      </c>
      <c r="F122" s="304">
        <f t="shared" ca="1" si="39"/>
        <v>116.69507926174758</v>
      </c>
      <c r="G122" s="306">
        <f t="shared" ca="1" si="40"/>
        <v>28.669947316957213</v>
      </c>
      <c r="H122" s="307">
        <f t="shared" ca="1" si="41"/>
        <v>144.57329631423329</v>
      </c>
      <c r="I122" s="304">
        <f t="shared" ca="1" si="42"/>
        <v>147.38861518557056</v>
      </c>
      <c r="J122" s="306">
        <f t="shared" ca="1" si="43"/>
        <v>16.281668237715341</v>
      </c>
      <c r="K122" s="307">
        <f t="shared" ca="1" si="44"/>
        <v>85.148420588751222</v>
      </c>
      <c r="L122" s="304">
        <f t="shared" ca="1" si="29"/>
        <v>86.691096713341338</v>
      </c>
      <c r="M122" s="306">
        <f t="shared" ca="1" si="45"/>
        <v>1.3750288432449076</v>
      </c>
      <c r="N122" s="304">
        <f t="shared" ca="1" si="46"/>
        <v>78.783349426688858</v>
      </c>
      <c r="P122" s="310">
        <f t="shared" ca="1" si="47"/>
        <v>11</v>
      </c>
      <c r="Q122" s="304">
        <f t="shared" ca="1" si="48"/>
        <v>1203.9524999999999</v>
      </c>
      <c r="R122" s="306">
        <f t="shared" ca="1" si="49"/>
        <v>0.59166048081542044</v>
      </c>
      <c r="S122" s="307">
        <f t="shared" ca="1" si="50"/>
        <v>8.9696229308759161</v>
      </c>
      <c r="T122" s="304">
        <f t="shared" ca="1" si="30"/>
        <v>87.992000951892749</v>
      </c>
      <c r="U122" s="311">
        <f t="shared" ca="1" si="31"/>
        <v>0</v>
      </c>
      <c r="V122" s="306">
        <f t="shared" ca="1" si="32"/>
        <v>1.2146135380195353</v>
      </c>
      <c r="W122" s="304">
        <f t="shared" ca="1" si="33"/>
        <v>72.196282017636776</v>
      </c>
      <c r="Y122" s="314" t="str">
        <f t="shared" ca="1" si="51"/>
        <v/>
      </c>
      <c r="Z122" s="315" t="str">
        <f t="shared" ca="1" si="52"/>
        <v/>
      </c>
      <c r="AA122" s="316" t="str">
        <f t="shared" ca="1" si="53"/>
        <v/>
      </c>
      <c r="AC122" s="310" t="e">
        <f t="shared" ca="1" si="54"/>
        <v>#N/A</v>
      </c>
      <c r="AD122" s="323" t="e">
        <f t="shared" ca="1" si="55"/>
        <v>#N/A</v>
      </c>
      <c r="AE122" s="324">
        <f t="shared" ca="1" si="34"/>
        <v>85.148420588751222</v>
      </c>
      <c r="AG122" s="306">
        <f t="shared" ca="1" si="56"/>
        <v>116.67949653392553</v>
      </c>
      <c r="AH122" s="304">
        <f t="shared" ca="1" si="57"/>
        <v>126.30235928389716</v>
      </c>
    </row>
    <row r="123" spans="1:34" x14ac:dyDescent="0.2">
      <c r="A123" s="347">
        <f t="shared" ca="1" si="35"/>
        <v>0.01</v>
      </c>
      <c r="B123" s="304">
        <f t="shared" ca="1" si="36"/>
        <v>1.1900000000000008</v>
      </c>
      <c r="D123" s="306">
        <f t="shared" ca="1" si="37"/>
        <v>24.519495271682491</v>
      </c>
      <c r="E123" s="307">
        <f t="shared" ca="1" si="38"/>
        <v>113.83390545258307</v>
      </c>
      <c r="F123" s="304">
        <f t="shared" ca="1" si="39"/>
        <v>116.44468076715948</v>
      </c>
      <c r="G123" s="306">
        <f t="shared" ca="1" si="40"/>
        <v>28.915142269674039</v>
      </c>
      <c r="H123" s="307">
        <f t="shared" ca="1" si="41"/>
        <v>145.71163536875912</v>
      </c>
      <c r="I123" s="304">
        <f t="shared" ca="1" si="42"/>
        <v>148.55290685245342</v>
      </c>
      <c r="J123" s="306">
        <f t="shared" ca="1" si="43"/>
        <v>16.569593685648496</v>
      </c>
      <c r="K123" s="307">
        <f t="shared" ca="1" si="44"/>
        <v>86.599845247166186</v>
      </c>
      <c r="L123" s="304">
        <f t="shared" ca="1" si="29"/>
        <v>88.170769712760332</v>
      </c>
      <c r="M123" s="306">
        <f t="shared" ca="1" si="45"/>
        <v>1.374900388304888</v>
      </c>
      <c r="N123" s="304">
        <f t="shared" ca="1" si="46"/>
        <v>78.775989500768134</v>
      </c>
      <c r="P123" s="310">
        <f t="shared" ca="1" si="47"/>
        <v>11</v>
      </c>
      <c r="Q123" s="304">
        <f t="shared" ca="1" si="48"/>
        <v>1202.0874999999999</v>
      </c>
      <c r="R123" s="306">
        <f t="shared" ca="1" si="49"/>
        <v>0.59074396060659096</v>
      </c>
      <c r="S123" s="307">
        <f t="shared" ca="1" si="50"/>
        <v>8.9637154912698502</v>
      </c>
      <c r="T123" s="304">
        <f t="shared" ca="1" si="30"/>
        <v>87.934048969357235</v>
      </c>
      <c r="U123" s="311">
        <f t="shared" ca="1" si="31"/>
        <v>0</v>
      </c>
      <c r="V123" s="306">
        <f t="shared" ca="1" si="32"/>
        <v>1.2144372555589216</v>
      </c>
      <c r="W123" s="304">
        <f t="shared" ca="1" si="33"/>
        <v>73.330767260154687</v>
      </c>
      <c r="Y123" s="314" t="str">
        <f t="shared" ca="1" si="51"/>
        <v/>
      </c>
      <c r="Z123" s="315" t="str">
        <f t="shared" ca="1" si="52"/>
        <v/>
      </c>
      <c r="AA123" s="316" t="str">
        <f t="shared" ca="1" si="53"/>
        <v/>
      </c>
      <c r="AC123" s="310" t="e">
        <f t="shared" ca="1" si="54"/>
        <v>#N/A</v>
      </c>
      <c r="AD123" s="323" t="e">
        <f t="shared" ca="1" si="55"/>
        <v>#N/A</v>
      </c>
      <c r="AE123" s="324">
        <f t="shared" ca="1" si="34"/>
        <v>86.599845247166186</v>
      </c>
      <c r="AG123" s="306">
        <f t="shared" ca="1" si="56"/>
        <v>116.42904412714933</v>
      </c>
      <c r="AH123" s="304">
        <f t="shared" ca="1" si="57"/>
        <v>126.05166006025213</v>
      </c>
    </row>
    <row r="124" spans="1:34" x14ac:dyDescent="0.2">
      <c r="A124" s="347">
        <f t="shared" ca="1" si="35"/>
        <v>0.01</v>
      </c>
      <c r="B124" s="304">
        <f t="shared" ca="1" si="36"/>
        <v>1.2000000000000008</v>
      </c>
      <c r="D124" s="306">
        <f t="shared" ca="1" si="37"/>
        <v>24.48635690693737</v>
      </c>
      <c r="E124" s="307">
        <f t="shared" ca="1" si="38"/>
        <v>113.58372484689407</v>
      </c>
      <c r="F124" s="304">
        <f t="shared" ca="1" si="39"/>
        <v>116.1931332939639</v>
      </c>
      <c r="G124" s="306">
        <f t="shared" ca="1" si="40"/>
        <v>29.160005838743412</v>
      </c>
      <c r="H124" s="307">
        <f t="shared" ca="1" si="41"/>
        <v>146.84747261722805</v>
      </c>
      <c r="I124" s="304">
        <f t="shared" ca="1" si="42"/>
        <v>149.71468249501481</v>
      </c>
      <c r="J124" s="306">
        <f t="shared" ca="1" si="43"/>
        <v>16.859969426190581</v>
      </c>
      <c r="K124" s="307">
        <f t="shared" ca="1" si="44"/>
        <v>88.062640787096129</v>
      </c>
      <c r="L124" s="304">
        <f t="shared" ca="1" si="29"/>
        <v>89.662072647520304</v>
      </c>
      <c r="M124" s="306">
        <f t="shared" ca="1" si="45"/>
        <v>1.3747728476055485</v>
      </c>
      <c r="N124" s="304">
        <f t="shared" ca="1" si="46"/>
        <v>78.768681956979833</v>
      </c>
      <c r="P124" s="310">
        <f t="shared" ca="1" si="47"/>
        <v>11</v>
      </c>
      <c r="Q124" s="304">
        <f t="shared" ca="1" si="48"/>
        <v>1200.2224999999999</v>
      </c>
      <c r="R124" s="306">
        <f t="shared" ca="1" si="49"/>
        <v>0.58982744039776147</v>
      </c>
      <c r="S124" s="307">
        <f t="shared" ca="1" si="50"/>
        <v>8.9578172168658732</v>
      </c>
      <c r="T124" s="304">
        <f t="shared" ca="1" si="30"/>
        <v>87.876186897454218</v>
      </c>
      <c r="U124" s="311">
        <f t="shared" ca="1" si="31"/>
        <v>0</v>
      </c>
      <c r="V124" s="306">
        <f t="shared" ca="1" si="32"/>
        <v>1.2142596178244531</v>
      </c>
      <c r="W124" s="304">
        <f t="shared" ca="1" si="33"/>
        <v>74.471341623721358</v>
      </c>
      <c r="Y124" s="314" t="str">
        <f t="shared" ca="1" si="51"/>
        <v/>
      </c>
      <c r="Z124" s="315" t="str">
        <f t="shared" ca="1" si="52"/>
        <v/>
      </c>
      <c r="AA124" s="316" t="str">
        <f t="shared" ca="1" si="53"/>
        <v/>
      </c>
      <c r="AC124" s="310" t="e">
        <f t="shared" ca="1" si="54"/>
        <v>#N/A</v>
      </c>
      <c r="AD124" s="323" t="e">
        <f t="shared" ca="1" si="55"/>
        <v>#N/A</v>
      </c>
      <c r="AE124" s="324">
        <f t="shared" ca="1" si="34"/>
        <v>88.062640787096129</v>
      </c>
      <c r="AG124" s="306">
        <f t="shared" ca="1" si="56"/>
        <v>116.17744248847173</v>
      </c>
      <c r="AH124" s="304">
        <f t="shared" ca="1" si="57"/>
        <v>125.79981321991271</v>
      </c>
    </row>
    <row r="125" spans="1:34" x14ac:dyDescent="0.2">
      <c r="A125" s="347">
        <f t="shared" ca="1" si="35"/>
        <v>0.01</v>
      </c>
      <c r="B125" s="304">
        <f t="shared" ca="1" si="36"/>
        <v>1.2100000000000009</v>
      </c>
      <c r="D125" s="306">
        <f t="shared" ca="1" si="37"/>
        <v>24.429013571066008</v>
      </c>
      <c r="E125" s="307">
        <f t="shared" ca="1" si="38"/>
        <v>113.21257143846978</v>
      </c>
      <c r="F125" s="304">
        <f t="shared" ca="1" si="39"/>
        <v>115.81823274323412</v>
      </c>
      <c r="G125" s="306">
        <f t="shared" ca="1" si="40"/>
        <v>29.404295974454072</v>
      </c>
      <c r="H125" s="307">
        <f t="shared" ca="1" si="41"/>
        <v>147.97959833161275</v>
      </c>
      <c r="I125" s="304">
        <f t="shared" ca="1" si="42"/>
        <v>150.87270841387695</v>
      </c>
      <c r="J125" s="306">
        <f t="shared" ca="1" si="43"/>
        <v>17.152790935256569</v>
      </c>
      <c r="K125" s="307">
        <f t="shared" ca="1" si="44"/>
        <v>89.536776141840335</v>
      </c>
      <c r="L125" s="304">
        <f t="shared" ca="1" si="29"/>
        <v>91.164974188241004</v>
      </c>
      <c r="M125" s="306">
        <f t="shared" ca="1" si="45"/>
        <v>1.374646204504947</v>
      </c>
      <c r="N125" s="304">
        <f t="shared" ca="1" si="46"/>
        <v>78.761425841810919</v>
      </c>
      <c r="P125" s="310">
        <f t="shared" ca="1" si="47"/>
        <v>12</v>
      </c>
      <c r="Q125" s="304">
        <f t="shared" ca="1" si="48"/>
        <v>1197.2639999999997</v>
      </c>
      <c r="R125" s="306">
        <f t="shared" ca="1" si="49"/>
        <v>0.58837353957319194</v>
      </c>
      <c r="S125" s="307">
        <f t="shared" ca="1" si="50"/>
        <v>8.9519334814701406</v>
      </c>
      <c r="T125" s="304">
        <f t="shared" ca="1" si="30"/>
        <v>87.818467453222084</v>
      </c>
      <c r="U125" s="311">
        <f t="shared" ca="1" si="31"/>
        <v>0</v>
      </c>
      <c r="V125" s="306">
        <f t="shared" ca="1" si="32"/>
        <v>1.2140806291856352</v>
      </c>
      <c r="W125" s="304">
        <f t="shared" ca="1" si="33"/>
        <v>75.616703754919484</v>
      </c>
      <c r="Y125" s="314" t="str">
        <f t="shared" ca="1" si="51"/>
        <v/>
      </c>
      <c r="Z125" s="315" t="str">
        <f t="shared" ca="1" si="52"/>
        <v/>
      </c>
      <c r="AA125" s="316" t="str">
        <f t="shared" ca="1" si="53"/>
        <v/>
      </c>
      <c r="AC125" s="310" t="e">
        <f t="shared" ca="1" si="54"/>
        <v>#N/A</v>
      </c>
      <c r="AD125" s="323" t="e">
        <f t="shared" ca="1" si="55"/>
        <v>#N/A</v>
      </c>
      <c r="AE125" s="324">
        <f t="shared" ca="1" si="34"/>
        <v>89.536776141840335</v>
      </c>
      <c r="AG125" s="306">
        <f t="shared" ca="1" si="56"/>
        <v>115.80247089780917</v>
      </c>
      <c r="AH125" s="304">
        <f t="shared" ca="1" si="57"/>
        <v>125.42459801565532</v>
      </c>
    </row>
    <row r="126" spans="1:34" x14ac:dyDescent="0.2">
      <c r="A126" s="347">
        <f t="shared" ca="1" si="35"/>
        <v>0.01</v>
      </c>
      <c r="B126" s="304">
        <f t="shared" ca="1" si="36"/>
        <v>1.2200000000000009</v>
      </c>
      <c r="D126" s="306">
        <f t="shared" ca="1" si="37"/>
        <v>24.34738866625257</v>
      </c>
      <c r="E126" s="307">
        <f t="shared" ca="1" si="38"/>
        <v>112.7202859958241</v>
      </c>
      <c r="F126" s="304">
        <f t="shared" ca="1" si="39"/>
        <v>115.3198084018784</v>
      </c>
      <c r="G126" s="306">
        <f t="shared" ca="1" si="40"/>
        <v>29.647769861116597</v>
      </c>
      <c r="H126" s="307">
        <f t="shared" ca="1" si="41"/>
        <v>149.10680119157098</v>
      </c>
      <c r="I126" s="304">
        <f t="shared" ca="1" si="42"/>
        <v>152.0257491983526</v>
      </c>
      <c r="J126" s="306">
        <f t="shared" ca="1" si="43"/>
        <v>17.448051264434422</v>
      </c>
      <c r="K126" s="307">
        <f t="shared" ca="1" si="44"/>
        <v>91.022208139456254</v>
      </c>
      <c r="L126" s="304">
        <f t="shared" ca="1" si="29"/>
        <v>92.679430660253985</v>
      </c>
      <c r="M126" s="306">
        <f t="shared" ca="1" si="45"/>
        <v>1.3745204417752994</v>
      </c>
      <c r="N126" s="304">
        <f t="shared" ca="1" si="46"/>
        <v>78.754220168182059</v>
      </c>
      <c r="P126" s="310">
        <f t="shared" ca="1" si="47"/>
        <v>12</v>
      </c>
      <c r="Q126" s="304">
        <f t="shared" ca="1" si="48"/>
        <v>1193.2119999999995</v>
      </c>
      <c r="R126" s="306">
        <f t="shared" ca="1" si="49"/>
        <v>0.58638225813288247</v>
      </c>
      <c r="S126" s="307">
        <f t="shared" ca="1" si="50"/>
        <v>8.9460696588888116</v>
      </c>
      <c r="T126" s="304">
        <f t="shared" ca="1" si="30"/>
        <v>87.760943353699247</v>
      </c>
      <c r="U126" s="311">
        <f t="shared" ca="1" si="31"/>
        <v>0</v>
      </c>
      <c r="V126" s="306">
        <f t="shared" ca="1" si="32"/>
        <v>1.2139002954836553</v>
      </c>
      <c r="W126" s="304">
        <f t="shared" ca="1" si="33"/>
        <v>76.76551367453736</v>
      </c>
      <c r="Y126" s="314" t="str">
        <f t="shared" ca="1" si="51"/>
        <v/>
      </c>
      <c r="Z126" s="315" t="str">
        <f t="shared" ca="1" si="52"/>
        <v/>
      </c>
      <c r="AA126" s="316" t="str">
        <f t="shared" ca="1" si="53"/>
        <v/>
      </c>
      <c r="AC126" s="310" t="e">
        <f t="shared" ca="1" si="54"/>
        <v>#N/A</v>
      </c>
      <c r="AD126" s="323" t="e">
        <f t="shared" ca="1" si="55"/>
        <v>#N/A</v>
      </c>
      <c r="AE126" s="324">
        <f t="shared" ca="1" si="34"/>
        <v>91.022208139456254</v>
      </c>
      <c r="AG126" s="306">
        <f t="shared" ca="1" si="56"/>
        <v>115.30395822359382</v>
      </c>
      <c r="AH126" s="304">
        <f t="shared" ca="1" si="57"/>
        <v>124.92584328746399</v>
      </c>
    </row>
    <row r="127" spans="1:34" x14ac:dyDescent="0.2">
      <c r="A127" s="347">
        <f t="shared" ca="1" si="35"/>
        <v>0.01</v>
      </c>
      <c r="B127" s="304">
        <f t="shared" ca="1" si="36"/>
        <v>1.2300000000000009</v>
      </c>
      <c r="D127" s="306">
        <f t="shared" ca="1" si="37"/>
        <v>24.265275178910606</v>
      </c>
      <c r="E127" s="307">
        <f t="shared" ca="1" si="38"/>
        <v>112.22675281174484</v>
      </c>
      <c r="F127" s="304">
        <f t="shared" ca="1" si="39"/>
        <v>114.8200663045303</v>
      </c>
      <c r="G127" s="306">
        <f t="shared" ca="1" si="40"/>
        <v>29.890422612905702</v>
      </c>
      <c r="H127" s="307">
        <f t="shared" ca="1" si="41"/>
        <v>150.22906871968843</v>
      </c>
      <c r="I127" s="304">
        <f t="shared" ca="1" si="42"/>
        <v>153.17379166281341</v>
      </c>
      <c r="J127" s="306">
        <f t="shared" ca="1" si="43"/>
        <v>17.745742226804534</v>
      </c>
      <c r="K127" s="307">
        <f t="shared" ca="1" si="44"/>
        <v>92.518887489012556</v>
      </c>
      <c r="L127" s="304">
        <f t="shared" ca="1" si="29"/>
        <v>94.20539214601655</v>
      </c>
      <c r="M127" s="306">
        <f t="shared" ca="1" si="45"/>
        <v>1.3743955426422192</v>
      </c>
      <c r="N127" s="304">
        <f t="shared" ca="1" si="46"/>
        <v>78.747063974991718</v>
      </c>
      <c r="P127" s="310">
        <f t="shared" ca="1" si="47"/>
        <v>12</v>
      </c>
      <c r="Q127" s="304">
        <f t="shared" ca="1" si="48"/>
        <v>1189.1599999999996</v>
      </c>
      <c r="R127" s="306">
        <f t="shared" ca="1" si="49"/>
        <v>0.58439097669257312</v>
      </c>
      <c r="S127" s="307">
        <f t="shared" ca="1" si="50"/>
        <v>8.9402257491218862</v>
      </c>
      <c r="T127" s="304">
        <f t="shared" ca="1" si="30"/>
        <v>87.703614598885707</v>
      </c>
      <c r="U127" s="311">
        <f t="shared" ca="1" si="31"/>
        <v>0</v>
      </c>
      <c r="V127" s="306">
        <f t="shared" ca="1" si="32"/>
        <v>1.2137186233036605</v>
      </c>
      <c r="W127" s="304">
        <f t="shared" ca="1" si="33"/>
        <v>77.91763827261596</v>
      </c>
      <c r="Y127" s="314" t="str">
        <f t="shared" ca="1" si="51"/>
        <v/>
      </c>
      <c r="Z127" s="315" t="str">
        <f t="shared" ca="1" si="52"/>
        <v/>
      </c>
      <c r="AA127" s="316" t="str">
        <f t="shared" ca="1" si="53"/>
        <v/>
      </c>
      <c r="AC127" s="310" t="e">
        <f t="shared" ca="1" si="54"/>
        <v>#N/A</v>
      </c>
      <c r="AD127" s="323" t="e">
        <f t="shared" ca="1" si="55"/>
        <v>#N/A</v>
      </c>
      <c r="AE127" s="324">
        <f t="shared" ca="1" si="34"/>
        <v>92.518887489012556</v>
      </c>
      <c r="AG127" s="306">
        <f t="shared" ca="1" si="56"/>
        <v>114.80412697210738</v>
      </c>
      <c r="AH127" s="304">
        <f t="shared" ca="1" si="57"/>
        <v>124.42577151194671</v>
      </c>
    </row>
    <row r="128" spans="1:34" x14ac:dyDescent="0.2">
      <c r="A128" s="347">
        <f t="shared" ca="1" si="35"/>
        <v>0.01</v>
      </c>
      <c r="B128" s="304">
        <f t="shared" ca="1" si="36"/>
        <v>1.2400000000000009</v>
      </c>
      <c r="D128" s="306">
        <f t="shared" ca="1" si="37"/>
        <v>24.182679023798094</v>
      </c>
      <c r="E128" s="307">
        <f t="shared" ca="1" si="38"/>
        <v>111.73198674072097</v>
      </c>
      <c r="F128" s="304">
        <f t="shared" ca="1" si="39"/>
        <v>114.31902215203159</v>
      </c>
      <c r="G128" s="306">
        <f t="shared" ca="1" si="40"/>
        <v>30.132249403143682</v>
      </c>
      <c r="H128" s="307">
        <f t="shared" ca="1" si="41"/>
        <v>151.34638858709565</v>
      </c>
      <c r="I128" s="304">
        <f t="shared" ca="1" si="42"/>
        <v>154.31682277849492</v>
      </c>
      <c r="J128" s="306">
        <f t="shared" ca="1" si="43"/>
        <v>18.04585558688478</v>
      </c>
      <c r="K128" s="307">
        <f t="shared" ca="1" si="44"/>
        <v>94.026764775546482</v>
      </c>
      <c r="L128" s="304">
        <f t="shared" ca="1" si="29"/>
        <v>95.742808596879215</v>
      </c>
      <c r="M128" s="306">
        <f t="shared" ca="1" si="45"/>
        <v>1.3742714907686429</v>
      </c>
      <c r="N128" s="304">
        <f t="shared" ca="1" si="46"/>
        <v>78.739956326195113</v>
      </c>
      <c r="P128" s="310">
        <f t="shared" ca="1" si="47"/>
        <v>12</v>
      </c>
      <c r="Q128" s="304">
        <f t="shared" ca="1" si="48"/>
        <v>1185.1079999999995</v>
      </c>
      <c r="R128" s="306">
        <f t="shared" ca="1" si="49"/>
        <v>0.58239969525226365</v>
      </c>
      <c r="S128" s="307">
        <f t="shared" ca="1" si="50"/>
        <v>8.9344017521693644</v>
      </c>
      <c r="T128" s="304">
        <f t="shared" ca="1" si="30"/>
        <v>87.646481188781465</v>
      </c>
      <c r="U128" s="311">
        <f t="shared" ca="1" si="31"/>
        <v>0</v>
      </c>
      <c r="V128" s="306">
        <f t="shared" ca="1" si="32"/>
        <v>1.2135356192466153</v>
      </c>
      <c r="W128" s="304">
        <f t="shared" ca="1" si="33"/>
        <v>79.072944772486792</v>
      </c>
      <c r="Y128" s="314" t="str">
        <f t="shared" ca="1" si="51"/>
        <v/>
      </c>
      <c r="Z128" s="315" t="str">
        <f t="shared" ca="1" si="52"/>
        <v/>
      </c>
      <c r="AA128" s="316" t="str">
        <f t="shared" ca="1" si="53"/>
        <v/>
      </c>
      <c r="AC128" s="310" t="e">
        <f t="shared" ca="1" si="54"/>
        <v>#N/A</v>
      </c>
      <c r="AD128" s="323" t="e">
        <f t="shared" ca="1" si="55"/>
        <v>#N/A</v>
      </c>
      <c r="AE128" s="324">
        <f t="shared" ca="1" si="34"/>
        <v>94.026764775546482</v>
      </c>
      <c r="AG128" s="306">
        <f t="shared" ca="1" si="56"/>
        <v>114.30299283009261</v>
      </c>
      <c r="AH128" s="304">
        <f t="shared" ca="1" si="57"/>
        <v>123.92439834693424</v>
      </c>
    </row>
    <row r="129" spans="1:34" x14ac:dyDescent="0.2">
      <c r="A129" s="347">
        <f t="shared" ca="1" si="35"/>
        <v>0.01</v>
      </c>
      <c r="B129" s="304">
        <f t="shared" ca="1" si="36"/>
        <v>1.2500000000000009</v>
      </c>
      <c r="D129" s="306">
        <f t="shared" ca="1" si="37"/>
        <v>24.099606047852735</v>
      </c>
      <c r="E129" s="307">
        <f t="shared" ca="1" si="38"/>
        <v>111.23600267027227</v>
      </c>
      <c r="F129" s="304">
        <f t="shared" ca="1" si="39"/>
        <v>113.81669166568901</v>
      </c>
      <c r="G129" s="306">
        <f t="shared" ca="1" si="40"/>
        <v>30.373245463622208</v>
      </c>
      <c r="H129" s="307">
        <f t="shared" ca="1" si="41"/>
        <v>152.45874861379838</v>
      </c>
      <c r="I129" s="304">
        <f t="shared" ca="1" si="42"/>
        <v>155.45482967369915</v>
      </c>
      <c r="J129" s="306">
        <f t="shared" ca="1" si="43"/>
        <v>18.348383061218609</v>
      </c>
      <c r="K129" s="307">
        <f t="shared" ca="1" si="44"/>
        <v>95.545790461550951</v>
      </c>
      <c r="L129" s="304">
        <f t="shared" ca="1" si="29"/>
        <v>97.291629834656447</v>
      </c>
      <c r="M129" s="306">
        <f t="shared" ca="1" si="45"/>
        <v>1.3741482702394636</v>
      </c>
      <c r="N129" s="304">
        <f t="shared" ca="1" si="46"/>
        <v>78.732896309923774</v>
      </c>
      <c r="P129" s="310">
        <f t="shared" ca="1" si="47"/>
        <v>12</v>
      </c>
      <c r="Q129" s="304">
        <f t="shared" ca="1" si="48"/>
        <v>1181.0559999999996</v>
      </c>
      <c r="R129" s="306">
        <f t="shared" ca="1" si="49"/>
        <v>0.5804084138119544</v>
      </c>
      <c r="S129" s="307">
        <f t="shared" ca="1" si="50"/>
        <v>8.9285976680312444</v>
      </c>
      <c r="T129" s="304">
        <f t="shared" ca="1" si="30"/>
        <v>87.589543123386505</v>
      </c>
      <c r="U129" s="311">
        <f t="shared" ca="1" si="31"/>
        <v>0</v>
      </c>
      <c r="V129" s="306">
        <f t="shared" ca="1" si="32"/>
        <v>1.2133512899290395</v>
      </c>
      <c r="W129" s="304">
        <f t="shared" ca="1" si="33"/>
        <v>80.231300742761746</v>
      </c>
      <c r="Y129" s="314" t="str">
        <f t="shared" ca="1" si="51"/>
        <v/>
      </c>
      <c r="Z129" s="315" t="str">
        <f t="shared" ca="1" si="52"/>
        <v/>
      </c>
      <c r="AA129" s="316" t="str">
        <f t="shared" ca="1" si="53"/>
        <v/>
      </c>
      <c r="AC129" s="310" t="e">
        <f t="shared" ca="1" si="54"/>
        <v>#N/A</v>
      </c>
      <c r="AD129" s="323" t="e">
        <f t="shared" ca="1" si="55"/>
        <v>#N/A</v>
      </c>
      <c r="AE129" s="324">
        <f t="shared" ca="1" si="34"/>
        <v>95.545790461550951</v>
      </c>
      <c r="AG129" s="306">
        <f t="shared" ca="1" si="56"/>
        <v>113.80057150456661</v>
      </c>
      <c r="AH129" s="304">
        <f t="shared" ca="1" si="57"/>
        <v>123.42173947126682</v>
      </c>
    </row>
    <row r="130" spans="1:34" x14ac:dyDescent="0.2">
      <c r="A130" s="347">
        <f t="shared" ca="1" si="35"/>
        <v>0.01</v>
      </c>
      <c r="B130" s="304">
        <f t="shared" ca="1" si="36"/>
        <v>1.2600000000000009</v>
      </c>
      <c r="D130" s="306">
        <f t="shared" ca="1" si="37"/>
        <v>24.016062032489213</v>
      </c>
      <c r="E130" s="307">
        <f t="shared" ca="1" si="38"/>
        <v>110.73881551890665</v>
      </c>
      <c r="F130" s="304">
        <f t="shared" ca="1" si="39"/>
        <v>113.31309058568127</v>
      </c>
      <c r="G130" s="306">
        <f t="shared" ca="1" si="40"/>
        <v>30.613406083947101</v>
      </c>
      <c r="H130" s="307">
        <f t="shared" ca="1" si="41"/>
        <v>153.56613676898743</v>
      </c>
      <c r="I130" s="304">
        <f t="shared" ca="1" si="42"/>
        <v>156.58779963398172</v>
      </c>
      <c r="J130" s="306">
        <f t="shared" ca="1" si="43"/>
        <v>18.653316318956456</v>
      </c>
      <c r="K130" s="307">
        <f t="shared" ca="1" si="44"/>
        <v>97.075914888464879</v>
      </c>
      <c r="L130" s="304">
        <f t="shared" ca="1" si="29"/>
        <v>98.851805553199299</v>
      </c>
      <c r="M130" s="306">
        <f t="shared" ca="1" si="45"/>
        <v>1.3740258655468329</v>
      </c>
      <c r="N130" s="304">
        <f t="shared" ca="1" si="46"/>
        <v>78.725883037643442</v>
      </c>
      <c r="P130" s="310">
        <f t="shared" ca="1" si="47"/>
        <v>12</v>
      </c>
      <c r="Q130" s="304">
        <f t="shared" ca="1" si="48"/>
        <v>1177.0039999999997</v>
      </c>
      <c r="R130" s="306">
        <f t="shared" ca="1" si="49"/>
        <v>0.57841713237164505</v>
      </c>
      <c r="S130" s="307">
        <f t="shared" ca="1" si="50"/>
        <v>8.9228134967075281</v>
      </c>
      <c r="T130" s="304">
        <f t="shared" ca="1" si="30"/>
        <v>87.532800402700857</v>
      </c>
      <c r="U130" s="311">
        <f t="shared" ca="1" si="31"/>
        <v>0</v>
      </c>
      <c r="V130" s="306">
        <f t="shared" ca="1" si="32"/>
        <v>1.2131656419827452</v>
      </c>
      <c r="W130" s="304">
        <f t="shared" ca="1" si="33"/>
        <v>81.392574109220149</v>
      </c>
      <c r="Y130" s="314" t="str">
        <f t="shared" ca="1" si="51"/>
        <v/>
      </c>
      <c r="Z130" s="315" t="str">
        <f t="shared" ca="1" si="52"/>
        <v/>
      </c>
      <c r="AA130" s="316" t="str">
        <f t="shared" ca="1" si="53"/>
        <v/>
      </c>
      <c r="AC130" s="310" t="e">
        <f t="shared" ca="1" si="54"/>
        <v>#N/A</v>
      </c>
      <c r="AD130" s="323" t="e">
        <f t="shared" ca="1" si="55"/>
        <v>#N/A</v>
      </c>
      <c r="AE130" s="324">
        <f t="shared" ca="1" si="34"/>
        <v>97.075914888464879</v>
      </c>
      <c r="AG130" s="306">
        <f t="shared" ca="1" si="56"/>
        <v>113.29687872122098</v>
      </c>
      <c r="AH130" s="304">
        <f t="shared" ca="1" si="57"/>
        <v>122.91781058316879</v>
      </c>
    </row>
    <row r="131" spans="1:34" x14ac:dyDescent="0.2">
      <c r="A131" s="347">
        <f t="shared" ca="1" si="35"/>
        <v>0.01</v>
      </c>
      <c r="B131" s="304">
        <f t="shared" ca="1" si="36"/>
        <v>1.2700000000000009</v>
      </c>
      <c r="D131" s="306">
        <f t="shared" ca="1" si="37"/>
        <v>23.932052695782701</v>
      </c>
      <c r="E131" s="307">
        <f t="shared" ca="1" si="38"/>
        <v>110.24044023410183</v>
      </c>
      <c r="F131" s="304">
        <f t="shared" ca="1" si="39"/>
        <v>112.80823466947038</v>
      </c>
      <c r="G131" s="306">
        <f t="shared" ca="1" si="40"/>
        <v>30.852726610904927</v>
      </c>
      <c r="H131" s="307">
        <f t="shared" ca="1" si="41"/>
        <v>154.66854117132846</v>
      </c>
      <c r="I131" s="304">
        <f t="shared" ca="1" si="42"/>
        <v>157.71572010232262</v>
      </c>
      <c r="J131" s="306">
        <f t="shared" ca="1" si="43"/>
        <v>18.960646982430717</v>
      </c>
      <c r="K131" s="307">
        <f t="shared" ca="1" si="44"/>
        <v>98.617088278166463</v>
      </c>
      <c r="L131" s="304">
        <f t="shared" ca="1" si="29"/>
        <v>100.42328531996968</v>
      </c>
      <c r="M131" s="306">
        <f t="shared" ca="1" si="45"/>
        <v>1.3739042615760979</v>
      </c>
      <c r="N131" s="304">
        <f t="shared" ca="1" si="46"/>
        <v>78.718915643348282</v>
      </c>
      <c r="P131" s="310">
        <f t="shared" ca="1" si="47"/>
        <v>12</v>
      </c>
      <c r="Q131" s="304">
        <f t="shared" ca="1" si="48"/>
        <v>1172.9519999999995</v>
      </c>
      <c r="R131" s="306">
        <f t="shared" ca="1" si="49"/>
        <v>0.57642585093133558</v>
      </c>
      <c r="S131" s="307">
        <f t="shared" ca="1" si="50"/>
        <v>8.9170492381982154</v>
      </c>
      <c r="T131" s="304">
        <f t="shared" ca="1" si="30"/>
        <v>87.476253026724493</v>
      </c>
      <c r="U131" s="311">
        <f t="shared" ca="1" si="31"/>
        <v>0</v>
      </c>
      <c r="V131" s="306">
        <f t="shared" ca="1" si="32"/>
        <v>1.2129786820545769</v>
      </c>
      <c r="W131" s="304">
        <f t="shared" ca="1" si="33"/>
        <v>82.556633166590814</v>
      </c>
      <c r="Y131" s="314" t="str">
        <f t="shared" ca="1" si="51"/>
        <v/>
      </c>
      <c r="Z131" s="315" t="str">
        <f t="shared" ca="1" si="52"/>
        <v/>
      </c>
      <c r="AA131" s="316" t="str">
        <f t="shared" ca="1" si="53"/>
        <v/>
      </c>
      <c r="AC131" s="310" t="e">
        <f t="shared" ca="1" si="54"/>
        <v>#N/A</v>
      </c>
      <c r="AD131" s="323" t="e">
        <f t="shared" ca="1" si="55"/>
        <v>#N/A</v>
      </c>
      <c r="AE131" s="324">
        <f t="shared" ca="1" si="34"/>
        <v>98.617088278166463</v>
      </c>
      <c r="AG131" s="306">
        <f t="shared" ca="1" si="56"/>
        <v>112.79193022282574</v>
      </c>
      <c r="AH131" s="304">
        <f t="shared" ca="1" si="57"/>
        <v>122.41262739862819</v>
      </c>
    </row>
    <row r="132" spans="1:34" x14ac:dyDescent="0.2">
      <c r="A132" s="347">
        <f t="shared" ca="1" si="35"/>
        <v>0.01</v>
      </c>
      <c r="B132" s="304">
        <f t="shared" ca="1" si="36"/>
        <v>1.2800000000000009</v>
      </c>
      <c r="D132" s="306">
        <f t="shared" ca="1" si="37"/>
        <v>23.847583694544245</v>
      </c>
      <c r="E132" s="307">
        <f t="shared" ca="1" si="38"/>
        <v>109.74089179031012</v>
      </c>
      <c r="F132" s="304">
        <f t="shared" ca="1" si="39"/>
        <v>112.30213969021626</v>
      </c>
      <c r="G132" s="306">
        <f t="shared" ca="1" si="40"/>
        <v>31.091202447850371</v>
      </c>
      <c r="H132" s="307">
        <f t="shared" ca="1" si="41"/>
        <v>155.76595008923155</v>
      </c>
      <c r="I132" s="304">
        <f t="shared" ca="1" si="42"/>
        <v>158.83857867928117</v>
      </c>
      <c r="J132" s="306">
        <f t="shared" ca="1" si="43"/>
        <v>19.270366627724492</v>
      </c>
      <c r="K132" s="307">
        <f t="shared" ca="1" si="44"/>
        <v>100.16926073446926</v>
      </c>
      <c r="L132" s="304">
        <f t="shared" ref="L132:L195" ca="1" si="58">SQRT(pos_x^2+pos_z^2)</f>
        <v>102.0060185776163</v>
      </c>
      <c r="M132" s="306">
        <f t="shared" ca="1" si="45"/>
        <v>1.3737834435923393</v>
      </c>
      <c r="N132" s="304">
        <f t="shared" ca="1" si="46"/>
        <v>78.711993282789635</v>
      </c>
      <c r="P132" s="310">
        <f t="shared" ca="1" si="47"/>
        <v>12</v>
      </c>
      <c r="Q132" s="304">
        <f t="shared" ca="1" si="48"/>
        <v>1168.8999999999996</v>
      </c>
      <c r="R132" s="306">
        <f t="shared" ca="1" si="49"/>
        <v>0.57443456949102623</v>
      </c>
      <c r="S132" s="307">
        <f t="shared" ca="1" si="50"/>
        <v>8.9113048925033045</v>
      </c>
      <c r="T132" s="304">
        <f t="shared" ref="T132:T195" ca="1" si="59">m*g</f>
        <v>87.419900995457425</v>
      </c>
      <c r="U132" s="311">
        <f t="shared" ref="U132:U195" ca="1" si="60">IF(pos_xz&lt;L_rampe,Poids*COS(Beta),0)</f>
        <v>0</v>
      </c>
      <c r="V132" s="306">
        <f t="shared" ref="V132:V195" ca="1" si="61">Rho_moyen*(20000-Alt_rampe-pos_z)/(20000+Alt_rampe+pos_z)</f>
        <v>1.2127904168061476</v>
      </c>
      <c r="W132" s="304">
        <f t="shared" ref="W132:W195" ca="1" si="62">1/2*Rho*Sref*Cx*vit_xz^2</f>
        <v>83.723346590227649</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100.16926073446926</v>
      </c>
      <c r="AG132" s="306">
        <f t="shared" ca="1" si="56"/>
        <v>112.28574176763711</v>
      </c>
      <c r="AH132" s="304">
        <f t="shared" ca="1" si="57"/>
        <v>121.90620564978114</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23.76266062629394</v>
      </c>
      <c r="E133" s="307">
        <f t="shared" ref="E133:E196" ca="1" si="67">IF(AND(L132&lt;L_rampe,Poussee&lt;Poids*SIN(M132)),0,(-W132+Poussee)/m*SIN(M132)+U132/m*COS(M132)-Poids/m)</f>
        <v>109.24018518698571</v>
      </c>
      <c r="F133" s="304">
        <f t="shared" ref="F133:F196" ca="1" si="68">SQRT(acc_x^2+acc_z^2)</f>
        <v>111.79482143519597</v>
      </c>
      <c r="G133" s="306">
        <f t="shared" ref="G133:G196" ca="1" si="69">G132+acc_x*pas</f>
        <v>31.32882905411331</v>
      </c>
      <c r="H133" s="307">
        <f t="shared" ref="H133:H196" ca="1" si="70">H132+acc_z*pas</f>
        <v>156.8583519411014</v>
      </c>
      <c r="I133" s="304">
        <f t="shared" ref="I133:I196" ca="1" si="71">SQRT(vit_x^2+vit_z^2)</f>
        <v>159.95636312313519</v>
      </c>
      <c r="J133" s="306">
        <f t="shared" ref="J133:J196" ca="1" si="72">J132+0.5*(vit_x+G132)*pas*(K132&gt;=0)</f>
        <v>19.58246678523431</v>
      </c>
      <c r="K133" s="307">
        <f t="shared" ref="K133:K196" ca="1" si="73">K132+0.5*(vit_z+H132)*pas</f>
        <v>101.73238224462092</v>
      </c>
      <c r="L133" s="304">
        <f t="shared" ca="1" si="58"/>
        <v>103.59995464555217</v>
      </c>
      <c r="M133" s="306">
        <f t="shared" ref="M133:M196" ca="1" si="74">IF(AND(L132&gt;L_rampe,G133&gt;0),ATAN2(G133,H133),$M$4)</f>
        <v>1.3736633972274805</v>
      </c>
      <c r="N133" s="304">
        <f t="shared" ref="N133:N196" ca="1" si="75">DEGREES(Beta)</f>
        <v>78.705115132737347</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8.9055804596227972</v>
      </c>
      <c r="T133" s="304">
        <f t="shared" ca="1" si="59"/>
        <v>87.363744308899641</v>
      </c>
      <c r="U133" s="311">
        <f t="shared" ca="1" si="60"/>
        <v>0</v>
      </c>
      <c r="V133" s="306">
        <f t="shared" ca="1" si="61"/>
        <v>1.2126008529135792</v>
      </c>
      <c r="W133" s="304">
        <f t="shared" ca="1" si="62"/>
        <v>84.892583447677737</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101.73238224462092</v>
      </c>
      <c r="AG133" s="306">
        <f t="shared" ref="AG133:AG196" ca="1" si="85">IF(AND(L132&lt;L_rampe,Poussee&lt;Poids*SIN(M132)),0,(-W132+Poussee)/m-Poids*SIN(M132)/m)</f>
        <v>111.77832912780913</v>
      </c>
      <c r="AH133" s="304">
        <f t="shared" ref="AH133:AH196" ca="1" si="86">IF(AND(L132&lt;L_rampe,Poussee&lt;Poids*SIN(M132)), g*SIN(M132), (-W132+Poussee)/m)</f>
        <v>121.3985610833012</v>
      </c>
    </row>
    <row r="134" spans="1:34" x14ac:dyDescent="0.2">
      <c r="A134" s="347">
        <f t="shared" ca="1" si="64"/>
        <v>0.01</v>
      </c>
      <c r="B134" s="304">
        <f t="shared" ca="1" si="65"/>
        <v>1.3000000000000009</v>
      </c>
      <c r="D134" s="306">
        <f t="shared" ca="1" si="66"/>
        <v>23.677289031137075</v>
      </c>
      <c r="E134" s="307">
        <f t="shared" ca="1" si="67"/>
        <v>108.73833544663407</v>
      </c>
      <c r="F134" s="304">
        <f t="shared" ca="1" si="68"/>
        <v>111.2862957042273</v>
      </c>
      <c r="G134" s="306">
        <f t="shared" ca="1" si="69"/>
        <v>31.565601944424682</v>
      </c>
      <c r="H134" s="307">
        <f t="shared" ca="1" si="70"/>
        <v>157.94573529556774</v>
      </c>
      <c r="I134" s="304">
        <f t="shared" ca="1" si="71"/>
        <v>161.0690613500042</v>
      </c>
      <c r="J134" s="306">
        <f t="shared" ca="1" si="72"/>
        <v>19.896938940226999</v>
      </c>
      <c r="K134" s="307">
        <f t="shared" ca="1" si="73"/>
        <v>103.30640268080427</v>
      </c>
      <c r="L134" s="304">
        <f t="shared" ca="1" si="58"/>
        <v>105.2050427215331</v>
      </c>
      <c r="M134" s="306">
        <f t="shared" ca="1" si="74"/>
        <v>1.3735441084679401</v>
      </c>
      <c r="N134" s="304">
        <f t="shared" ca="1" si="75"/>
        <v>78.69828039027233</v>
      </c>
      <c r="P134" s="310">
        <f t="shared" ca="1" si="76"/>
        <v>12</v>
      </c>
      <c r="Q134" s="304">
        <f t="shared" ca="1" si="77"/>
        <v>1160.7959999999996</v>
      </c>
      <c r="R134" s="306">
        <f t="shared" ca="1" si="78"/>
        <v>0.5704520066104074</v>
      </c>
      <c r="S134" s="307">
        <f t="shared" ca="1" si="79"/>
        <v>8.8998759395566935</v>
      </c>
      <c r="T134" s="304">
        <f t="shared" ca="1" si="59"/>
        <v>87.307782967051168</v>
      </c>
      <c r="U134" s="311">
        <f t="shared" ca="1" si="60"/>
        <v>0</v>
      </c>
      <c r="V134" s="306">
        <f t="shared" ca="1" si="61"/>
        <v>1.2124099970672375</v>
      </c>
      <c r="W134" s="304">
        <f t="shared" ca="1" si="62"/>
        <v>86.064213210139599</v>
      </c>
      <c r="Y134" s="314" t="str">
        <f t="shared" ca="1" si="80"/>
        <v/>
      </c>
      <c r="Z134" s="315" t="str">
        <f t="shared" ca="1" si="81"/>
        <v/>
      </c>
      <c r="AA134" s="316" t="str">
        <f t="shared" ca="1" si="82"/>
        <v/>
      </c>
      <c r="AC134" s="310" t="e">
        <f t="shared" ca="1" si="83"/>
        <v>#N/A</v>
      </c>
      <c r="AD134" s="323" t="e">
        <f t="shared" ca="1" si="84"/>
        <v>#N/A</v>
      </c>
      <c r="AE134" s="324">
        <f t="shared" ca="1" si="63"/>
        <v>103.30640268080427</v>
      </c>
      <c r="AG134" s="306">
        <f t="shared" ca="1" si="85"/>
        <v>111.26970808781003</v>
      </c>
      <c r="AH134" s="304">
        <f t="shared" ca="1" si="86"/>
        <v>120.88970945879421</v>
      </c>
    </row>
    <row r="135" spans="1:34" x14ac:dyDescent="0.2">
      <c r="A135" s="347">
        <f t="shared" ca="1" si="64"/>
        <v>0.01</v>
      </c>
      <c r="B135" s="304">
        <f t="shared" ca="1" si="65"/>
        <v>1.3100000000000009</v>
      </c>
      <c r="D135" s="306">
        <f t="shared" ca="1" si="66"/>
        <v>23.585201982254031</v>
      </c>
      <c r="E135" s="307">
        <f t="shared" ca="1" si="67"/>
        <v>108.20397216312418</v>
      </c>
      <c r="F135" s="304">
        <f t="shared" ca="1" si="68"/>
        <v>110.74457704294993</v>
      </c>
      <c r="G135" s="306">
        <f t="shared" ca="1" si="69"/>
        <v>31.801453964247223</v>
      </c>
      <c r="H135" s="307">
        <f t="shared" ca="1" si="70"/>
        <v>159.02777501719899</v>
      </c>
      <c r="I135" s="304">
        <f t="shared" ca="1" si="71"/>
        <v>162.17634137308991</v>
      </c>
      <c r="J135" s="306">
        <f t="shared" ca="1" si="72"/>
        <v>20.213774219770357</v>
      </c>
      <c r="K135" s="307">
        <f t="shared" ca="1" si="73"/>
        <v>104.8912702323681</v>
      </c>
      <c r="L135" s="304">
        <f t="shared" ca="1" si="58"/>
        <v>106.821230282971</v>
      </c>
      <c r="M135" s="306">
        <f t="shared" ca="1" si="74"/>
        <v>1.3734255634088457</v>
      </c>
      <c r="N135" s="304">
        <f t="shared" ca="1" si="75"/>
        <v>78.691488258704084</v>
      </c>
      <c r="P135" s="310">
        <f t="shared" ca="1" si="76"/>
        <v>13</v>
      </c>
      <c r="Q135" s="304">
        <f t="shared" ca="1" si="77"/>
        <v>1156.4594999999995</v>
      </c>
      <c r="R135" s="306">
        <f t="shared" ca="1" si="78"/>
        <v>0.56832091283797359</v>
      </c>
      <c r="S135" s="307">
        <f t="shared" ca="1" si="79"/>
        <v>8.8941927304283137</v>
      </c>
      <c r="T135" s="304">
        <f t="shared" ca="1" si="59"/>
        <v>87.252030685501765</v>
      </c>
      <c r="U135" s="311">
        <f t="shared" ca="1" si="60"/>
        <v>0</v>
      </c>
      <c r="V135" s="306">
        <f t="shared" ca="1" si="61"/>
        <v>1.2122178561617094</v>
      </c>
      <c r="W135" s="304">
        <f t="shared" ca="1" si="62"/>
        <v>87.237761443415764</v>
      </c>
      <c r="Y135" s="314" t="str">
        <f t="shared" ca="1" si="80"/>
        <v/>
      </c>
      <c r="Z135" s="315" t="str">
        <f t="shared" ca="1" si="81"/>
        <v/>
      </c>
      <c r="AA135" s="316" t="str">
        <f t="shared" ca="1" si="82"/>
        <v/>
      </c>
      <c r="AC135" s="310" t="e">
        <f t="shared" ca="1" si="83"/>
        <v>#N/A</v>
      </c>
      <c r="AD135" s="323" t="e">
        <f t="shared" ca="1" si="84"/>
        <v>#N/A</v>
      </c>
      <c r="AE135" s="324">
        <f t="shared" ca="1" si="63"/>
        <v>104.8912702323681</v>
      </c>
      <c r="AG135" s="306">
        <f t="shared" ca="1" si="85"/>
        <v>110.72788835592239</v>
      </c>
      <c r="AH135" s="304">
        <f t="shared" ca="1" si="86"/>
        <v>120.34766046027804</v>
      </c>
    </row>
    <row r="136" spans="1:34" x14ac:dyDescent="0.2">
      <c r="A136" s="347">
        <f t="shared" ca="1" si="64"/>
        <v>0.01</v>
      </c>
      <c r="B136" s="304">
        <f t="shared" ca="1" si="65"/>
        <v>1.320000000000001</v>
      </c>
      <c r="D136" s="306">
        <f t="shared" ca="1" si="66"/>
        <v>23.486385731697712</v>
      </c>
      <c r="E136" s="307">
        <f t="shared" ca="1" si="67"/>
        <v>107.63707239821917</v>
      </c>
      <c r="F136" s="304">
        <f t="shared" ca="1" si="68"/>
        <v>110.16964041512331</v>
      </c>
      <c r="G136" s="306">
        <f t="shared" ca="1" si="69"/>
        <v>32.036317821564197</v>
      </c>
      <c r="H136" s="307">
        <f t="shared" ca="1" si="70"/>
        <v>160.10414574118118</v>
      </c>
      <c r="I136" s="304">
        <f t="shared" ca="1" si="71"/>
        <v>163.2778709534077</v>
      </c>
      <c r="J136" s="306">
        <f t="shared" ca="1" si="72"/>
        <v>20.532963078699414</v>
      </c>
      <c r="K136" s="307">
        <f t="shared" ca="1" si="73"/>
        <v>106.48692983616</v>
      </c>
      <c r="L136" s="304">
        <f t="shared" ca="1" si="58"/>
        <v>108.44846148619396</v>
      </c>
      <c r="M136" s="306">
        <f t="shared" ca="1" si="74"/>
        <v>1.3733077482542975</v>
      </c>
      <c r="N136" s="304">
        <f t="shared" ca="1" si="75"/>
        <v>78.684737947585788</v>
      </c>
      <c r="P136" s="310">
        <f t="shared" ca="1" si="76"/>
        <v>13</v>
      </c>
      <c r="Q136" s="304">
        <f t="shared" ca="1" si="77"/>
        <v>1151.8384999999994</v>
      </c>
      <c r="R136" s="306">
        <f t="shared" ca="1" si="78"/>
        <v>0.56605000673341543</v>
      </c>
      <c r="S136" s="307">
        <f t="shared" ca="1" si="79"/>
        <v>8.8885322303609797</v>
      </c>
      <c r="T136" s="304">
        <f t="shared" ca="1" si="59"/>
        <v>87.196501179841221</v>
      </c>
      <c r="U136" s="311">
        <f t="shared" ca="1" si="60"/>
        <v>0</v>
      </c>
      <c r="V136" s="306">
        <f t="shared" ca="1" si="61"/>
        <v>1.2120244374858222</v>
      </c>
      <c r="W136" s="304">
        <f t="shared" ca="1" si="62"/>
        <v>88.412744585864729</v>
      </c>
      <c r="Y136" s="314" t="str">
        <f t="shared" ca="1" si="80"/>
        <v/>
      </c>
      <c r="Z136" s="315" t="str">
        <f t="shared" ca="1" si="81"/>
        <v/>
      </c>
      <c r="AA136" s="316" t="str">
        <f t="shared" ca="1" si="82"/>
        <v/>
      </c>
      <c r="AC136" s="310" t="e">
        <f t="shared" ca="1" si="83"/>
        <v>#N/A</v>
      </c>
      <c r="AD136" s="323" t="e">
        <f t="shared" ca="1" si="84"/>
        <v>#N/A</v>
      </c>
      <c r="AE136" s="324">
        <f t="shared" ca="1" si="63"/>
        <v>106.48692983616</v>
      </c>
      <c r="AG136" s="306">
        <f t="shared" ca="1" si="85"/>
        <v>110.1528447135836</v>
      </c>
      <c r="AH136" s="304">
        <f t="shared" ca="1" si="86"/>
        <v>119.77238884505323</v>
      </c>
    </row>
    <row r="137" spans="1:34" x14ac:dyDescent="0.2">
      <c r="A137" s="347">
        <f t="shared" ca="1" si="64"/>
        <v>0.01</v>
      </c>
      <c r="B137" s="304">
        <f t="shared" ca="1" si="65"/>
        <v>1.330000000000001</v>
      </c>
      <c r="D137" s="306">
        <f t="shared" ca="1" si="66"/>
        <v>23.387114759381653</v>
      </c>
      <c r="E137" s="307">
        <f t="shared" ca="1" si="67"/>
        <v>107.0690386821974</v>
      </c>
      <c r="F137" s="304">
        <f t="shared" ca="1" si="68"/>
        <v>109.59350428332134</v>
      </c>
      <c r="G137" s="306">
        <f t="shared" ca="1" si="69"/>
        <v>32.270188969158013</v>
      </c>
      <c r="H137" s="307">
        <f t="shared" ca="1" si="70"/>
        <v>161.17483612800316</v>
      </c>
      <c r="I137" s="304">
        <f t="shared" ca="1" si="71"/>
        <v>164.37363808407309</v>
      </c>
      <c r="J137" s="306">
        <f t="shared" ca="1" si="72"/>
        <v>20.854495612653025</v>
      </c>
      <c r="K137" s="307">
        <f t="shared" ca="1" si="73"/>
        <v>108.09332474550592</v>
      </c>
      <c r="L137" s="304">
        <f t="shared" ca="1" si="58"/>
        <v>110.08667876630473</v>
      </c>
      <c r="M137" s="306">
        <f t="shared" ca="1" si="74"/>
        <v>1.373190649545698</v>
      </c>
      <c r="N137" s="304">
        <f t="shared" ca="1" si="75"/>
        <v>78.678028685796619</v>
      </c>
      <c r="P137" s="310">
        <f t="shared" ca="1" si="76"/>
        <v>13</v>
      </c>
      <c r="Q137" s="304">
        <f t="shared" ca="1" si="77"/>
        <v>1147.2174999999995</v>
      </c>
      <c r="R137" s="306">
        <f t="shared" ca="1" si="78"/>
        <v>0.56377910062885728</v>
      </c>
      <c r="S137" s="307">
        <f t="shared" ca="1" si="79"/>
        <v>8.8828944393546916</v>
      </c>
      <c r="T137" s="304">
        <f t="shared" ca="1" si="59"/>
        <v>87.141194450069534</v>
      </c>
      <c r="U137" s="311">
        <f t="shared" ca="1" si="60"/>
        <v>0</v>
      </c>
      <c r="V137" s="306">
        <f t="shared" ca="1" si="61"/>
        <v>1.2118297485321203</v>
      </c>
      <c r="W137" s="304">
        <f t="shared" ca="1" si="62"/>
        <v>89.589019411261617</v>
      </c>
      <c r="Y137" s="314" t="str">
        <f t="shared" ca="1" si="80"/>
        <v/>
      </c>
      <c r="Z137" s="315" t="str">
        <f t="shared" ca="1" si="81"/>
        <v/>
      </c>
      <c r="AA137" s="316" t="str">
        <f t="shared" ca="1" si="82"/>
        <v/>
      </c>
      <c r="AC137" s="310" t="e">
        <f t="shared" ca="1" si="83"/>
        <v>#N/A</v>
      </c>
      <c r="AD137" s="323" t="e">
        <f t="shared" ca="1" si="84"/>
        <v>#N/A</v>
      </c>
      <c r="AE137" s="324">
        <f t="shared" ca="1" si="63"/>
        <v>108.09332474550592</v>
      </c>
      <c r="AG137" s="306">
        <f t="shared" ca="1" si="85"/>
        <v>109.57660037108808</v>
      </c>
      <c r="AH137" s="304">
        <f t="shared" ca="1" si="86"/>
        <v>119.1959177994074</v>
      </c>
    </row>
    <row r="138" spans="1:34" x14ac:dyDescent="0.2">
      <c r="A138" s="347">
        <f t="shared" ca="1" si="64"/>
        <v>0.01</v>
      </c>
      <c r="B138" s="304">
        <f t="shared" ca="1" si="65"/>
        <v>1.340000000000001</v>
      </c>
      <c r="D138" s="306">
        <f t="shared" ca="1" si="66"/>
        <v>23.287395050688534</v>
      </c>
      <c r="E138" s="307">
        <f t="shared" ca="1" si="67"/>
        <v>106.49988850824596</v>
      </c>
      <c r="F138" s="304">
        <f t="shared" ca="1" si="68"/>
        <v>109.01618696558623</v>
      </c>
      <c r="G138" s="306">
        <f t="shared" ca="1" si="69"/>
        <v>32.503062919664899</v>
      </c>
      <c r="H138" s="307">
        <f t="shared" ca="1" si="70"/>
        <v>162.23983501308561</v>
      </c>
      <c r="I138" s="304">
        <f t="shared" ca="1" si="71"/>
        <v>165.4636309411616</v>
      </c>
      <c r="J138" s="306">
        <f t="shared" ca="1" si="72"/>
        <v>21.178361872097138</v>
      </c>
      <c r="K138" s="307">
        <f t="shared" ca="1" si="73"/>
        <v>109.71039810121137</v>
      </c>
      <c r="L138" s="304">
        <f t="shared" ca="1" si="58"/>
        <v>111.73582443921815</v>
      </c>
      <c r="M138" s="306">
        <f t="shared" ca="1" si="74"/>
        <v>1.3730742541505172</v>
      </c>
      <c r="N138" s="304">
        <f t="shared" ca="1" si="75"/>
        <v>78.671359720897996</v>
      </c>
      <c r="P138" s="310">
        <f t="shared" ca="1" si="76"/>
        <v>13</v>
      </c>
      <c r="Q138" s="304">
        <f t="shared" ca="1" si="77"/>
        <v>1142.5964999999994</v>
      </c>
      <c r="R138" s="306">
        <f t="shared" ca="1" si="78"/>
        <v>0.56150819452429912</v>
      </c>
      <c r="S138" s="307">
        <f t="shared" ca="1" si="79"/>
        <v>8.8772793574094493</v>
      </c>
      <c r="T138" s="304">
        <f t="shared" ca="1" si="59"/>
        <v>87.086110496186706</v>
      </c>
      <c r="U138" s="311">
        <f t="shared" ca="1" si="60"/>
        <v>0</v>
      </c>
      <c r="V138" s="306">
        <f t="shared" ca="1" si="61"/>
        <v>1.2116337968062758</v>
      </c>
      <c r="W138" s="304">
        <f t="shared" ca="1" si="62"/>
        <v>90.766443313170683</v>
      </c>
      <c r="Y138" s="314" t="str">
        <f t="shared" ca="1" si="80"/>
        <v/>
      </c>
      <c r="Z138" s="315" t="str">
        <f t="shared" ca="1" si="81"/>
        <v/>
      </c>
      <c r="AA138" s="316" t="str">
        <f t="shared" ca="1" si="82"/>
        <v/>
      </c>
      <c r="AC138" s="310" t="e">
        <f t="shared" ca="1" si="83"/>
        <v>#N/A</v>
      </c>
      <c r="AD138" s="323" t="e">
        <f t="shared" ca="1" si="84"/>
        <v>#N/A</v>
      </c>
      <c r="AE138" s="324">
        <f t="shared" ca="1" si="63"/>
        <v>109.71039810121137</v>
      </c>
      <c r="AG138" s="306">
        <f t="shared" ca="1" si="85"/>
        <v>108.99917362471717</v>
      </c>
      <c r="AH138" s="304">
        <f t="shared" ca="1" si="86"/>
        <v>118.61826559618649</v>
      </c>
    </row>
    <row r="139" spans="1:34" x14ac:dyDescent="0.2">
      <c r="A139" s="347">
        <f t="shared" ca="1" si="64"/>
        <v>0.01</v>
      </c>
      <c r="B139" s="304">
        <f t="shared" ca="1" si="65"/>
        <v>1.350000000000001</v>
      </c>
      <c r="D139" s="306">
        <f t="shared" ca="1" si="66"/>
        <v>23.187232534875122</v>
      </c>
      <c r="E139" s="307">
        <f t="shared" ca="1" si="67"/>
        <v>105.92963937386898</v>
      </c>
      <c r="F139" s="304">
        <f t="shared" ca="1" si="68"/>
        <v>108.43770677446248</v>
      </c>
      <c r="G139" s="306">
        <f t="shared" ca="1" si="69"/>
        <v>32.734935245013652</v>
      </c>
      <c r="H139" s="307">
        <f t="shared" ca="1" si="70"/>
        <v>163.2991314068243</v>
      </c>
      <c r="I139" s="304">
        <f t="shared" ca="1" si="71"/>
        <v>166.54783788364983</v>
      </c>
      <c r="J139" s="306">
        <f t="shared" ca="1" si="72"/>
        <v>21.504551862920533</v>
      </c>
      <c r="K139" s="307">
        <f t="shared" ca="1" si="73"/>
        <v>111.33809293331092</v>
      </c>
      <c r="L139" s="304">
        <f t="shared" ca="1" si="58"/>
        <v>113.39584070349149</v>
      </c>
      <c r="M139" s="306">
        <f t="shared" ca="1" si="74"/>
        <v>1.3729585492515199</v>
      </c>
      <c r="N139" s="304">
        <f t="shared" ca="1" si="75"/>
        <v>78.664730318516462</v>
      </c>
      <c r="P139" s="310">
        <f t="shared" ca="1" si="76"/>
        <v>13</v>
      </c>
      <c r="Q139" s="304">
        <f t="shared" ca="1" si="77"/>
        <v>1137.9754999999996</v>
      </c>
      <c r="R139" s="306">
        <f t="shared" ca="1" si="78"/>
        <v>0.55923728841974096</v>
      </c>
      <c r="S139" s="307">
        <f t="shared" ca="1" si="79"/>
        <v>8.8716869845252511</v>
      </c>
      <c r="T139" s="304">
        <f t="shared" ca="1" si="59"/>
        <v>87.031249318192721</v>
      </c>
      <c r="U139" s="311">
        <f t="shared" ca="1" si="60"/>
        <v>0</v>
      </c>
      <c r="V139" s="306">
        <f t="shared" ca="1" si="61"/>
        <v>1.2114365898267874</v>
      </c>
      <c r="W139" s="304">
        <f t="shared" ca="1" si="62"/>
        <v>91.94487431723168</v>
      </c>
      <c r="Y139" s="314" t="str">
        <f t="shared" ca="1" si="80"/>
        <v/>
      </c>
      <c r="Z139" s="315" t="str">
        <f t="shared" ca="1" si="81"/>
        <v/>
      </c>
      <c r="AA139" s="316" t="str">
        <f t="shared" ca="1" si="82"/>
        <v/>
      </c>
      <c r="AC139" s="310" t="e">
        <f t="shared" ca="1" si="83"/>
        <v>#N/A</v>
      </c>
      <c r="AD139" s="323" t="e">
        <f t="shared" ca="1" si="84"/>
        <v>#N/A</v>
      </c>
      <c r="AE139" s="324">
        <f t="shared" ca="1" si="63"/>
        <v>111.33809293331092</v>
      </c>
      <c r="AG139" s="306">
        <f t="shared" ca="1" si="85"/>
        <v>108.4205827648337</v>
      </c>
      <c r="AH139" s="304">
        <f t="shared" ca="1" si="86"/>
        <v>118.03945050287051</v>
      </c>
    </row>
    <row r="140" spans="1:34" x14ac:dyDescent="0.2">
      <c r="A140" s="347">
        <f t="shared" ca="1" si="64"/>
        <v>0.01</v>
      </c>
      <c r="B140" s="304">
        <f t="shared" ca="1" si="65"/>
        <v>1.360000000000001</v>
      </c>
      <c r="D140" s="306">
        <f t="shared" ca="1" si="66"/>
        <v>23.086633086596827</v>
      </c>
      <c r="E140" s="307">
        <f t="shared" ca="1" si="67"/>
        <v>105.3583087787254</v>
      </c>
      <c r="F140" s="304">
        <f t="shared" ca="1" si="68"/>
        <v>107.85808201515728</v>
      </c>
      <c r="G140" s="306">
        <f t="shared" ca="1" si="69"/>
        <v>32.965801575879624</v>
      </c>
      <c r="H140" s="307">
        <f t="shared" ca="1" si="70"/>
        <v>164.35271449461155</v>
      </c>
      <c r="I140" s="304">
        <f t="shared" ca="1" si="71"/>
        <v>167.62624745333758</v>
      </c>
      <c r="J140" s="306">
        <f t="shared" ca="1" si="72"/>
        <v>21.833055547024998</v>
      </c>
      <c r="K140" s="307">
        <f t="shared" ca="1" si="73"/>
        <v>112.9763521628181</v>
      </c>
      <c r="L140" s="304">
        <f t="shared" ca="1" si="58"/>
        <v>115.06666964215387</v>
      </c>
      <c r="M140" s="306">
        <f t="shared" ca="1" si="74"/>
        <v>1.3728435223364324</v>
      </c>
      <c r="N140" s="304">
        <f t="shared" ca="1" si="75"/>
        <v>78.658139761751542</v>
      </c>
      <c r="P140" s="310">
        <f t="shared" ca="1" si="76"/>
        <v>13</v>
      </c>
      <c r="Q140" s="304">
        <f t="shared" ca="1" si="77"/>
        <v>1133.3544999999995</v>
      </c>
      <c r="R140" s="306">
        <f t="shared" ca="1" si="78"/>
        <v>0.55696638231518281</v>
      </c>
      <c r="S140" s="307">
        <f t="shared" ca="1" si="79"/>
        <v>8.8661173207020987</v>
      </c>
      <c r="T140" s="304">
        <f t="shared" ca="1" si="59"/>
        <v>86.976610916087594</v>
      </c>
      <c r="U140" s="311">
        <f t="shared" ca="1" si="60"/>
        <v>0</v>
      </c>
      <c r="V140" s="306">
        <f t="shared" ca="1" si="61"/>
        <v>1.2112381351246833</v>
      </c>
      <c r="W140" s="304">
        <f t="shared" ca="1" si="62"/>
        <v>93.124171093289277</v>
      </c>
      <c r="Y140" s="314" t="str">
        <f t="shared" ca="1" si="80"/>
        <v/>
      </c>
      <c r="Z140" s="315" t="str">
        <f t="shared" ca="1" si="81"/>
        <v/>
      </c>
      <c r="AA140" s="316" t="str">
        <f t="shared" ca="1" si="82"/>
        <v/>
      </c>
      <c r="AC140" s="310" t="e">
        <f t="shared" ca="1" si="83"/>
        <v>#N/A</v>
      </c>
      <c r="AD140" s="323" t="e">
        <f t="shared" ca="1" si="84"/>
        <v>#N/A</v>
      </c>
      <c r="AE140" s="324">
        <f t="shared" ca="1" si="63"/>
        <v>112.9763521628181</v>
      </c>
      <c r="AG140" s="306">
        <f t="shared" ca="1" si="85"/>
        <v>107.84084607402882</v>
      </c>
      <c r="AH140" s="304">
        <f t="shared" ca="1" si="86"/>
        <v>117.45949077970238</v>
      </c>
    </row>
    <row r="141" spans="1:34" x14ac:dyDescent="0.2">
      <c r="A141" s="347">
        <f t="shared" ca="1" si="64"/>
        <v>0.01</v>
      </c>
      <c r="B141" s="304">
        <f t="shared" ca="1" si="65"/>
        <v>1.370000000000001</v>
      </c>
      <c r="D141" s="306">
        <f t="shared" ca="1" si="66"/>
        <v>22.985602527356107</v>
      </c>
      <c r="E141" s="307">
        <f t="shared" ca="1" si="67"/>
        <v>104.78591422249164</v>
      </c>
      <c r="F141" s="304">
        <f t="shared" ca="1" si="68"/>
        <v>107.27733098371237</v>
      </c>
      <c r="G141" s="306">
        <f t="shared" ca="1" si="69"/>
        <v>33.195657601153187</v>
      </c>
      <c r="H141" s="307">
        <f t="shared" ca="1" si="70"/>
        <v>165.40057363683647</v>
      </c>
      <c r="I141" s="304">
        <f t="shared" ca="1" si="71"/>
        <v>168.698848374752</v>
      </c>
      <c r="J141" s="306">
        <f t="shared" ca="1" si="72"/>
        <v>22.163862842910163</v>
      </c>
      <c r="K141" s="307">
        <f t="shared" ca="1" si="73"/>
        <v>114.62511860347534</v>
      </c>
      <c r="L141" s="304">
        <f t="shared" ca="1" si="58"/>
        <v>116.74825322453489</v>
      </c>
      <c r="M141" s="306">
        <f t="shared" ca="1" si="74"/>
        <v>1.3727291611880288</v>
      </c>
      <c r="N141" s="304">
        <f t="shared" ca="1" si="75"/>
        <v>78.651587350607741</v>
      </c>
      <c r="P141" s="310">
        <f t="shared" ca="1" si="76"/>
        <v>13</v>
      </c>
      <c r="Q141" s="304">
        <f t="shared" ca="1" si="77"/>
        <v>1128.7334999999994</v>
      </c>
      <c r="R141" s="306">
        <f t="shared" ca="1" si="78"/>
        <v>0.55469547621062465</v>
      </c>
      <c r="S141" s="307">
        <f t="shared" ca="1" si="79"/>
        <v>8.8605703659399921</v>
      </c>
      <c r="T141" s="304">
        <f t="shared" ca="1" si="59"/>
        <v>86.922195289871325</v>
      </c>
      <c r="U141" s="311">
        <f t="shared" ca="1" si="60"/>
        <v>0</v>
      </c>
      <c r="V141" s="306">
        <f t="shared" ca="1" si="61"/>
        <v>1.2110384402432248</v>
      </c>
      <c r="W141" s="304">
        <f t="shared" ca="1" si="62"/>
        <v>94.304192967365211</v>
      </c>
      <c r="Y141" s="314" t="str">
        <f t="shared" ca="1" si="80"/>
        <v/>
      </c>
      <c r="Z141" s="315" t="str">
        <f t="shared" ca="1" si="81"/>
        <v/>
      </c>
      <c r="AA141" s="316" t="str">
        <f t="shared" ca="1" si="82"/>
        <v/>
      </c>
      <c r="AC141" s="310" t="e">
        <f t="shared" ca="1" si="83"/>
        <v>#N/A</v>
      </c>
      <c r="AD141" s="323" t="e">
        <f t="shared" ca="1" si="84"/>
        <v>#N/A</v>
      </c>
      <c r="AE141" s="324">
        <f t="shared" ca="1" si="63"/>
        <v>114.62511860347534</v>
      </c>
      <c r="AG141" s="306">
        <f t="shared" ca="1" si="85"/>
        <v>107.25998182528004</v>
      </c>
      <c r="AH141" s="304">
        <f t="shared" ca="1" si="86"/>
        <v>116.87840467782858</v>
      </c>
    </row>
    <row r="142" spans="1:34" x14ac:dyDescent="0.2">
      <c r="A142" s="347">
        <f t="shared" ca="1" si="64"/>
        <v>0.01</v>
      </c>
      <c r="B142" s="304">
        <f t="shared" ca="1" si="65"/>
        <v>1.380000000000001</v>
      </c>
      <c r="D142" s="306">
        <f t="shared" ca="1" si="66"/>
        <v>22.884146626877826</v>
      </c>
      <c r="E142" s="307">
        <f t="shared" ca="1" si="67"/>
        <v>104.21247320274749</v>
      </c>
      <c r="F142" s="304">
        <f t="shared" ca="1" si="68"/>
        <v>106.69547196518607</v>
      </c>
      <c r="G142" s="306">
        <f t="shared" ca="1" si="69"/>
        <v>33.424499067421962</v>
      </c>
      <c r="H142" s="307">
        <f t="shared" ca="1" si="70"/>
        <v>166.44269836886394</v>
      </c>
      <c r="I142" s="304">
        <f t="shared" ca="1" si="71"/>
        <v>169.76562955503306</v>
      </c>
      <c r="J142" s="306">
        <f t="shared" ca="1" si="72"/>
        <v>22.496963626253038</v>
      </c>
      <c r="K142" s="307">
        <f t="shared" ca="1" si="73"/>
        <v>116.28433496350385</v>
      </c>
      <c r="L142" s="304">
        <f t="shared" ca="1" si="58"/>
        <v>118.44053330809228</v>
      </c>
      <c r="M142" s="306">
        <f t="shared" ca="1" si="74"/>
        <v>1.3726154538746151</v>
      </c>
      <c r="N142" s="304">
        <f t="shared" ca="1" si="75"/>
        <v>78.645072401449369</v>
      </c>
      <c r="P142" s="310">
        <f t="shared" ca="1" si="76"/>
        <v>13</v>
      </c>
      <c r="Q142" s="304">
        <f t="shared" ca="1" si="77"/>
        <v>1124.1124999999995</v>
      </c>
      <c r="R142" s="306">
        <f t="shared" ca="1" si="78"/>
        <v>0.55242457010606649</v>
      </c>
      <c r="S142" s="307">
        <f t="shared" ca="1" si="79"/>
        <v>8.8550461202389315</v>
      </c>
      <c r="T142" s="304">
        <f t="shared" ca="1" si="59"/>
        <v>86.868002439543929</v>
      </c>
      <c r="U142" s="311">
        <f t="shared" ca="1" si="60"/>
        <v>0</v>
      </c>
      <c r="V142" s="306">
        <f t="shared" ca="1" si="61"/>
        <v>1.2108375127376076</v>
      </c>
      <c r="W142" s="304">
        <f t="shared" ca="1" si="62"/>
        <v>95.484799933470725</v>
      </c>
      <c r="Y142" s="314" t="str">
        <f t="shared" ca="1" si="80"/>
        <v/>
      </c>
      <c r="Z142" s="315" t="str">
        <f t="shared" ca="1" si="81"/>
        <v/>
      </c>
      <c r="AA142" s="316" t="str">
        <f t="shared" ca="1" si="82"/>
        <v/>
      </c>
      <c r="AC142" s="310" t="e">
        <f t="shared" ca="1" si="83"/>
        <v>#N/A</v>
      </c>
      <c r="AD142" s="323" t="e">
        <f t="shared" ca="1" si="84"/>
        <v>#N/A</v>
      </c>
      <c r="AE142" s="324">
        <f t="shared" ca="1" si="63"/>
        <v>116.28433496350385</v>
      </c>
      <c r="AG142" s="306">
        <f t="shared" ca="1" si="85"/>
        <v>106.67800828011883</v>
      </c>
      <c r="AH142" s="304">
        <f t="shared" ca="1" si="86"/>
        <v>116.29621043745026</v>
      </c>
    </row>
    <row r="143" spans="1:34" x14ac:dyDescent="0.2">
      <c r="A143" s="347">
        <f t="shared" ca="1" si="64"/>
        <v>0.01</v>
      </c>
      <c r="B143" s="304">
        <f t="shared" ca="1" si="65"/>
        <v>1.390000000000001</v>
      </c>
      <c r="D143" s="306">
        <f t="shared" ca="1" si="66"/>
        <v>22.782271104415912</v>
      </c>
      <c r="E143" s="307">
        <f t="shared" ca="1" si="67"/>
        <v>103.63800321288578</v>
      </c>
      <c r="F143" s="304">
        <f t="shared" ca="1" si="68"/>
        <v>106.11252323184679</v>
      </c>
      <c r="G143" s="306">
        <f t="shared" ca="1" si="69"/>
        <v>33.652321778466124</v>
      </c>
      <c r="H143" s="307">
        <f t="shared" ca="1" si="70"/>
        <v>167.47907840099279</v>
      </c>
      <c r="I143" s="304">
        <f t="shared" ca="1" si="71"/>
        <v>170.8265800838011</v>
      </c>
      <c r="J143" s="306">
        <f t="shared" ca="1" si="72"/>
        <v>22.832347730482478</v>
      </c>
      <c r="K143" s="307">
        <f t="shared" ca="1" si="73"/>
        <v>117.95394384735313</v>
      </c>
      <c r="L143" s="304">
        <f t="shared" ca="1" si="58"/>
        <v>120.14345164023798</v>
      </c>
      <c r="M143" s="306">
        <f t="shared" ca="1" si="74"/>
        <v>1.3725023887408916</v>
      </c>
      <c r="N143" s="304">
        <f t="shared" ca="1" si="75"/>
        <v>78.638594246476927</v>
      </c>
      <c r="P143" s="310">
        <f t="shared" ca="1" si="76"/>
        <v>13</v>
      </c>
      <c r="Q143" s="304">
        <f t="shared" ca="1" si="77"/>
        <v>1119.4914999999994</v>
      </c>
      <c r="R143" s="306">
        <f t="shared" ca="1" si="78"/>
        <v>0.55015366400150834</v>
      </c>
      <c r="S143" s="307">
        <f t="shared" ca="1" si="79"/>
        <v>8.8495445835989166</v>
      </c>
      <c r="T143" s="304">
        <f t="shared" ca="1" si="59"/>
        <v>86.814032365105376</v>
      </c>
      <c r="U143" s="311">
        <f t="shared" ca="1" si="60"/>
        <v>0</v>
      </c>
      <c r="V143" s="306">
        <f t="shared" ca="1" si="61"/>
        <v>1.2106353601746664</v>
      </c>
      <c r="W143" s="304">
        <f t="shared" ca="1" si="62"/>
        <v>96.665852665259266</v>
      </c>
      <c r="Y143" s="314" t="str">
        <f t="shared" ca="1" si="80"/>
        <v/>
      </c>
      <c r="Z143" s="315" t="str">
        <f t="shared" ca="1" si="81"/>
        <v/>
      </c>
      <c r="AA143" s="316" t="str">
        <f t="shared" ca="1" si="82"/>
        <v/>
      </c>
      <c r="AC143" s="310" t="e">
        <f t="shared" ca="1" si="83"/>
        <v>#N/A</v>
      </c>
      <c r="AD143" s="323" t="e">
        <f t="shared" ca="1" si="84"/>
        <v>#N/A</v>
      </c>
      <c r="AE143" s="324">
        <f t="shared" ca="1" si="63"/>
        <v>117.95394384735313</v>
      </c>
      <c r="AG143" s="306">
        <f t="shared" ca="1" si="85"/>
        <v>106.09494368680956</v>
      </c>
      <c r="AH143" s="304">
        <f t="shared" ca="1" si="86"/>
        <v>115.71292628598607</v>
      </c>
    </row>
    <row r="144" spans="1:34" x14ac:dyDescent="0.2">
      <c r="A144" s="347">
        <f t="shared" ca="1" si="64"/>
        <v>0.01</v>
      </c>
      <c r="B144" s="304">
        <f t="shared" ca="1" si="65"/>
        <v>1.400000000000001</v>
      </c>
      <c r="D144" s="306">
        <f t="shared" ca="1" si="66"/>
        <v>22.679981629994391</v>
      </c>
      <c r="E144" s="307">
        <f t="shared" ca="1" si="67"/>
        <v>103.06252174004501</v>
      </c>
      <c r="F144" s="304">
        <f t="shared" ca="1" si="68"/>
        <v>105.52850304137804</v>
      </c>
      <c r="G144" s="306">
        <f t="shared" ca="1" si="69"/>
        <v>33.879121594766069</v>
      </c>
      <c r="H144" s="307">
        <f t="shared" ca="1" si="70"/>
        <v>168.50970361839325</v>
      </c>
      <c r="I144" s="304">
        <f t="shared" ca="1" si="71"/>
        <v>171.88168923300609</v>
      </c>
      <c r="J144" s="306">
        <f t="shared" ca="1" si="72"/>
        <v>23.170004947348641</v>
      </c>
      <c r="K144" s="307">
        <f t="shared" ca="1" si="73"/>
        <v>119.63388775745005</v>
      </c>
      <c r="L144" s="304">
        <f t="shared" ca="1" si="58"/>
        <v>121.85694986016317</v>
      </c>
      <c r="M144" s="306">
        <f t="shared" ca="1" si="74"/>
        <v>1.3723899543991771</v>
      </c>
      <c r="N144" s="304">
        <f t="shared" ca="1" si="75"/>
        <v>78.63215223322436</v>
      </c>
      <c r="P144" s="310">
        <f t="shared" ca="1" si="76"/>
        <v>13</v>
      </c>
      <c r="Q144" s="304">
        <f t="shared" ca="1" si="77"/>
        <v>1114.8704999999993</v>
      </c>
      <c r="R144" s="306">
        <f t="shared" ca="1" si="78"/>
        <v>0.54788275789695007</v>
      </c>
      <c r="S144" s="307">
        <f t="shared" ca="1" si="79"/>
        <v>8.8440657560199476</v>
      </c>
      <c r="T144" s="304">
        <f t="shared" ca="1" si="59"/>
        <v>86.760285066555696</v>
      </c>
      <c r="U144" s="311">
        <f t="shared" ca="1" si="60"/>
        <v>0</v>
      </c>
      <c r="V144" s="306">
        <f t="shared" ca="1" si="61"/>
        <v>1.2104319901325791</v>
      </c>
      <c r="W144" s="304">
        <f t="shared" ca="1" si="62"/>
        <v>97.847212527517371</v>
      </c>
      <c r="Y144" s="314" t="str">
        <f t="shared" ca="1" si="80"/>
        <v/>
      </c>
      <c r="Z144" s="315" t="str">
        <f t="shared" ca="1" si="81"/>
        <v/>
      </c>
      <c r="AA144" s="316" t="str">
        <f t="shared" ca="1" si="82"/>
        <v/>
      </c>
      <c r="AC144" s="310" t="e">
        <f t="shared" ca="1" si="83"/>
        <v>#N/A</v>
      </c>
      <c r="AD144" s="323" t="e">
        <f t="shared" ca="1" si="84"/>
        <v>#N/A</v>
      </c>
      <c r="AE144" s="324">
        <f t="shared" ca="1" si="63"/>
        <v>119.63388775745005</v>
      </c>
      <c r="AG144" s="306">
        <f t="shared" ca="1" si="85"/>
        <v>105.51080627853916</v>
      </c>
      <c r="AH144" s="304">
        <f t="shared" ca="1" si="86"/>
        <v>115.1285704362467</v>
      </c>
    </row>
    <row r="145" spans="1:34" x14ac:dyDescent="0.2">
      <c r="A145" s="347">
        <f t="shared" ca="1" si="64"/>
        <v>0.01</v>
      </c>
      <c r="B145" s="304">
        <f t="shared" ca="1" si="65"/>
        <v>1.410000000000001</v>
      </c>
      <c r="D145" s="306">
        <f t="shared" ca="1" si="66"/>
        <v>22.501839126011173</v>
      </c>
      <c r="E145" s="307">
        <f t="shared" ca="1" si="67"/>
        <v>102.11079556686893</v>
      </c>
      <c r="F145" s="304">
        <f t="shared" ca="1" si="68"/>
        <v>104.56073515116364</v>
      </c>
      <c r="G145" s="306">
        <f t="shared" ca="1" si="69"/>
        <v>34.104139986026183</v>
      </c>
      <c r="H145" s="307">
        <f t="shared" ca="1" si="70"/>
        <v>169.53081157406194</v>
      </c>
      <c r="I145" s="304">
        <f t="shared" ca="1" si="71"/>
        <v>172.92711885978602</v>
      </c>
      <c r="J145" s="306">
        <f t="shared" ca="1" si="72"/>
        <v>23.509921255252603</v>
      </c>
      <c r="K145" s="307">
        <f t="shared" ca="1" si="73"/>
        <v>121.32409033341233</v>
      </c>
      <c r="L145" s="304">
        <f t="shared" ca="1" si="58"/>
        <v>123.58095036314526</v>
      </c>
      <c r="M145" s="306">
        <f t="shared" ca="1" si="74"/>
        <v>1.3722781372460529</v>
      </c>
      <c r="N145" s="304">
        <f t="shared" ca="1" si="75"/>
        <v>78.625745582273169</v>
      </c>
      <c r="P145" s="310">
        <f t="shared" ca="1" si="76"/>
        <v>14</v>
      </c>
      <c r="Q145" s="304">
        <f t="shared" ca="1" si="77"/>
        <v>1106.868333333332</v>
      </c>
      <c r="R145" s="306">
        <f t="shared" ca="1" si="78"/>
        <v>0.54395023914927065</v>
      </c>
      <c r="S145" s="307">
        <f t="shared" ca="1" si="79"/>
        <v>8.8386262536284548</v>
      </c>
      <c r="T145" s="304">
        <f t="shared" ca="1" si="59"/>
        <v>86.706923548095148</v>
      </c>
      <c r="U145" s="311">
        <f t="shared" ca="1" si="60"/>
        <v>0</v>
      </c>
      <c r="V145" s="306">
        <f t="shared" ca="1" si="61"/>
        <v>1.2102274124713464</v>
      </c>
      <c r="W145" s="304">
        <f t="shared" ca="1" si="62"/>
        <v>99.024358082295379</v>
      </c>
      <c r="Y145" s="314" t="str">
        <f t="shared" ca="1" si="80"/>
        <v/>
      </c>
      <c r="Z145" s="315" t="str">
        <f t="shared" ca="1" si="81"/>
        <v/>
      </c>
      <c r="AA145" s="316" t="str">
        <f t="shared" ca="1" si="82"/>
        <v/>
      </c>
      <c r="AC145" s="310" t="e">
        <f t="shared" ca="1" si="83"/>
        <v>#N/A</v>
      </c>
      <c r="AD145" s="323" t="e">
        <f t="shared" ca="1" si="84"/>
        <v>#N/A</v>
      </c>
      <c r="AE145" s="324">
        <f t="shared" ca="1" si="63"/>
        <v>121.32409033341233</v>
      </c>
      <c r="AG145" s="306">
        <f t="shared" ca="1" si="85"/>
        <v>104.54285457195095</v>
      </c>
      <c r="AH145" s="304">
        <f t="shared" ca="1" si="86"/>
        <v>114.16040138495377</v>
      </c>
    </row>
    <row r="146" spans="1:34" x14ac:dyDescent="0.2">
      <c r="A146" s="347">
        <f t="shared" ca="1" si="64"/>
        <v>0.01</v>
      </c>
      <c r="B146" s="304">
        <f t="shared" ca="1" si="65"/>
        <v>1.420000000000001</v>
      </c>
      <c r="D146" s="306">
        <f t="shared" ca="1" si="66"/>
        <v>22.247641793131518</v>
      </c>
      <c r="E146" s="307">
        <f t="shared" ca="1" si="67"/>
        <v>100.78246092538926</v>
      </c>
      <c r="F146" s="304">
        <f t="shared" ca="1" si="68"/>
        <v>103.20882712022798</v>
      </c>
      <c r="G146" s="306">
        <f t="shared" ca="1" si="69"/>
        <v>34.326616403957502</v>
      </c>
      <c r="H146" s="307">
        <f t="shared" ca="1" si="70"/>
        <v>170.53863618331584</v>
      </c>
      <c r="I146" s="304">
        <f t="shared" ca="1" si="71"/>
        <v>173.95902685692917</v>
      </c>
      <c r="J146" s="306">
        <f t="shared" ca="1" si="72"/>
        <v>23.852075037202521</v>
      </c>
      <c r="K146" s="307">
        <f t="shared" ca="1" si="73"/>
        <v>123.02443757219922</v>
      </c>
      <c r="L146" s="304">
        <f t="shared" ca="1" si="58"/>
        <v>125.31533714408737</v>
      </c>
      <c r="M146" s="306">
        <f t="shared" ca="1" si="74"/>
        <v>1.3721669215625427</v>
      </c>
      <c r="N146" s="304">
        <f t="shared" ca="1" si="75"/>
        <v>78.619373392992372</v>
      </c>
      <c r="P146" s="310">
        <f t="shared" ca="1" si="76"/>
        <v>14</v>
      </c>
      <c r="Q146" s="304">
        <f t="shared" ca="1" si="77"/>
        <v>1095.4849999999985</v>
      </c>
      <c r="R146" s="306">
        <f t="shared" ca="1" si="78"/>
        <v>0.53835610775847054</v>
      </c>
      <c r="S146" s="307">
        <f t="shared" ca="1" si="79"/>
        <v>8.8332426925508702</v>
      </c>
      <c r="T146" s="304">
        <f t="shared" ca="1" si="59"/>
        <v>86.654110813924035</v>
      </c>
      <c r="U146" s="311">
        <f t="shared" ca="1" si="60"/>
        <v>0</v>
      </c>
      <c r="V146" s="306">
        <f t="shared" ca="1" si="61"/>
        <v>1.2100216416032812</v>
      </c>
      <c r="W146" s="304">
        <f t="shared" ca="1" si="62"/>
        <v>100.192661996824</v>
      </c>
      <c r="Y146" s="314" t="str">
        <f t="shared" ca="1" si="80"/>
        <v/>
      </c>
      <c r="Z146" s="315" t="str">
        <f t="shared" ca="1" si="81"/>
        <v/>
      </c>
      <c r="AA146" s="316" t="str">
        <f t="shared" ca="1" si="82"/>
        <v/>
      </c>
      <c r="AC146" s="310" t="e">
        <f t="shared" ca="1" si="83"/>
        <v>#N/A</v>
      </c>
      <c r="AD146" s="323" t="e">
        <f t="shared" ca="1" si="84"/>
        <v>#N/A</v>
      </c>
      <c r="AE146" s="324">
        <f t="shared" ca="1" si="63"/>
        <v>123.02443757219922</v>
      </c>
      <c r="AG146" s="306">
        <f t="shared" ca="1" si="85"/>
        <v>103.19069212997834</v>
      </c>
      <c r="AH146" s="304">
        <f t="shared" ca="1" si="86"/>
        <v>112.80802267077127</v>
      </c>
    </row>
    <row r="147" spans="1:34" x14ac:dyDescent="0.2">
      <c r="A147" s="347">
        <f t="shared" ca="1" si="64"/>
        <v>0.01</v>
      </c>
      <c r="B147" s="304">
        <f t="shared" ca="1" si="65"/>
        <v>1.430000000000001</v>
      </c>
      <c r="D147" s="306">
        <f t="shared" ca="1" si="66"/>
        <v>21.992814750438395</v>
      </c>
      <c r="E147" s="307">
        <f t="shared" ca="1" si="67"/>
        <v>99.452870223925331</v>
      </c>
      <c r="F147" s="304">
        <f t="shared" ca="1" si="68"/>
        <v>101.85557076774953</v>
      </c>
      <c r="G147" s="306">
        <f t="shared" ca="1" si="69"/>
        <v>34.546544551461885</v>
      </c>
      <c r="H147" s="307">
        <f t="shared" ca="1" si="70"/>
        <v>171.5331648855551</v>
      </c>
      <c r="I147" s="304">
        <f t="shared" ca="1" si="71"/>
        <v>174.97739967236103</v>
      </c>
      <c r="J147" s="306">
        <f t="shared" ca="1" si="72"/>
        <v>24.196440841979619</v>
      </c>
      <c r="K147" s="307">
        <f t="shared" ca="1" si="73"/>
        <v>124.73479657754358</v>
      </c>
      <c r="L147" s="304">
        <f t="shared" ca="1" si="58"/>
        <v>127.05997491995895</v>
      </c>
      <c r="M147" s="306">
        <f t="shared" ca="1" si="74"/>
        <v>1.3720562920299819</v>
      </c>
      <c r="N147" s="304">
        <f t="shared" ca="1" si="75"/>
        <v>78.613034787687141</v>
      </c>
      <c r="P147" s="310">
        <f t="shared" ca="1" si="76"/>
        <v>14</v>
      </c>
      <c r="Q147" s="304">
        <f t="shared" ca="1" si="77"/>
        <v>1084.1016666666653</v>
      </c>
      <c r="R147" s="306">
        <f t="shared" ca="1" si="78"/>
        <v>0.53276197636767053</v>
      </c>
      <c r="S147" s="307">
        <f t="shared" ca="1" si="79"/>
        <v>8.827915072787194</v>
      </c>
      <c r="T147" s="304">
        <f t="shared" ca="1" si="59"/>
        <v>86.601846864042372</v>
      </c>
      <c r="U147" s="311">
        <f t="shared" ca="1" si="60"/>
        <v>0</v>
      </c>
      <c r="V147" s="306">
        <f t="shared" ca="1" si="61"/>
        <v>1.2098146942206187</v>
      </c>
      <c r="W147" s="304">
        <f t="shared" ca="1" si="62"/>
        <v>101.35183358495274</v>
      </c>
      <c r="Y147" s="314" t="str">
        <f t="shared" ca="1" si="80"/>
        <v/>
      </c>
      <c r="Z147" s="315" t="str">
        <f t="shared" ca="1" si="81"/>
        <v/>
      </c>
      <c r="AA147" s="316" t="str">
        <f t="shared" ca="1" si="82"/>
        <v/>
      </c>
      <c r="AC147" s="310" t="e">
        <f t="shared" ca="1" si="83"/>
        <v>#N/A</v>
      </c>
      <c r="AD147" s="323" t="e">
        <f t="shared" ca="1" si="84"/>
        <v>#N/A</v>
      </c>
      <c r="AE147" s="324">
        <f t="shared" ca="1" si="63"/>
        <v>124.73479657754358</v>
      </c>
      <c r="AG147" s="306">
        <f t="shared" ca="1" si="85"/>
        <v>101.83717446669813</v>
      </c>
      <c r="AH147" s="304">
        <f t="shared" ca="1" si="86"/>
        <v>111.45428977934159</v>
      </c>
    </row>
    <row r="148" spans="1:34" x14ac:dyDescent="0.2">
      <c r="A148" s="347">
        <f t="shared" ca="1" si="64"/>
        <v>0.01</v>
      </c>
      <c r="B148" s="304">
        <f t="shared" ca="1" si="65"/>
        <v>1.4400000000000011</v>
      </c>
      <c r="D148" s="306">
        <f t="shared" ca="1" si="66"/>
        <v>21.737372721983682</v>
      </c>
      <c r="E148" s="307">
        <f t="shared" ca="1" si="67"/>
        <v>98.122077946157688</v>
      </c>
      <c r="F148" s="304">
        <f t="shared" ca="1" si="68"/>
        <v>100.50102264816158</v>
      </c>
      <c r="G148" s="306">
        <f t="shared" ca="1" si="69"/>
        <v>34.763918278681722</v>
      </c>
      <c r="H148" s="307">
        <f t="shared" ca="1" si="70"/>
        <v>172.51438566501668</v>
      </c>
      <c r="I148" s="304">
        <f t="shared" ca="1" si="71"/>
        <v>175.98222431673312</v>
      </c>
      <c r="J148" s="306">
        <f t="shared" ca="1" si="72"/>
        <v>24.542993156130336</v>
      </c>
      <c r="K148" s="307">
        <f t="shared" ca="1" si="73"/>
        <v>126.45503433029644</v>
      </c>
      <c r="L148" s="304">
        <f t="shared" ca="1" si="58"/>
        <v>128.81472827490774</v>
      </c>
      <c r="M148" s="306">
        <f t="shared" ca="1" si="74"/>
        <v>1.3719462337143737</v>
      </c>
      <c r="N148" s="304">
        <f t="shared" ca="1" si="75"/>
        <v>78.606728910702472</v>
      </c>
      <c r="P148" s="310">
        <f t="shared" ca="1" si="76"/>
        <v>14</v>
      </c>
      <c r="Q148" s="304">
        <f t="shared" ca="1" si="77"/>
        <v>1072.7183333333319</v>
      </c>
      <c r="R148" s="306">
        <f t="shared" ca="1" si="78"/>
        <v>0.52716784497687041</v>
      </c>
      <c r="S148" s="307">
        <f t="shared" ca="1" si="79"/>
        <v>8.8226433943374261</v>
      </c>
      <c r="T148" s="304">
        <f t="shared" ca="1" si="59"/>
        <v>86.550131698450159</v>
      </c>
      <c r="U148" s="311">
        <f t="shared" ca="1" si="60"/>
        <v>0</v>
      </c>
      <c r="V148" s="306">
        <f t="shared" ca="1" si="61"/>
        <v>1.2096065870228629</v>
      </c>
      <c r="W148" s="304">
        <f t="shared" ca="1" si="62"/>
        <v>102.50158640220651</v>
      </c>
      <c r="Y148" s="314" t="str">
        <f t="shared" ca="1" si="80"/>
        <v/>
      </c>
      <c r="Z148" s="315" t="str">
        <f t="shared" ca="1" si="81"/>
        <v/>
      </c>
      <c r="AA148" s="316" t="str">
        <f t="shared" ca="1" si="82"/>
        <v/>
      </c>
      <c r="AC148" s="310" t="e">
        <f t="shared" ca="1" si="83"/>
        <v>#N/A</v>
      </c>
      <c r="AD148" s="323" t="e">
        <f t="shared" ca="1" si="84"/>
        <v>#N/A</v>
      </c>
      <c r="AE148" s="324">
        <f t="shared" ca="1" si="63"/>
        <v>126.45503433029644</v>
      </c>
      <c r="AG148" s="306">
        <f t="shared" ca="1" si="85"/>
        <v>100.48235785504433</v>
      </c>
      <c r="AH148" s="304">
        <f t="shared" ca="1" si="86"/>
        <v>110.09925895586173</v>
      </c>
    </row>
    <row r="149" spans="1:34" x14ac:dyDescent="0.2">
      <c r="A149" s="347">
        <f t="shared" ca="1" si="64"/>
        <v>0.01</v>
      </c>
      <c r="B149" s="304">
        <f t="shared" ca="1" si="65"/>
        <v>1.4500000000000011</v>
      </c>
      <c r="D149" s="306">
        <f t="shared" ca="1" si="66"/>
        <v>21.4813302794912</v>
      </c>
      <c r="E149" s="307">
        <f t="shared" ca="1" si="67"/>
        <v>96.790138302197022</v>
      </c>
      <c r="F149" s="304">
        <f t="shared" ca="1" si="68"/>
        <v>99.145239034131194</v>
      </c>
      <c r="G149" s="306">
        <f t="shared" ca="1" si="69"/>
        <v>34.97873158147663</v>
      </c>
      <c r="H149" s="307">
        <f t="shared" ca="1" si="70"/>
        <v>173.48228704803864</v>
      </c>
      <c r="I149" s="304">
        <f t="shared" ca="1" si="71"/>
        <v>176.97348836045208</v>
      </c>
      <c r="J149" s="306">
        <f t="shared" ca="1" si="72"/>
        <v>24.89170640543113</v>
      </c>
      <c r="K149" s="307">
        <f t="shared" ca="1" si="73"/>
        <v>128.18501769386171</v>
      </c>
      <c r="L149" s="304">
        <f t="shared" ca="1" si="58"/>
        <v>130.57946166587539</v>
      </c>
      <c r="M149" s="306">
        <f t="shared" ca="1" si="74"/>
        <v>1.3718367320514608</v>
      </c>
      <c r="N149" s="304">
        <f t="shared" ca="1" si="75"/>
        <v>78.600454927567895</v>
      </c>
      <c r="P149" s="310">
        <f t="shared" ca="1" si="76"/>
        <v>14</v>
      </c>
      <c r="Q149" s="304">
        <f t="shared" ca="1" si="77"/>
        <v>1061.3349999999984</v>
      </c>
      <c r="R149" s="306">
        <f t="shared" ca="1" si="78"/>
        <v>0.5215737135860703</v>
      </c>
      <c r="S149" s="307">
        <f t="shared" ca="1" si="79"/>
        <v>8.8174276572015646</v>
      </c>
      <c r="T149" s="304">
        <f t="shared" ca="1" si="59"/>
        <v>86.498965317147352</v>
      </c>
      <c r="U149" s="311">
        <f t="shared" ca="1" si="60"/>
        <v>0</v>
      </c>
      <c r="V149" s="306">
        <f t="shared" ca="1" si="61"/>
        <v>1.2093973367159589</v>
      </c>
      <c r="W149" s="304">
        <f t="shared" ca="1" si="62"/>
        <v>103.64163827109529</v>
      </c>
      <c r="Y149" s="314" t="str">
        <f t="shared" ca="1" si="80"/>
        <v/>
      </c>
      <c r="Z149" s="315" t="str">
        <f t="shared" ca="1" si="81"/>
        <v/>
      </c>
      <c r="AA149" s="316" t="str">
        <f t="shared" ca="1" si="82"/>
        <v/>
      </c>
      <c r="AC149" s="310" t="e">
        <f t="shared" ca="1" si="83"/>
        <v>#N/A</v>
      </c>
      <c r="AD149" s="323" t="e">
        <f t="shared" ca="1" si="84"/>
        <v>#N/A</v>
      </c>
      <c r="AE149" s="324">
        <f t="shared" ca="1" si="63"/>
        <v>128.18501769386171</v>
      </c>
      <c r="AG149" s="306">
        <f t="shared" ca="1" si="85"/>
        <v>99.126298270855713</v>
      </c>
      <c r="AH149" s="304">
        <f t="shared" ca="1" si="86"/>
        <v>108.74298614910352</v>
      </c>
    </row>
    <row r="150" spans="1:34" x14ac:dyDescent="0.2">
      <c r="A150" s="347">
        <f t="shared" ca="1" si="64"/>
        <v>0.01</v>
      </c>
      <c r="B150" s="304">
        <f t="shared" ca="1" si="65"/>
        <v>1.4600000000000011</v>
      </c>
      <c r="D150" s="306">
        <f t="shared" ca="1" si="66"/>
        <v>21.22470184438837</v>
      </c>
      <c r="E150" s="307">
        <f t="shared" ca="1" si="67"/>
        <v>95.457105220794247</v>
      </c>
      <c r="F150" s="304">
        <f t="shared" ca="1" si="68"/>
        <v>97.788275910340943</v>
      </c>
      <c r="G150" s="306">
        <f t="shared" ca="1" si="69"/>
        <v>35.190978599920513</v>
      </c>
      <c r="H150" s="307">
        <f t="shared" ca="1" si="70"/>
        <v>174.43685810024658</v>
      </c>
      <c r="I150" s="304">
        <f t="shared" ca="1" si="71"/>
        <v>177.9511799306361</v>
      </c>
      <c r="J150" s="306">
        <f t="shared" ca="1" si="72"/>
        <v>25.242554956338115</v>
      </c>
      <c r="K150" s="307">
        <f t="shared" ca="1" si="73"/>
        <v>129.92461341960313</v>
      </c>
      <c r="L150" s="304">
        <f t="shared" ca="1" si="58"/>
        <v>132.35403942818317</v>
      </c>
      <c r="M150" s="306">
        <f t="shared" ca="1" si="74"/>
        <v>1.371727772832471</v>
      </c>
      <c r="N150" s="304">
        <f t="shared" ca="1" si="75"/>
        <v>78.594212024180734</v>
      </c>
      <c r="P150" s="310">
        <f t="shared" ca="1" si="76"/>
        <v>14</v>
      </c>
      <c r="Q150" s="304">
        <f t="shared" ca="1" si="77"/>
        <v>1049.9516666666652</v>
      </c>
      <c r="R150" s="306">
        <f t="shared" ca="1" si="78"/>
        <v>0.51597958219527029</v>
      </c>
      <c r="S150" s="307">
        <f t="shared" ca="1" si="79"/>
        <v>8.8122678613796115</v>
      </c>
      <c r="T150" s="304">
        <f t="shared" ca="1" si="59"/>
        <v>86.448347720133995</v>
      </c>
      <c r="U150" s="311">
        <f t="shared" ca="1" si="60"/>
        <v>0</v>
      </c>
      <c r="V150" s="306">
        <f t="shared" ca="1" si="61"/>
        <v>1.2091869600114735</v>
      </c>
      <c r="W150" s="304">
        <f t="shared" ca="1" si="62"/>
        <v>104.77171130530851</v>
      </c>
      <c r="Y150" s="314" t="str">
        <f t="shared" ca="1" si="80"/>
        <v/>
      </c>
      <c r="Z150" s="315" t="str">
        <f t="shared" ca="1" si="81"/>
        <v/>
      </c>
      <c r="AA150" s="316" t="str">
        <f t="shared" ca="1" si="82"/>
        <v/>
      </c>
      <c r="AC150" s="310" t="e">
        <f t="shared" ca="1" si="83"/>
        <v>#N/A</v>
      </c>
      <c r="AD150" s="323" t="e">
        <f t="shared" ca="1" si="84"/>
        <v>#N/A</v>
      </c>
      <c r="AE150" s="324">
        <f t="shared" ca="1" si="63"/>
        <v>129.92461341960313</v>
      </c>
      <c r="AG150" s="306">
        <f t="shared" ca="1" si="85"/>
        <v>97.769051385591339</v>
      </c>
      <c r="AH150" s="304">
        <f t="shared" ca="1" si="86"/>
        <v>107.38552700410308</v>
      </c>
    </row>
    <row r="151" spans="1:34" x14ac:dyDescent="0.2">
      <c r="A151" s="347">
        <f t="shared" ca="1" si="64"/>
        <v>0.01</v>
      </c>
      <c r="B151" s="304">
        <f t="shared" ca="1" si="65"/>
        <v>1.4700000000000011</v>
      </c>
      <c r="D151" s="306">
        <f t="shared" ca="1" si="66"/>
        <v>20.967501689694373</v>
      </c>
      <c r="E151" s="307">
        <f t="shared" ca="1" si="67"/>
        <v>94.123032341708182</v>
      </c>
      <c r="F151" s="304">
        <f t="shared" ca="1" si="68"/>
        <v>96.430188967488704</v>
      </c>
      <c r="G151" s="306">
        <f t="shared" ca="1" si="69"/>
        <v>35.400653616817458</v>
      </c>
      <c r="H151" s="307">
        <f t="shared" ca="1" si="70"/>
        <v>175.37808842366366</v>
      </c>
      <c r="I151" s="304">
        <f t="shared" ca="1" si="71"/>
        <v>178.91528770799962</v>
      </c>
      <c r="J151" s="306">
        <f t="shared" ca="1" si="72"/>
        <v>25.595513117421806</v>
      </c>
      <c r="K151" s="307">
        <f t="shared" ca="1" si="73"/>
        <v>131.6736881522227</v>
      </c>
      <c r="L151" s="304">
        <f t="shared" ca="1" si="58"/>
        <v>134.13832578108654</v>
      </c>
      <c r="M151" s="306">
        <f t="shared" ca="1" si="74"/>
        <v>1.3716193421904987</v>
      </c>
      <c r="N151" s="304">
        <f t="shared" ca="1" si="75"/>
        <v>78.58799940602583</v>
      </c>
      <c r="P151" s="310">
        <f t="shared" ca="1" si="76"/>
        <v>14</v>
      </c>
      <c r="Q151" s="304">
        <f t="shared" ca="1" si="77"/>
        <v>1038.5683333333318</v>
      </c>
      <c r="R151" s="306">
        <f t="shared" ca="1" si="78"/>
        <v>0.51038545080447029</v>
      </c>
      <c r="S151" s="307">
        <f t="shared" ca="1" si="79"/>
        <v>8.8071640068715666</v>
      </c>
      <c r="T151" s="304">
        <f t="shared" ca="1" si="59"/>
        <v>86.398278907410074</v>
      </c>
      <c r="U151" s="311">
        <f t="shared" ca="1" si="60"/>
        <v>0</v>
      </c>
      <c r="V151" s="306">
        <f t="shared" ca="1" si="61"/>
        <v>1.2089754736257821</v>
      </c>
      <c r="W151" s="304">
        <f t="shared" ca="1" si="62"/>
        <v>105.8915319327978</v>
      </c>
      <c r="Y151" s="314" t="str">
        <f t="shared" ca="1" si="80"/>
        <v/>
      </c>
      <c r="Z151" s="315" t="str">
        <f t="shared" ca="1" si="81"/>
        <v/>
      </c>
      <c r="AA151" s="316" t="str">
        <f t="shared" ca="1" si="82"/>
        <v/>
      </c>
      <c r="AC151" s="310" t="e">
        <f t="shared" ca="1" si="83"/>
        <v>#N/A</v>
      </c>
      <c r="AD151" s="323" t="e">
        <f t="shared" ca="1" si="84"/>
        <v>#N/A</v>
      </c>
      <c r="AE151" s="324">
        <f t="shared" ca="1" si="63"/>
        <v>131.6736881522227</v>
      </c>
      <c r="AG151" s="306">
        <f t="shared" ca="1" si="85"/>
        <v>96.410672559174486</v>
      </c>
      <c r="AH151" s="304">
        <f t="shared" ca="1" si="86"/>
        <v>106.02693685497989</v>
      </c>
    </row>
    <row r="152" spans="1:34" x14ac:dyDescent="0.2">
      <c r="A152" s="347">
        <f t="shared" ca="1" si="64"/>
        <v>0.01</v>
      </c>
      <c r="B152" s="304">
        <f t="shared" ca="1" si="65"/>
        <v>1.4800000000000011</v>
      </c>
      <c r="D152" s="306">
        <f t="shared" ca="1" si="66"/>
        <v>20.709743941774352</v>
      </c>
      <c r="E152" s="307">
        <f t="shared" ca="1" si="67"/>
        <v>92.787973008229898</v>
      </c>
      <c r="F152" s="304">
        <f t="shared" ca="1" si="68"/>
        <v>95.071033596515917</v>
      </c>
      <c r="G152" s="306">
        <f t="shared" ca="1" si="69"/>
        <v>35.607751056235202</v>
      </c>
      <c r="H152" s="307">
        <f t="shared" ca="1" si="70"/>
        <v>176.30596815374597</v>
      </c>
      <c r="I152" s="304">
        <f t="shared" ca="1" si="71"/>
        <v>179.86580092366782</v>
      </c>
      <c r="J152" s="306">
        <f t="shared" ca="1" si="72"/>
        <v>25.95055514078707</v>
      </c>
      <c r="K152" s="307">
        <f t="shared" ca="1" si="73"/>
        <v>133.43210843510974</v>
      </c>
      <c r="L152" s="304">
        <f t="shared" ca="1" si="58"/>
        <v>135.93218483329809</v>
      </c>
      <c r="M152" s="306">
        <f t="shared" ca="1" si="74"/>
        <v>1.371511426587489</v>
      </c>
      <c r="N152" s="304">
        <f t="shared" ca="1" si="75"/>
        <v>78.581816297429768</v>
      </c>
      <c r="P152" s="310">
        <f t="shared" ca="1" si="76"/>
        <v>14</v>
      </c>
      <c r="Q152" s="304">
        <f t="shared" ca="1" si="77"/>
        <v>1027.1849999999986</v>
      </c>
      <c r="R152" s="306">
        <f t="shared" ca="1" si="78"/>
        <v>0.50479131941367028</v>
      </c>
      <c r="S152" s="307">
        <f t="shared" ca="1" si="79"/>
        <v>8.8021160936774301</v>
      </c>
      <c r="T152" s="304">
        <f t="shared" ca="1" si="59"/>
        <v>86.348758878975588</v>
      </c>
      <c r="U152" s="311">
        <f t="shared" ca="1" si="60"/>
        <v>0</v>
      </c>
      <c r="V152" s="306">
        <f t="shared" ca="1" si="61"/>
        <v>1.2087628942792592</v>
      </c>
      <c r="W152" s="304">
        <f t="shared" ca="1" si="62"/>
        <v>107.00083091775383</v>
      </c>
      <c r="Y152" s="314" t="str">
        <f t="shared" ca="1" si="80"/>
        <v/>
      </c>
      <c r="Z152" s="315" t="str">
        <f t="shared" ca="1" si="81"/>
        <v/>
      </c>
      <c r="AA152" s="316" t="str">
        <f t="shared" ca="1" si="82"/>
        <v/>
      </c>
      <c r="AC152" s="310" t="e">
        <f t="shared" ca="1" si="83"/>
        <v>#N/A</v>
      </c>
      <c r="AD152" s="323" t="e">
        <f t="shared" ca="1" si="84"/>
        <v>#N/A</v>
      </c>
      <c r="AE152" s="324">
        <f t="shared" ca="1" si="63"/>
        <v>133.43210843510974</v>
      </c>
      <c r="AG152" s="306">
        <f t="shared" ca="1" si="85"/>
        <v>95.051216832966162</v>
      </c>
      <c r="AH152" s="304">
        <f t="shared" ca="1" si="86"/>
        <v>104.66727071788645</v>
      </c>
    </row>
    <row r="153" spans="1:34" x14ac:dyDescent="0.2">
      <c r="A153" s="347">
        <f t="shared" ca="1" si="64"/>
        <v>0.01</v>
      </c>
      <c r="B153" s="304">
        <f t="shared" ca="1" si="65"/>
        <v>1.4900000000000011</v>
      </c>
      <c r="D153" s="306">
        <f t="shared" ca="1" si="66"/>
        <v>20.451442581967957</v>
      </c>
      <c r="E153" s="307">
        <f t="shared" ca="1" si="67"/>
        <v>91.451980259863049</v>
      </c>
      <c r="F153" s="304">
        <f t="shared" ca="1" si="68"/>
        <v>93.710864883074862</v>
      </c>
      <c r="G153" s="306">
        <f t="shared" ca="1" si="69"/>
        <v>35.812265482054883</v>
      </c>
      <c r="H153" s="307">
        <f t="shared" ca="1" si="70"/>
        <v>177.22048795634458</v>
      </c>
      <c r="I153" s="304">
        <f t="shared" ca="1" si="71"/>
        <v>180.80270935592213</v>
      </c>
      <c r="J153" s="306">
        <f t="shared" ca="1" si="72"/>
        <v>26.30765522347852</v>
      </c>
      <c r="K153" s="307">
        <f t="shared" ca="1" si="73"/>
        <v>135.1997407156602</v>
      </c>
      <c r="L153" s="304">
        <f t="shared" ca="1" si="58"/>
        <v>137.73548058847859</v>
      </c>
      <c r="M153" s="306">
        <f t="shared" ca="1" si="74"/>
        <v>1.3714040128017893</v>
      </c>
      <c r="N153" s="304">
        <f t="shared" ca="1" si="75"/>
        <v>78.575661940847638</v>
      </c>
      <c r="P153" s="310">
        <f t="shared" ca="1" si="76"/>
        <v>14</v>
      </c>
      <c r="Q153" s="304">
        <f t="shared" ca="1" si="77"/>
        <v>1015.8016666666653</v>
      </c>
      <c r="R153" s="306">
        <f t="shared" ca="1" si="78"/>
        <v>0.49919718802287016</v>
      </c>
      <c r="S153" s="307">
        <f t="shared" ca="1" si="79"/>
        <v>8.7971241217972018</v>
      </c>
      <c r="T153" s="304">
        <f t="shared" ca="1" si="59"/>
        <v>86.299787634830551</v>
      </c>
      <c r="U153" s="311">
        <f t="shared" ca="1" si="60"/>
        <v>0</v>
      </c>
      <c r="V153" s="306">
        <f t="shared" ca="1" si="61"/>
        <v>1.2085492386954793</v>
      </c>
      <c r="W153" s="304">
        <f t="shared" ca="1" si="62"/>
        <v>108.0993433814831</v>
      </c>
      <c r="Y153" s="314" t="str">
        <f t="shared" ca="1" si="80"/>
        <v/>
      </c>
      <c r="Z153" s="315" t="str">
        <f t="shared" ca="1" si="81"/>
        <v/>
      </c>
      <c r="AA153" s="316" t="str">
        <f t="shared" ca="1" si="82"/>
        <v/>
      </c>
      <c r="AC153" s="310" t="e">
        <f t="shared" ca="1" si="83"/>
        <v>#N/A</v>
      </c>
      <c r="AD153" s="323" t="e">
        <f t="shared" ca="1" si="84"/>
        <v>#N/A</v>
      </c>
      <c r="AE153" s="324">
        <f t="shared" ca="1" si="63"/>
        <v>135.1997407156602</v>
      </c>
      <c r="AG153" s="306">
        <f t="shared" ca="1" si="85"/>
        <v>93.690738922868618</v>
      </c>
      <c r="AH153" s="304">
        <f t="shared" ca="1" si="86"/>
        <v>103.30658328408904</v>
      </c>
    </row>
    <row r="154" spans="1:34" x14ac:dyDescent="0.2">
      <c r="A154" s="347">
        <f t="shared" ca="1" si="64"/>
        <v>0.01</v>
      </c>
      <c r="B154" s="304">
        <f t="shared" ca="1" si="65"/>
        <v>1.5000000000000011</v>
      </c>
      <c r="D154" s="306">
        <f t="shared" ca="1" si="66"/>
        <v>20.192611448100894</v>
      </c>
      <c r="E154" s="307">
        <f t="shared" ca="1" si="67"/>
        <v>90.115106825159572</v>
      </c>
      <c r="F154" s="304">
        <f t="shared" ca="1" si="68"/>
        <v>92.349737602247131</v>
      </c>
      <c r="G154" s="306">
        <f t="shared" ca="1" si="69"/>
        <v>36.014191596535895</v>
      </c>
      <c r="H154" s="307">
        <f t="shared" ca="1" si="70"/>
        <v>178.12163902459619</v>
      </c>
      <c r="I154" s="304">
        <f t="shared" ca="1" si="71"/>
        <v>181.72600332687821</v>
      </c>
      <c r="J154" s="306">
        <f t="shared" ca="1" si="72"/>
        <v>26.666787508871472</v>
      </c>
      <c r="K154" s="307">
        <f t="shared" ca="1" si="73"/>
        <v>136.9764513505649</v>
      </c>
      <c r="L154" s="304">
        <f t="shared" ca="1" si="58"/>
        <v>139.54807695069459</v>
      </c>
      <c r="M154" s="306">
        <f t="shared" ca="1" si="74"/>
        <v>1.3712970879162416</v>
      </c>
      <c r="N154" s="304">
        <f t="shared" ca="1" si="75"/>
        <v>78.569535596180842</v>
      </c>
      <c r="P154" s="310">
        <f t="shared" ca="1" si="76"/>
        <v>14</v>
      </c>
      <c r="Q154" s="304">
        <f t="shared" ca="1" si="77"/>
        <v>1004.4183333333319</v>
      </c>
      <c r="R154" s="306">
        <f t="shared" ca="1" si="78"/>
        <v>0.49360305663207016</v>
      </c>
      <c r="S154" s="307">
        <f t="shared" ca="1" si="79"/>
        <v>8.7921880912308819</v>
      </c>
      <c r="T154" s="304">
        <f t="shared" ca="1" si="59"/>
        <v>86.25136517497495</v>
      </c>
      <c r="U154" s="311">
        <f t="shared" ca="1" si="60"/>
        <v>0</v>
      </c>
      <c r="V154" s="306">
        <f t="shared" ca="1" si="61"/>
        <v>1.2083345236004199</v>
      </c>
      <c r="W154" s="304">
        <f t="shared" ca="1" si="62"/>
        <v>109.18680882219077</v>
      </c>
      <c r="Y154" s="314" t="str">
        <f t="shared" ca="1" si="80"/>
        <v/>
      </c>
      <c r="Z154" s="315" t="str">
        <f t="shared" ca="1" si="81"/>
        <v/>
      </c>
      <c r="AA154" s="316" t="str">
        <f t="shared" ca="1" si="82"/>
        <v/>
      </c>
      <c r="AC154" s="310" t="e">
        <f t="shared" ca="1" si="83"/>
        <v>#N/A</v>
      </c>
      <c r="AD154" s="323" t="e">
        <f t="shared" ca="1" si="84"/>
        <v>#N/A</v>
      </c>
      <c r="AE154" s="324">
        <f t="shared" ca="1" si="63"/>
        <v>136.9764513505649</v>
      </c>
      <c r="AG154" s="306">
        <f t="shared" ca="1" si="85"/>
        <v>92.329293212560373</v>
      </c>
      <c r="AH154" s="304">
        <f t="shared" ca="1" si="86"/>
        <v>101.944928913181</v>
      </c>
    </row>
    <row r="155" spans="1:34" x14ac:dyDescent="0.2">
      <c r="A155" s="347">
        <f t="shared" ca="1" si="64"/>
        <v>0.01</v>
      </c>
      <c r="B155" s="304">
        <f t="shared" ca="1" si="65"/>
        <v>1.5100000000000011</v>
      </c>
      <c r="D155" s="306">
        <f t="shared" ca="1" si="66"/>
        <v>19.93326423588654</v>
      </c>
      <c r="E155" s="307">
        <f t="shared" ca="1" si="67"/>
        <v>88.777405114710135</v>
      </c>
      <c r="F155" s="304">
        <f t="shared" ca="1" si="68"/>
        <v>90.987706213526636</v>
      </c>
      <c r="G155" s="306">
        <f t="shared" ca="1" si="69"/>
        <v>36.213524238894763</v>
      </c>
      <c r="H155" s="307">
        <f t="shared" ca="1" si="70"/>
        <v>179.00941307574328</v>
      </c>
      <c r="I155" s="304">
        <f t="shared" ca="1" si="71"/>
        <v>182.63567369909723</v>
      </c>
      <c r="J155" s="306">
        <f t="shared" ca="1" si="72"/>
        <v>27.027926088048627</v>
      </c>
      <c r="K155" s="307">
        <f t="shared" ca="1" si="73"/>
        <v>138.7621066110666</v>
      </c>
      <c r="L155" s="304">
        <f t="shared" ca="1" si="58"/>
        <v>141.3698377298426</v>
      </c>
      <c r="M155" s="306">
        <f t="shared" ca="1" si="74"/>
        <v>1.371190639306783</v>
      </c>
      <c r="N155" s="304">
        <f t="shared" ca="1" si="75"/>
        <v>78.563436540123831</v>
      </c>
      <c r="P155" s="310">
        <f t="shared" ca="1" si="76"/>
        <v>14</v>
      </c>
      <c r="Q155" s="304">
        <f t="shared" ca="1" si="77"/>
        <v>993.03499999999849</v>
      </c>
      <c r="R155" s="306">
        <f t="shared" ca="1" si="78"/>
        <v>0.48800892524127004</v>
      </c>
      <c r="S155" s="307">
        <f t="shared" ca="1" si="79"/>
        <v>8.7873080019784684</v>
      </c>
      <c r="T155" s="304">
        <f t="shared" ca="1" si="59"/>
        <v>86.203491499408784</v>
      </c>
      <c r="U155" s="311">
        <f t="shared" ca="1" si="60"/>
        <v>0</v>
      </c>
      <c r="V155" s="306">
        <f t="shared" ca="1" si="61"/>
        <v>1.2081187657216772</v>
      </c>
      <c r="W155" s="304">
        <f t="shared" ca="1" si="62"/>
        <v>110.26297113367558</v>
      </c>
      <c r="Y155" s="314" t="str">
        <f t="shared" ca="1" si="80"/>
        <v/>
      </c>
      <c r="Z155" s="315" t="str">
        <f t="shared" ca="1" si="81"/>
        <v/>
      </c>
      <c r="AA155" s="316" t="str">
        <f t="shared" ca="1" si="82"/>
        <v/>
      </c>
      <c r="AC155" s="310" t="e">
        <f t="shared" ca="1" si="83"/>
        <v>#N/A</v>
      </c>
      <c r="AD155" s="323" t="e">
        <f t="shared" ca="1" si="84"/>
        <v>#N/A</v>
      </c>
      <c r="AE155" s="324">
        <f t="shared" ca="1" si="63"/>
        <v>138.7621066110666</v>
      </c>
      <c r="AG155" s="306">
        <f t="shared" ca="1" si="85"/>
        <v>90.966933746863006</v>
      </c>
      <c r="AH155" s="304">
        <f t="shared" ca="1" si="86"/>
        <v>100.58236162642856</v>
      </c>
    </row>
    <row r="156" spans="1:34" x14ac:dyDescent="0.2">
      <c r="A156" s="347">
        <f t="shared" ca="1" si="64"/>
        <v>0.01</v>
      </c>
      <c r="B156" s="304">
        <f t="shared" ca="1" si="65"/>
        <v>1.5200000000000011</v>
      </c>
      <c r="D156" s="306">
        <f t="shared" ca="1" si="66"/>
        <v>19.67341450022538</v>
      </c>
      <c r="E156" s="307">
        <f t="shared" ca="1" si="67"/>
        <v>87.438927214288881</v>
      </c>
      <c r="F156" s="304">
        <f t="shared" ca="1" si="68"/>
        <v>89.624824856082071</v>
      </c>
      <c r="G156" s="306">
        <f t="shared" ca="1" si="69"/>
        <v>36.410258383897016</v>
      </c>
      <c r="H156" s="307">
        <f t="shared" ca="1" si="70"/>
        <v>179.88380234788616</v>
      </c>
      <c r="I156" s="304">
        <f t="shared" ca="1" si="71"/>
        <v>183.53171187213263</v>
      </c>
      <c r="J156" s="306">
        <f t="shared" ca="1" si="72"/>
        <v>27.391045001162585</v>
      </c>
      <c r="K156" s="307">
        <f t="shared" ca="1" si="73"/>
        <v>140.55657268818476</v>
      </c>
      <c r="L156" s="304">
        <f t="shared" ca="1" si="58"/>
        <v>143.20062664703909</v>
      </c>
      <c r="M156" s="306">
        <f t="shared" ca="1" si="74"/>
        <v>1.3710846546315287</v>
      </c>
      <c r="N156" s="304">
        <f t="shared" ca="1" si="75"/>
        <v>78.557364065538692</v>
      </c>
      <c r="P156" s="310">
        <f t="shared" ca="1" si="76"/>
        <v>14</v>
      </c>
      <c r="Q156" s="304">
        <f t="shared" ca="1" si="77"/>
        <v>981.65166666666528</v>
      </c>
      <c r="R156" s="306">
        <f t="shared" ca="1" si="78"/>
        <v>0.48241479385047004</v>
      </c>
      <c r="S156" s="307">
        <f t="shared" ca="1" si="79"/>
        <v>8.7824838540399632</v>
      </c>
      <c r="T156" s="304">
        <f t="shared" ca="1" si="59"/>
        <v>86.15616660813204</v>
      </c>
      <c r="U156" s="311">
        <f t="shared" ca="1" si="60"/>
        <v>0</v>
      </c>
      <c r="V156" s="306">
        <f t="shared" ca="1" si="61"/>
        <v>1.2079019817876819</v>
      </c>
      <c r="W156" s="304">
        <f t="shared" ca="1" si="62"/>
        <v>111.32757862294434</v>
      </c>
      <c r="Y156" s="314" t="str">
        <f t="shared" ca="1" si="80"/>
        <v/>
      </c>
      <c r="Z156" s="315" t="str">
        <f t="shared" ca="1" si="81"/>
        <v/>
      </c>
      <c r="AA156" s="316" t="str">
        <f t="shared" ca="1" si="82"/>
        <v/>
      </c>
      <c r="AC156" s="310" t="e">
        <f t="shared" ca="1" si="83"/>
        <v>#N/A</v>
      </c>
      <c r="AD156" s="323" t="e">
        <f t="shared" ca="1" si="84"/>
        <v>#N/A</v>
      </c>
      <c r="AE156" s="324">
        <f t="shared" ca="1" si="63"/>
        <v>140.55657268818476</v>
      </c>
      <c r="AG156" s="306">
        <f t="shared" ca="1" si="85"/>
        <v>89.603714225240751</v>
      </c>
      <c r="AH156" s="304">
        <f t="shared" ca="1" si="86"/>
        <v>99.218935100250576</v>
      </c>
    </row>
    <row r="157" spans="1:34" x14ac:dyDescent="0.2">
      <c r="A157" s="347">
        <f t="shared" ca="1" si="64"/>
        <v>0.01</v>
      </c>
      <c r="B157" s="304">
        <f t="shared" ca="1" si="65"/>
        <v>1.5300000000000011</v>
      </c>
      <c r="D157" s="306">
        <f t="shared" ca="1" si="66"/>
        <v>19.413075656408655</v>
      </c>
      <c r="E157" s="307">
        <f t="shared" ca="1" si="67"/>
        <v>86.099724878151605</v>
      </c>
      <c r="F157" s="304">
        <f t="shared" ca="1" si="68"/>
        <v>88.261147344314779</v>
      </c>
      <c r="G157" s="306">
        <f t="shared" ca="1" si="69"/>
        <v>36.604389140461102</v>
      </c>
      <c r="H157" s="307">
        <f t="shared" ca="1" si="70"/>
        <v>180.74479959666769</v>
      </c>
      <c r="I157" s="304">
        <f t="shared" ca="1" si="71"/>
        <v>184.41410977901305</v>
      </c>
      <c r="J157" s="306">
        <f t="shared" ca="1" si="72"/>
        <v>27.756118238784374</v>
      </c>
      <c r="K157" s="307">
        <f t="shared" ca="1" si="73"/>
        <v>142.35971569790752</v>
      </c>
      <c r="L157" s="304">
        <f t="shared" ca="1" si="58"/>
        <v>145.0403073399751</v>
      </c>
      <c r="M157" s="306">
        <f t="shared" ca="1" si="74"/>
        <v>1.3709791218203138</v>
      </c>
      <c r="N157" s="304">
        <f t="shared" ca="1" si="75"/>
        <v>78.551317480855928</v>
      </c>
      <c r="P157" s="310">
        <f t="shared" ca="1" si="76"/>
        <v>14</v>
      </c>
      <c r="Q157" s="304">
        <f t="shared" ca="1" si="77"/>
        <v>970.26833333333184</v>
      </c>
      <c r="R157" s="306">
        <f t="shared" ca="1" si="78"/>
        <v>0.47682066245966992</v>
      </c>
      <c r="S157" s="307">
        <f t="shared" ca="1" si="79"/>
        <v>8.7777156474153664</v>
      </c>
      <c r="T157" s="304">
        <f t="shared" ca="1" si="59"/>
        <v>86.109390501144745</v>
      </c>
      <c r="U157" s="311">
        <f t="shared" ca="1" si="60"/>
        <v>0</v>
      </c>
      <c r="V157" s="306">
        <f t="shared" ca="1" si="61"/>
        <v>1.2076841885269256</v>
      </c>
      <c r="W157" s="304">
        <f t="shared" ca="1" si="62"/>
        <v>112.38038402675265</v>
      </c>
      <c r="Y157" s="314" t="str">
        <f t="shared" ca="1" si="80"/>
        <v/>
      </c>
      <c r="Z157" s="315" t="str">
        <f t="shared" ca="1" si="81"/>
        <v/>
      </c>
      <c r="AA157" s="316" t="str">
        <f t="shared" ca="1" si="82"/>
        <v/>
      </c>
      <c r="AC157" s="310" t="e">
        <f t="shared" ca="1" si="83"/>
        <v>#N/A</v>
      </c>
      <c r="AD157" s="323" t="e">
        <f t="shared" ca="1" si="84"/>
        <v>#N/A</v>
      </c>
      <c r="AE157" s="324">
        <f t="shared" ca="1" si="63"/>
        <v>142.35971569790752</v>
      </c>
      <c r="AG157" s="306">
        <f t="shared" ca="1" si="85"/>
        <v>88.239687995433485</v>
      </c>
      <c r="AH157" s="304">
        <f t="shared" ca="1" si="86"/>
        <v>97.854702659832242</v>
      </c>
    </row>
    <row r="158" spans="1:34" x14ac:dyDescent="0.2">
      <c r="A158" s="347">
        <f t="shared" ca="1" si="64"/>
        <v>0.01</v>
      </c>
      <c r="B158" s="304">
        <f t="shared" ca="1" si="65"/>
        <v>1.5400000000000011</v>
      </c>
      <c r="D158" s="306">
        <f t="shared" ca="1" si="66"/>
        <v>19.152260981232633</v>
      </c>
      <c r="E158" s="307">
        <f t="shared" ca="1" si="67"/>
        <v>84.759849522487201</v>
      </c>
      <c r="F158" s="304">
        <f t="shared" ca="1" si="68"/>
        <v>86.896727163731086</v>
      </c>
      <c r="G158" s="306">
        <f t="shared" ca="1" si="69"/>
        <v>36.795911750273426</v>
      </c>
      <c r="H158" s="307">
        <f t="shared" ca="1" si="70"/>
        <v>181.59239809189256</v>
      </c>
      <c r="I158" s="304">
        <f t="shared" ca="1" si="71"/>
        <v>185.28285988266236</v>
      </c>
      <c r="J158" s="306">
        <f t="shared" ca="1" si="72"/>
        <v>28.123119743238046</v>
      </c>
      <c r="K158" s="307">
        <f t="shared" ca="1" si="73"/>
        <v>144.17140168635032</v>
      </c>
      <c r="L158" s="304">
        <f t="shared" ca="1" si="58"/>
        <v>146.88874336823594</v>
      </c>
      <c r="M158" s="306">
        <f t="shared" ca="1" si="74"/>
        <v>1.3708740290646664</v>
      </c>
      <c r="N158" s="304">
        <f t="shared" ca="1" si="75"/>
        <v>78.54529610949993</v>
      </c>
      <c r="P158" s="310">
        <f t="shared" ca="1" si="76"/>
        <v>14</v>
      </c>
      <c r="Q158" s="304">
        <f t="shared" ca="1" si="77"/>
        <v>958.88499999999851</v>
      </c>
      <c r="R158" s="306">
        <f t="shared" ca="1" si="78"/>
        <v>0.47122653106886986</v>
      </c>
      <c r="S158" s="307">
        <f t="shared" ca="1" si="79"/>
        <v>8.7730033821046778</v>
      </c>
      <c r="T158" s="304">
        <f t="shared" ca="1" si="59"/>
        <v>86.063163178446899</v>
      </c>
      <c r="U158" s="311">
        <f t="shared" ca="1" si="60"/>
        <v>0</v>
      </c>
      <c r="V158" s="306">
        <f t="shared" ca="1" si="61"/>
        <v>1.2074654026671958</v>
      </c>
      <c r="W158" s="304">
        <f t="shared" ca="1" si="62"/>
        <v>113.42114452707928</v>
      </c>
      <c r="Y158" s="314" t="str">
        <f t="shared" ca="1" si="80"/>
        <v/>
      </c>
      <c r="Z158" s="315" t="str">
        <f t="shared" ca="1" si="81"/>
        <v/>
      </c>
      <c r="AA158" s="316" t="str">
        <f t="shared" ca="1" si="82"/>
        <v/>
      </c>
      <c r="AC158" s="310" t="e">
        <f t="shared" ca="1" si="83"/>
        <v>#N/A</v>
      </c>
      <c r="AD158" s="323" t="e">
        <f t="shared" ca="1" si="84"/>
        <v>#N/A</v>
      </c>
      <c r="AE158" s="324">
        <f t="shared" ca="1" si="63"/>
        <v>144.17140168635032</v>
      </c>
      <c r="AG158" s="306">
        <f t="shared" ca="1" si="85"/>
        <v>86.874908047223656</v>
      </c>
      <c r="AH158" s="304">
        <f t="shared" ca="1" si="86"/>
        <v>96.48971727287379</v>
      </c>
    </row>
    <row r="159" spans="1:34" x14ac:dyDescent="0.2">
      <c r="A159" s="347">
        <f t="shared" ca="1" si="64"/>
        <v>0.01</v>
      </c>
      <c r="B159" s="304">
        <f t="shared" ca="1" si="65"/>
        <v>1.5500000000000012</v>
      </c>
      <c r="D159" s="306">
        <f t="shared" ca="1" si="66"/>
        <v>18.890983614029551</v>
      </c>
      <c r="E159" s="307">
        <f t="shared" ca="1" si="67"/>
        <v>83.419352219021462</v>
      </c>
      <c r="F159" s="304">
        <f t="shared" ca="1" si="68"/>
        <v>85.531617467148919</v>
      </c>
      <c r="G159" s="306">
        <f t="shared" ca="1" si="69"/>
        <v>36.984821586413723</v>
      </c>
      <c r="H159" s="307">
        <f t="shared" ca="1" si="70"/>
        <v>182.42659161408278</v>
      </c>
      <c r="I159" s="304">
        <f t="shared" ca="1" si="71"/>
        <v>186.13795517225981</v>
      </c>
      <c r="J159" s="306">
        <f t="shared" ca="1" si="72"/>
        <v>28.492023409921483</v>
      </c>
      <c r="K159" s="307">
        <f t="shared" ca="1" si="73"/>
        <v>145.99149663488021</v>
      </c>
      <c r="L159" s="304">
        <f t="shared" ca="1" si="58"/>
        <v>148.74579821858416</v>
      </c>
      <c r="M159" s="306">
        <f t="shared" ca="1" si="74"/>
        <v>1.3707693648081938</v>
      </c>
      <c r="N159" s="304">
        <f t="shared" ca="1" si="75"/>
        <v>78.539299289338175</v>
      </c>
      <c r="P159" s="310">
        <f t="shared" ca="1" si="76"/>
        <v>14</v>
      </c>
      <c r="Q159" s="304">
        <f t="shared" ca="1" si="77"/>
        <v>947.50166666666519</v>
      </c>
      <c r="R159" s="306">
        <f t="shared" ca="1" si="78"/>
        <v>0.46563239967806985</v>
      </c>
      <c r="S159" s="307">
        <f t="shared" ca="1" si="79"/>
        <v>8.7683470581078975</v>
      </c>
      <c r="T159" s="304">
        <f t="shared" ca="1" si="59"/>
        <v>86.017484640038475</v>
      </c>
      <c r="U159" s="311">
        <f t="shared" ca="1" si="60"/>
        <v>0</v>
      </c>
      <c r="V159" s="306">
        <f t="shared" ca="1" si="61"/>
        <v>1.2072456409348131</v>
      </c>
      <c r="W159" s="304">
        <f t="shared" ca="1" si="62"/>
        <v>114.44962176554314</v>
      </c>
      <c r="Y159" s="314" t="str">
        <f t="shared" ca="1" si="80"/>
        <v/>
      </c>
      <c r="Z159" s="315" t="str">
        <f t="shared" ca="1" si="81"/>
        <v/>
      </c>
      <c r="AA159" s="316" t="str">
        <f t="shared" ca="1" si="82"/>
        <v/>
      </c>
      <c r="AC159" s="310" t="e">
        <f t="shared" ca="1" si="83"/>
        <v>#N/A</v>
      </c>
      <c r="AD159" s="323" t="e">
        <f t="shared" ca="1" si="84"/>
        <v>#N/A</v>
      </c>
      <c r="AE159" s="324">
        <f t="shared" ca="1" si="63"/>
        <v>145.99149663488021</v>
      </c>
      <c r="AG159" s="306">
        <f t="shared" ca="1" si="85"/>
        <v>85.509427006337845</v>
      </c>
      <c r="AH159" s="304">
        <f t="shared" ca="1" si="86"/>
        <v>95.124031543474317</v>
      </c>
    </row>
    <row r="160" spans="1:34" x14ac:dyDescent="0.2">
      <c r="A160" s="347">
        <f t="shared" ca="1" si="64"/>
        <v>0.01</v>
      </c>
      <c r="B160" s="304">
        <f t="shared" ca="1" si="65"/>
        <v>1.5600000000000012</v>
      </c>
      <c r="D160" s="306">
        <f t="shared" ca="1" si="66"/>
        <v>18.269002177306348</v>
      </c>
      <c r="E160" s="307">
        <f t="shared" ca="1" si="67"/>
        <v>80.301339096483048</v>
      </c>
      <c r="F160" s="304">
        <f t="shared" ca="1" si="68"/>
        <v>82.353272559399741</v>
      </c>
      <c r="G160" s="306">
        <f t="shared" ca="1" si="69"/>
        <v>37.167511608186786</v>
      </c>
      <c r="H160" s="307">
        <f t="shared" ca="1" si="70"/>
        <v>183.2296050050476</v>
      </c>
      <c r="I160" s="304">
        <f t="shared" ca="1" si="71"/>
        <v>186.96125820460898</v>
      </c>
      <c r="J160" s="306">
        <f t="shared" ca="1" si="72"/>
        <v>28.862785075894486</v>
      </c>
      <c r="K160" s="307">
        <f t="shared" ca="1" si="73"/>
        <v>147.81977761797586</v>
      </c>
      <c r="L160" s="304">
        <f t="shared" ca="1" si="58"/>
        <v>150.61124465777817</v>
      </c>
      <c r="M160" s="306">
        <f t="shared" ca="1" si="74"/>
        <v>1.3706651076277814</v>
      </c>
      <c r="N160" s="304">
        <f t="shared" ca="1" si="75"/>
        <v>78.533325792916614</v>
      </c>
      <c r="P160" s="310">
        <f t="shared" ca="1" si="76"/>
        <v>15</v>
      </c>
      <c r="Q160" s="304">
        <f t="shared" ca="1" si="77"/>
        <v>920.23599999999465</v>
      </c>
      <c r="R160" s="306">
        <f t="shared" ca="1" si="78"/>
        <v>0.45223318546508778</v>
      </c>
      <c r="S160" s="307">
        <f t="shared" ca="1" si="79"/>
        <v>8.7638247262532474</v>
      </c>
      <c r="T160" s="304">
        <f t="shared" ca="1" si="59"/>
        <v>85.973120564544359</v>
      </c>
      <c r="U160" s="311">
        <f t="shared" ca="1" si="60"/>
        <v>0</v>
      </c>
      <c r="V160" s="306">
        <f t="shared" ca="1" si="61"/>
        <v>1.207024930778547</v>
      </c>
      <c r="W160" s="304">
        <f t="shared" ca="1" si="62"/>
        <v>115.44319111227854</v>
      </c>
      <c r="Y160" s="314" t="str">
        <f t="shared" ca="1" si="80"/>
        <v/>
      </c>
      <c r="Z160" s="315" t="str">
        <f t="shared" ca="1" si="81"/>
        <v/>
      </c>
      <c r="AA160" s="316" t="str">
        <f t="shared" ca="1" si="82"/>
        <v/>
      </c>
      <c r="AC160" s="310" t="e">
        <f t="shared" ca="1" si="83"/>
        <v>#N/A</v>
      </c>
      <c r="AD160" s="323" t="e">
        <f t="shared" ca="1" si="84"/>
        <v>#N/A</v>
      </c>
      <c r="AE160" s="324">
        <f t="shared" ca="1" si="63"/>
        <v>147.81977761797586</v>
      </c>
      <c r="AG160" s="306">
        <f t="shared" ca="1" si="85"/>
        <v>82.330201625592096</v>
      </c>
      <c r="AH160" s="304">
        <f t="shared" ca="1" si="86"/>
        <v>91.944602203260303</v>
      </c>
    </row>
    <row r="161" spans="1:34" x14ac:dyDescent="0.2">
      <c r="A161" s="347">
        <f t="shared" ca="1" si="64"/>
        <v>0.01</v>
      </c>
      <c r="B161" s="304">
        <f t="shared" ca="1" si="65"/>
        <v>1.5700000000000012</v>
      </c>
      <c r="D161" s="306">
        <f t="shared" ca="1" si="66"/>
        <v>17.285594363516168</v>
      </c>
      <c r="E161" s="307">
        <f t="shared" ca="1" si="67"/>
        <v>75.405084100677556</v>
      </c>
      <c r="F161" s="304">
        <f t="shared" ca="1" si="68"/>
        <v>77.360962253130467</v>
      </c>
      <c r="G161" s="306">
        <f t="shared" ca="1" si="69"/>
        <v>37.340367551821949</v>
      </c>
      <c r="H161" s="307">
        <f t="shared" ca="1" si="70"/>
        <v>183.98365584605438</v>
      </c>
      <c r="I161" s="304">
        <f t="shared" ca="1" si="71"/>
        <v>187.73462298517163</v>
      </c>
      <c r="J161" s="306">
        <f t="shared" ca="1" si="72"/>
        <v>29.235324471694529</v>
      </c>
      <c r="K161" s="307">
        <f t="shared" ca="1" si="73"/>
        <v>149.65584392223136</v>
      </c>
      <c r="L161" s="304">
        <f t="shared" ca="1" si="58"/>
        <v>152.48467403985401</v>
      </c>
      <c r="M161" s="306">
        <f t="shared" ca="1" si="74"/>
        <v>1.3705612265380096</v>
      </c>
      <c r="N161" s="304">
        <f t="shared" ca="1" si="75"/>
        <v>78.527373844901476</v>
      </c>
      <c r="P161" s="310">
        <f t="shared" ca="1" si="76"/>
        <v>15</v>
      </c>
      <c r="Q161" s="304">
        <f t="shared" ca="1" si="77"/>
        <v>877.08799999999474</v>
      </c>
      <c r="R161" s="306">
        <f t="shared" ca="1" si="78"/>
        <v>0.43102888842992759</v>
      </c>
      <c r="S161" s="307">
        <f t="shared" ca="1" si="79"/>
        <v>8.7595144373689475</v>
      </c>
      <c r="T161" s="304">
        <f t="shared" ca="1" si="59"/>
        <v>85.930836630589383</v>
      </c>
      <c r="U161" s="311">
        <f t="shared" ca="1" si="60"/>
        <v>0</v>
      </c>
      <c r="V161" s="306">
        <f t="shared" ca="1" si="61"/>
        <v>1.2068033210864957</v>
      </c>
      <c r="W161" s="304">
        <f t="shared" ca="1" si="62"/>
        <v>116.3788562894312</v>
      </c>
      <c r="Y161" s="314" t="str">
        <f t="shared" ca="1" si="80"/>
        <v/>
      </c>
      <c r="Z161" s="315" t="str">
        <f t="shared" ca="1" si="81"/>
        <v/>
      </c>
      <c r="AA161" s="316" t="str">
        <f t="shared" ca="1" si="82"/>
        <v/>
      </c>
      <c r="AC161" s="310" t="e">
        <f t="shared" ca="1" si="83"/>
        <v>#N/A</v>
      </c>
      <c r="AD161" s="323" t="e">
        <f t="shared" ca="1" si="84"/>
        <v>#N/A</v>
      </c>
      <c r="AE161" s="324">
        <f t="shared" ca="1" si="63"/>
        <v>149.65584392223136</v>
      </c>
      <c r="AG161" s="306">
        <f t="shared" ca="1" si="85"/>
        <v>77.336376761415579</v>
      </c>
      <c r="AH161" s="304">
        <f t="shared" ca="1" si="86"/>
        <v>86.950574068177204</v>
      </c>
    </row>
    <row r="162" spans="1:34" x14ac:dyDescent="0.2">
      <c r="A162" s="347">
        <f t="shared" ca="1" si="64"/>
        <v>0.01</v>
      </c>
      <c r="B162" s="304">
        <f t="shared" ca="1" si="65"/>
        <v>1.5800000000000012</v>
      </c>
      <c r="D162" s="306">
        <f t="shared" ca="1" si="66"/>
        <v>16.301078238656125</v>
      </c>
      <c r="E162" s="307">
        <f t="shared" ca="1" si="67"/>
        <v>70.508758630809922</v>
      </c>
      <c r="F162" s="304">
        <f t="shared" ca="1" si="68"/>
        <v>72.368571876199141</v>
      </c>
      <c r="G162" s="306">
        <f t="shared" ca="1" si="69"/>
        <v>37.503378334208513</v>
      </c>
      <c r="H162" s="307">
        <f t="shared" ca="1" si="70"/>
        <v>184.68874343236249</v>
      </c>
      <c r="I162" s="304">
        <f t="shared" ca="1" si="71"/>
        <v>188.45804662338989</v>
      </c>
      <c r="J162" s="306">
        <f t="shared" ca="1" si="72"/>
        <v>29.60954320112468</v>
      </c>
      <c r="K162" s="307">
        <f t="shared" ca="1" si="73"/>
        <v>151.49920591862343</v>
      </c>
      <c r="L162" s="304">
        <f t="shared" ca="1" si="58"/>
        <v>154.36558697634888</v>
      </c>
      <c r="M162" s="306">
        <f t="shared" ca="1" si="74"/>
        <v>1.3704576912164852</v>
      </c>
      <c r="N162" s="304">
        <f t="shared" ca="1" si="75"/>
        <v>78.521441707947588</v>
      </c>
      <c r="P162" s="310">
        <f t="shared" ca="1" si="76"/>
        <v>15</v>
      </c>
      <c r="Q162" s="304">
        <f t="shared" ca="1" si="77"/>
        <v>833.93999999999471</v>
      </c>
      <c r="R162" s="306">
        <f t="shared" ca="1" si="78"/>
        <v>0.40982459139476735</v>
      </c>
      <c r="S162" s="307">
        <f t="shared" ca="1" si="79"/>
        <v>8.7554161914549997</v>
      </c>
      <c r="T162" s="304">
        <f t="shared" ca="1" si="59"/>
        <v>85.890632838173545</v>
      </c>
      <c r="U162" s="311">
        <f t="shared" ca="1" si="60"/>
        <v>0</v>
      </c>
      <c r="V162" s="306">
        <f t="shared" ca="1" si="61"/>
        <v>1.2065808714424777</v>
      </c>
      <c r="W162" s="304">
        <f t="shared" ca="1" si="62"/>
        <v>117.25588397547591</v>
      </c>
      <c r="Y162" s="314" t="str">
        <f t="shared" ca="1" si="80"/>
        <v/>
      </c>
      <c r="Z162" s="315" t="str">
        <f t="shared" ca="1" si="81"/>
        <v/>
      </c>
      <c r="AA162" s="316" t="str">
        <f t="shared" ca="1" si="82"/>
        <v/>
      </c>
      <c r="AC162" s="310" t="e">
        <f t="shared" ca="1" si="83"/>
        <v>#N/A</v>
      </c>
      <c r="AD162" s="323" t="e">
        <f t="shared" ca="1" si="84"/>
        <v>#N/A</v>
      </c>
      <c r="AE162" s="324">
        <f t="shared" ca="1" si="63"/>
        <v>151.49920591862343</v>
      </c>
      <c r="AG162" s="306">
        <f t="shared" ca="1" si="85"/>
        <v>72.342262812430675</v>
      </c>
      <c r="AH162" s="304">
        <f t="shared" ca="1" si="86"/>
        <v>81.956257477614798</v>
      </c>
    </row>
    <row r="163" spans="1:34" x14ac:dyDescent="0.2">
      <c r="A163" s="347">
        <f t="shared" ca="1" si="64"/>
        <v>0.01</v>
      </c>
      <c r="B163" s="304">
        <f t="shared" ca="1" si="65"/>
        <v>1.5900000000000012</v>
      </c>
      <c r="D163" s="306">
        <f t="shared" ca="1" si="66"/>
        <v>15.315550394951979</v>
      </c>
      <c r="E163" s="307">
        <f t="shared" ca="1" si="67"/>
        <v>65.612798773266874</v>
      </c>
      <c r="F163" s="304">
        <f t="shared" ca="1" si="68"/>
        <v>67.376594205714525</v>
      </c>
      <c r="G163" s="306">
        <f t="shared" ca="1" si="69"/>
        <v>37.656533838158033</v>
      </c>
      <c r="H163" s="307">
        <f t="shared" ca="1" si="70"/>
        <v>185.34487142009516</v>
      </c>
      <c r="I163" s="304">
        <f t="shared" ca="1" si="71"/>
        <v>189.13153069341968</v>
      </c>
      <c r="J163" s="306">
        <f t="shared" ca="1" si="72"/>
        <v>29.985342761986512</v>
      </c>
      <c r="K163" s="307">
        <f t="shared" ca="1" si="73"/>
        <v>153.34937399288572</v>
      </c>
      <c r="L163" s="304">
        <f t="shared" ca="1" si="58"/>
        <v>156.25348407176</v>
      </c>
      <c r="M163" s="306">
        <f t="shared" ca="1" si="74"/>
        <v>1.3703544719481011</v>
      </c>
      <c r="N163" s="304">
        <f t="shared" ca="1" si="75"/>
        <v>78.515527679504757</v>
      </c>
      <c r="P163" s="310">
        <f t="shared" ca="1" si="76"/>
        <v>15</v>
      </c>
      <c r="Q163" s="304">
        <f t="shared" ca="1" si="77"/>
        <v>790.7919999999948</v>
      </c>
      <c r="R163" s="306">
        <f t="shared" ca="1" si="78"/>
        <v>0.3886202943596071</v>
      </c>
      <c r="S163" s="307">
        <f t="shared" ca="1" si="79"/>
        <v>8.751529988511404</v>
      </c>
      <c r="T163" s="304">
        <f t="shared" ca="1" si="59"/>
        <v>85.852509187296874</v>
      </c>
      <c r="U163" s="311">
        <f t="shared" ca="1" si="60"/>
        <v>0</v>
      </c>
      <c r="V163" s="306">
        <f t="shared" ca="1" si="61"/>
        <v>1.2063576413870243</v>
      </c>
      <c r="W163" s="304">
        <f t="shared" ca="1" si="62"/>
        <v>118.0735967502731</v>
      </c>
      <c r="Y163" s="314" t="str">
        <f t="shared" ca="1" si="80"/>
        <v/>
      </c>
      <c r="Z163" s="315" t="str">
        <f t="shared" ca="1" si="81"/>
        <v/>
      </c>
      <c r="AA163" s="316" t="str">
        <f t="shared" ca="1" si="82"/>
        <v/>
      </c>
      <c r="AC163" s="310" t="e">
        <f t="shared" ca="1" si="83"/>
        <v>#N/A</v>
      </c>
      <c r="AD163" s="323" t="e">
        <f t="shared" ca="1" si="84"/>
        <v>#N/A</v>
      </c>
      <c r="AE163" s="324">
        <f t="shared" ca="1" si="63"/>
        <v>153.34937399288572</v>
      </c>
      <c r="AG163" s="306">
        <f t="shared" ca="1" si="85"/>
        <v>67.348306250556064</v>
      </c>
      <c r="AH163" s="304">
        <f t="shared" ca="1" si="86"/>
        <v>76.962098845425345</v>
      </c>
    </row>
    <row r="164" spans="1:34" x14ac:dyDescent="0.2">
      <c r="A164" s="347">
        <f t="shared" ca="1" si="64"/>
        <v>0.01</v>
      </c>
      <c r="B164" s="304">
        <f t="shared" ca="1" si="65"/>
        <v>1.6000000000000012</v>
      </c>
      <c r="D164" s="306">
        <f t="shared" ca="1" si="66"/>
        <v>14.329105854082755</v>
      </c>
      <c r="E164" s="307">
        <f t="shared" ca="1" si="67"/>
        <v>60.717635217416259</v>
      </c>
      <c r="F164" s="304">
        <f t="shared" ca="1" si="68"/>
        <v>62.385531182901182</v>
      </c>
      <c r="G164" s="306">
        <f t="shared" ca="1" si="69"/>
        <v>37.799824896698858</v>
      </c>
      <c r="H164" s="307">
        <f t="shared" ca="1" si="70"/>
        <v>185.95204777226931</v>
      </c>
      <c r="I164" s="304">
        <f t="shared" ca="1" si="71"/>
        <v>189.75508117813715</v>
      </c>
      <c r="J164" s="306">
        <f t="shared" ca="1" si="72"/>
        <v>30.362624555660798</v>
      </c>
      <c r="K164" s="307">
        <f t="shared" ca="1" si="73"/>
        <v>155.20585858884755</v>
      </c>
      <c r="L164" s="304">
        <f t="shared" ca="1" si="58"/>
        <v>158.14786596792686</v>
      </c>
      <c r="M164" s="306">
        <f t="shared" ca="1" si="74"/>
        <v>1.370251539571864</v>
      </c>
      <c r="N164" s="304">
        <f t="shared" ca="1" si="75"/>
        <v>78.509630088771118</v>
      </c>
      <c r="P164" s="310">
        <f t="shared" ca="1" si="76"/>
        <v>15</v>
      </c>
      <c r="Q164" s="304">
        <f t="shared" ca="1" si="77"/>
        <v>747.64399999999478</v>
      </c>
      <c r="R164" s="306">
        <f t="shared" ca="1" si="78"/>
        <v>0.36741599732444685</v>
      </c>
      <c r="S164" s="307">
        <f t="shared" ca="1" si="79"/>
        <v>8.7478558285381602</v>
      </c>
      <c r="T164" s="304">
        <f t="shared" ca="1" si="59"/>
        <v>85.816465677959357</v>
      </c>
      <c r="U164" s="311">
        <f t="shared" ca="1" si="60"/>
        <v>0</v>
      </c>
      <c r="V164" s="306">
        <f t="shared" ca="1" si="61"/>
        <v>1.2061336904117683</v>
      </c>
      <c r="W164" s="304">
        <f t="shared" ca="1" si="62"/>
        <v>118.83137305090742</v>
      </c>
      <c r="Y164" s="314" t="str">
        <f t="shared" ca="1" si="80"/>
        <v/>
      </c>
      <c r="Z164" s="315" t="str">
        <f t="shared" ca="1" si="81"/>
        <v/>
      </c>
      <c r="AA164" s="316" t="str">
        <f t="shared" ca="1" si="82"/>
        <v/>
      </c>
      <c r="AC164" s="310" t="e">
        <f t="shared" ca="1" si="83"/>
        <v>#N/A</v>
      </c>
      <c r="AD164" s="323" t="e">
        <f t="shared" ca="1" si="84"/>
        <v>#N/A</v>
      </c>
      <c r="AE164" s="324">
        <f t="shared" ca="1" si="63"/>
        <v>155.20585858884755</v>
      </c>
      <c r="AG164" s="306">
        <f t="shared" ca="1" si="85"/>
        <v>62.354947948292526</v>
      </c>
      <c r="AH164" s="304">
        <f t="shared" ca="1" si="86"/>
        <v>71.968538987104935</v>
      </c>
    </row>
    <row r="165" spans="1:34" x14ac:dyDescent="0.2">
      <c r="A165" s="347">
        <f t="shared" ca="1" si="64"/>
        <v>0.01</v>
      </c>
      <c r="B165" s="304">
        <f t="shared" ca="1" si="65"/>
        <v>1.6100000000000012</v>
      </c>
      <c r="D165" s="306">
        <f t="shared" ca="1" si="66"/>
        <v>12.882638696419166</v>
      </c>
      <c r="E165" s="307">
        <f t="shared" ca="1" si="67"/>
        <v>53.564712789175658</v>
      </c>
      <c r="F165" s="304">
        <f t="shared" ca="1" si="68"/>
        <v>55.092112284512702</v>
      </c>
      <c r="G165" s="306">
        <f t="shared" ca="1" si="69"/>
        <v>37.928651283663051</v>
      </c>
      <c r="H165" s="307">
        <f t="shared" ca="1" si="70"/>
        <v>186.48769490016107</v>
      </c>
      <c r="I165" s="304">
        <f t="shared" ca="1" si="71"/>
        <v>190.30565660897543</v>
      </c>
      <c r="J165" s="306">
        <f t="shared" ca="1" si="72"/>
        <v>30.741266936562607</v>
      </c>
      <c r="K165" s="307">
        <f t="shared" ca="1" si="73"/>
        <v>157.0680573022097</v>
      </c>
      <c r="L165" s="304">
        <f t="shared" ca="1" si="58"/>
        <v>160.04811813187692</v>
      </c>
      <c r="M165" s="306">
        <f t="shared" ca="1" si="74"/>
        <v>1.3701488529930674</v>
      </c>
      <c r="N165" s="304">
        <f t="shared" ca="1" si="75"/>
        <v>78.50374658119344</v>
      </c>
      <c r="P165" s="310">
        <f t="shared" ca="1" si="76"/>
        <v>16</v>
      </c>
      <c r="Q165" s="304">
        <f t="shared" ca="1" si="77"/>
        <v>684.3449999999898</v>
      </c>
      <c r="R165" s="306">
        <f t="shared" ca="1" si="78"/>
        <v>0.33630885914819969</v>
      </c>
      <c r="S165" s="307">
        <f t="shared" ca="1" si="79"/>
        <v>8.7444927399466774</v>
      </c>
      <c r="T165" s="304">
        <f t="shared" ca="1" si="59"/>
        <v>85.78347377887691</v>
      </c>
      <c r="U165" s="311">
        <f t="shared" ca="1" si="60"/>
        <v>0</v>
      </c>
      <c r="V165" s="306">
        <f t="shared" ca="1" si="61"/>
        <v>1.2059090915753985</v>
      </c>
      <c r="W165" s="304">
        <f t="shared" ca="1" si="62"/>
        <v>119.49969660279204</v>
      </c>
      <c r="Y165" s="314" t="str">
        <f t="shared" ca="1" si="80"/>
        <v/>
      </c>
      <c r="Z165" s="315" t="str">
        <f t="shared" ca="1" si="81"/>
        <v/>
      </c>
      <c r="AA165" s="316" t="str">
        <f t="shared" ca="1" si="82"/>
        <v/>
      </c>
      <c r="AC165" s="310" t="e">
        <f t="shared" ca="1" si="83"/>
        <v>#N/A</v>
      </c>
      <c r="AD165" s="323" t="e">
        <f t="shared" ca="1" si="84"/>
        <v>#N/A</v>
      </c>
      <c r="AE165" s="324">
        <f t="shared" ca="1" si="63"/>
        <v>157.0680573022097</v>
      </c>
      <c r="AG165" s="306">
        <f t="shared" ca="1" si="85"/>
        <v>55.057442749609336</v>
      </c>
      <c r="AH165" s="304">
        <f t="shared" ca="1" si="86"/>
        <v>64.670832690579928</v>
      </c>
    </row>
    <row r="166" spans="1:34" x14ac:dyDescent="0.2">
      <c r="A166" s="347">
        <f t="shared" ca="1" si="64"/>
        <v>0.01</v>
      </c>
      <c r="B166" s="304">
        <f t="shared" ca="1" si="65"/>
        <v>1.6200000000000012</v>
      </c>
      <c r="D166" s="306">
        <f t="shared" ca="1" si="66"/>
        <v>10.975633952244808</v>
      </c>
      <c r="E166" s="307">
        <f t="shared" ca="1" si="67"/>
        <v>44.155026610469051</v>
      </c>
      <c r="F166" s="304">
        <f t="shared" ca="1" si="68"/>
        <v>45.498691361674339</v>
      </c>
      <c r="G166" s="306">
        <f t="shared" ca="1" si="69"/>
        <v>38.038407623185499</v>
      </c>
      <c r="H166" s="307">
        <f t="shared" ca="1" si="70"/>
        <v>186.92924516626576</v>
      </c>
      <c r="I166" s="304">
        <f t="shared" ca="1" si="71"/>
        <v>190.76022424220807</v>
      </c>
      <c r="J166" s="306">
        <f t="shared" ca="1" si="72"/>
        <v>31.121102231096849</v>
      </c>
      <c r="K166" s="307">
        <f t="shared" ca="1" si="73"/>
        <v>158.93514200254182</v>
      </c>
      <c r="L166" s="304">
        <f t="shared" ca="1" si="58"/>
        <v>161.95339566506939</v>
      </c>
      <c r="M166" s="306">
        <f t="shared" ca="1" si="74"/>
        <v>1.3700463593603485</v>
      </c>
      <c r="N166" s="304">
        <f t="shared" ca="1" si="75"/>
        <v>78.49787412861167</v>
      </c>
      <c r="P166" s="310">
        <f t="shared" ca="1" si="76"/>
        <v>16</v>
      </c>
      <c r="Q166" s="304">
        <f t="shared" ca="1" si="77"/>
        <v>600.89499999998975</v>
      </c>
      <c r="R166" s="306">
        <f t="shared" ca="1" si="78"/>
        <v>0.29529887983087039</v>
      </c>
      <c r="S166" s="307">
        <f t="shared" ca="1" si="79"/>
        <v>8.7415397511483679</v>
      </c>
      <c r="T166" s="304">
        <f t="shared" ca="1" si="59"/>
        <v>85.754504958765494</v>
      </c>
      <c r="U166" s="311">
        <f t="shared" ca="1" si="60"/>
        <v>0</v>
      </c>
      <c r="V166" s="306">
        <f t="shared" ca="1" si="61"/>
        <v>1.205683945101103</v>
      </c>
      <c r="W166" s="304">
        <f t="shared" ca="1" si="62"/>
        <v>120.0488391799659</v>
      </c>
      <c r="Y166" s="314" t="str">
        <f t="shared" ca="1" si="80"/>
        <v/>
      </c>
      <c r="Z166" s="315" t="str">
        <f t="shared" ca="1" si="81"/>
        <v/>
      </c>
      <c r="AA166" s="316" t="str">
        <f t="shared" ca="1" si="82"/>
        <v/>
      </c>
      <c r="AC166" s="310" t="e">
        <f t="shared" ca="1" si="83"/>
        <v>#N/A</v>
      </c>
      <c r="AD166" s="323" t="e">
        <f t="shared" ca="1" si="84"/>
        <v>#N/A</v>
      </c>
      <c r="AE166" s="324">
        <f t="shared" ca="1" si="63"/>
        <v>158.93514200254182</v>
      </c>
      <c r="AG166" s="306">
        <f t="shared" ca="1" si="85"/>
        <v>45.456663126982839</v>
      </c>
      <c r="AH166" s="304">
        <f t="shared" ca="1" si="86"/>
        <v>55.069852348833315</v>
      </c>
    </row>
    <row r="167" spans="1:34" x14ac:dyDescent="0.2">
      <c r="A167" s="347">
        <f t="shared" ca="1" si="64"/>
        <v>0.01</v>
      </c>
      <c r="B167" s="304">
        <f t="shared" ca="1" si="65"/>
        <v>1.6300000000000012</v>
      </c>
      <c r="D167" s="306">
        <f t="shared" ca="1" si="66"/>
        <v>9.1115083239457615</v>
      </c>
      <c r="E167" s="307">
        <f t="shared" ca="1" si="67"/>
        <v>34.965990367251166</v>
      </c>
      <c r="F167" s="304">
        <f t="shared" ca="1" si="68"/>
        <v>36.133641752527993</v>
      </c>
      <c r="G167" s="306">
        <f t="shared" ca="1" si="69"/>
        <v>38.129522706424957</v>
      </c>
      <c r="H167" s="307">
        <f t="shared" ca="1" si="70"/>
        <v>187.27890506993828</v>
      </c>
      <c r="I167" s="304">
        <f t="shared" ca="1" si="71"/>
        <v>191.12103177310112</v>
      </c>
      <c r="J167" s="306">
        <f t="shared" ca="1" si="72"/>
        <v>31.501941882744902</v>
      </c>
      <c r="K167" s="307">
        <f t="shared" ca="1" si="73"/>
        <v>160.80618275372285</v>
      </c>
      <c r="L167" s="304">
        <f t="shared" ca="1" si="58"/>
        <v>163.8627497456562</v>
      </c>
      <c r="M167" s="306">
        <f t="shared" ca="1" si="74"/>
        <v>1.3699440076673746</v>
      </c>
      <c r="N167" s="304">
        <f t="shared" ca="1" si="75"/>
        <v>78.492009808578246</v>
      </c>
      <c r="P167" s="310">
        <f t="shared" ca="1" si="76"/>
        <v>17</v>
      </c>
      <c r="Q167" s="304">
        <f t="shared" ca="1" si="77"/>
        <v>519.36499999998978</v>
      </c>
      <c r="R167" s="306">
        <f t="shared" ca="1" si="78"/>
        <v>0.25523244946847556</v>
      </c>
      <c r="S167" s="307">
        <f t="shared" ca="1" si="79"/>
        <v>8.7389874266536829</v>
      </c>
      <c r="T167" s="304">
        <f t="shared" ca="1" si="59"/>
        <v>85.729466655472635</v>
      </c>
      <c r="U167" s="311">
        <f t="shared" ca="1" si="60"/>
        <v>0</v>
      </c>
      <c r="V167" s="306">
        <f t="shared" ca="1" si="61"/>
        <v>1.2054583634118936</v>
      </c>
      <c r="W167" s="304">
        <f t="shared" ca="1" si="62"/>
        <v>120.48084797697206</v>
      </c>
      <c r="Y167" s="314" t="str">
        <f t="shared" ca="1" si="80"/>
        <v/>
      </c>
      <c r="Z167" s="315" t="str">
        <f t="shared" ca="1" si="81"/>
        <v/>
      </c>
      <c r="AA167" s="316" t="str">
        <f t="shared" ca="1" si="82"/>
        <v/>
      </c>
      <c r="AC167" s="310" t="e">
        <f t="shared" ca="1" si="83"/>
        <v>#N/A</v>
      </c>
      <c r="AD167" s="323" t="e">
        <f t="shared" ca="1" si="84"/>
        <v>#N/A</v>
      </c>
      <c r="AE167" s="324">
        <f t="shared" ca="1" si="63"/>
        <v>160.80618275372285</v>
      </c>
      <c r="AG167" s="306">
        <f t="shared" ca="1" si="85"/>
        <v>36.080652981359741</v>
      </c>
      <c r="AH167" s="304">
        <f t="shared" ca="1" si="86"/>
        <v>45.693641760156332</v>
      </c>
    </row>
    <row r="168" spans="1:34" x14ac:dyDescent="0.2">
      <c r="A168" s="347">
        <f t="shared" ca="1" si="64"/>
        <v>0.01</v>
      </c>
      <c r="B168" s="304">
        <f t="shared" ca="1" si="65"/>
        <v>1.6400000000000012</v>
      </c>
      <c r="D168" s="306">
        <f t="shared" ca="1" si="66"/>
        <v>7.2905945194235331</v>
      </c>
      <c r="E168" s="307">
        <f t="shared" ca="1" si="67"/>
        <v>25.998855238475414</v>
      </c>
      <c r="F168" s="304">
        <f t="shared" ca="1" si="68"/>
        <v>27.001726651417108</v>
      </c>
      <c r="G168" s="306">
        <f t="shared" ca="1" si="69"/>
        <v>38.202428651619194</v>
      </c>
      <c r="H168" s="307">
        <f t="shared" ca="1" si="70"/>
        <v>187.53889362232303</v>
      </c>
      <c r="I168" s="304">
        <f t="shared" ca="1" si="71"/>
        <v>191.39033981882955</v>
      </c>
      <c r="J168" s="306">
        <f t="shared" ca="1" si="72"/>
        <v>31.883601639535122</v>
      </c>
      <c r="K168" s="307">
        <f t="shared" ca="1" si="73"/>
        <v>162.68027174718415</v>
      </c>
      <c r="L168" s="304">
        <f t="shared" ca="1" si="58"/>
        <v>165.77525409193692</v>
      </c>
      <c r="M168" s="306">
        <f t="shared" ca="1" si="74"/>
        <v>1.3698417485871215</v>
      </c>
      <c r="N168" s="304">
        <f t="shared" ca="1" si="75"/>
        <v>78.486150794862866</v>
      </c>
      <c r="P168" s="310">
        <f t="shared" ca="1" si="76"/>
        <v>17</v>
      </c>
      <c r="Q168" s="304">
        <f t="shared" ca="1" si="77"/>
        <v>439.75499999998891</v>
      </c>
      <c r="R168" s="306">
        <f t="shared" ca="1" si="78"/>
        <v>0.21610956806101458</v>
      </c>
      <c r="S168" s="307">
        <f t="shared" ca="1" si="79"/>
        <v>8.7368263309730736</v>
      </c>
      <c r="T168" s="304">
        <f t="shared" ca="1" si="59"/>
        <v>85.708266306845857</v>
      </c>
      <c r="U168" s="311">
        <f t="shared" ca="1" si="60"/>
        <v>0</v>
      </c>
      <c r="V168" s="306">
        <f t="shared" ca="1" si="61"/>
        <v>1.2052324561809826</v>
      </c>
      <c r="W168" s="304">
        <f t="shared" ca="1" si="62"/>
        <v>120.79798334773695</v>
      </c>
      <c r="Y168" s="314" t="str">
        <f t="shared" ca="1" si="80"/>
        <v/>
      </c>
      <c r="Z168" s="315" t="str">
        <f t="shared" ca="1" si="81"/>
        <v/>
      </c>
      <c r="AA168" s="316" t="str">
        <f t="shared" ca="1" si="82"/>
        <v/>
      </c>
      <c r="AC168" s="310" t="e">
        <f t="shared" ca="1" si="83"/>
        <v>#N/A</v>
      </c>
      <c r="AD168" s="323" t="e">
        <f t="shared" ca="1" si="84"/>
        <v>#N/A</v>
      </c>
      <c r="AE168" s="324">
        <f t="shared" ca="1" si="63"/>
        <v>162.68027174718415</v>
      </c>
      <c r="AG168" s="306">
        <f t="shared" ca="1" si="85"/>
        <v>26.930704505173185</v>
      </c>
      <c r="AH168" s="304">
        <f t="shared" ca="1" si="86"/>
        <v>36.543493017728025</v>
      </c>
    </row>
    <row r="169" spans="1:34" x14ac:dyDescent="0.2">
      <c r="A169" s="347">
        <f t="shared" ca="1" si="64"/>
        <v>0.01</v>
      </c>
      <c r="B169" s="304">
        <f t="shared" ca="1" si="65"/>
        <v>1.6500000000000012</v>
      </c>
      <c r="D169" s="306">
        <f t="shared" ca="1" si="66"/>
        <v>5.9088649160279898</v>
      </c>
      <c r="E169" s="307">
        <f t="shared" ca="1" si="67"/>
        <v>19.197108396724438</v>
      </c>
      <c r="F169" s="304">
        <f t="shared" ca="1" si="68"/>
        <v>20.085906884964253</v>
      </c>
      <c r="G169" s="306">
        <f t="shared" ca="1" si="69"/>
        <v>38.261517300779474</v>
      </c>
      <c r="H169" s="307">
        <f t="shared" ca="1" si="70"/>
        <v>187.73086470629028</v>
      </c>
      <c r="I169" s="304">
        <f t="shared" ca="1" si="71"/>
        <v>191.59024314805103</v>
      </c>
      <c r="J169" s="306">
        <f t="shared" ca="1" si="72"/>
        <v>32.265921369297118</v>
      </c>
      <c r="K169" s="307">
        <f t="shared" ca="1" si="73"/>
        <v>164.55662053882722</v>
      </c>
      <c r="L169" s="304">
        <f t="shared" ca="1" si="58"/>
        <v>167.69010419511713</v>
      </c>
      <c r="M169" s="306">
        <f t="shared" ca="1" si="74"/>
        <v>1.3697395448963481</v>
      </c>
      <c r="N169" s="304">
        <f t="shared" ca="1" si="75"/>
        <v>78.48029495473088</v>
      </c>
      <c r="P169" s="310">
        <f t="shared" ca="1" si="76"/>
        <v>18</v>
      </c>
      <c r="Q169" s="304">
        <f t="shared" ca="1" si="77"/>
        <v>379.37749999999403</v>
      </c>
      <c r="R169" s="306">
        <f t="shared" ca="1" si="78"/>
        <v>0.18643814773468939</v>
      </c>
      <c r="S169" s="307">
        <f t="shared" ca="1" si="79"/>
        <v>8.7349619494957267</v>
      </c>
      <c r="T169" s="304">
        <f t="shared" ca="1" si="59"/>
        <v>85.689976724553077</v>
      </c>
      <c r="U169" s="311">
        <f t="shared" ca="1" si="60"/>
        <v>0</v>
      </c>
      <c r="V169" s="306">
        <f t="shared" ca="1" si="61"/>
        <v>1.2050063186160276</v>
      </c>
      <c r="W169" s="304">
        <f t="shared" ca="1" si="62"/>
        <v>121.02774454221552</v>
      </c>
      <c r="Y169" s="314" t="str">
        <f t="shared" ca="1" si="80"/>
        <v/>
      </c>
      <c r="Z169" s="315" t="str">
        <f t="shared" ca="1" si="81"/>
        <v/>
      </c>
      <c r="AA169" s="316" t="str">
        <f t="shared" ca="1" si="82"/>
        <v/>
      </c>
      <c r="AC169" s="310" t="e">
        <f t="shared" ca="1" si="83"/>
        <v>#N/A</v>
      </c>
      <c r="AD169" s="323" t="e">
        <f t="shared" ca="1" si="84"/>
        <v>#N/A</v>
      </c>
      <c r="AE169" s="324">
        <f t="shared" ca="1" si="63"/>
        <v>164.55662053882722</v>
      </c>
      <c r="AG169" s="306">
        <f t="shared" ca="1" si="85"/>
        <v>19.9902328584492</v>
      </c>
      <c r="AH169" s="304">
        <f t="shared" ca="1" si="86"/>
        <v>29.602821185407112</v>
      </c>
    </row>
    <row r="170" spans="1:34" x14ac:dyDescent="0.2">
      <c r="A170" s="347">
        <f t="shared" ca="1" si="64"/>
        <v>0.01</v>
      </c>
      <c r="B170" s="304">
        <f t="shared" ca="1" si="65"/>
        <v>1.6600000000000013</v>
      </c>
      <c r="D170" s="306">
        <f t="shared" ca="1" si="66"/>
        <v>4.9668353318691763</v>
      </c>
      <c r="E170" s="307">
        <f t="shared" ca="1" si="67"/>
        <v>14.559872328261251</v>
      </c>
      <c r="F170" s="304">
        <f t="shared" ca="1" si="68"/>
        <v>15.383736068626883</v>
      </c>
      <c r="G170" s="306">
        <f t="shared" ca="1" si="69"/>
        <v>38.311185654098168</v>
      </c>
      <c r="H170" s="307">
        <f t="shared" ca="1" si="70"/>
        <v>187.87646342957288</v>
      </c>
      <c r="I170" s="304">
        <f t="shared" ca="1" si="71"/>
        <v>191.74282895854648</v>
      </c>
      <c r="J170" s="306">
        <f t="shared" ca="1" si="72"/>
        <v>32.648784884071503</v>
      </c>
      <c r="K170" s="307">
        <f t="shared" ca="1" si="73"/>
        <v>166.43465717950653</v>
      </c>
      <c r="L170" s="304">
        <f t="shared" ca="1" si="58"/>
        <v>169.60671644975102</v>
      </c>
      <c r="M170" s="306">
        <f t="shared" ca="1" si="74"/>
        <v>1.3696373713006518</v>
      </c>
      <c r="N170" s="304">
        <f t="shared" ca="1" si="75"/>
        <v>78.474440838919804</v>
      </c>
      <c r="P170" s="310">
        <f t="shared" ca="1" si="76"/>
        <v>18</v>
      </c>
      <c r="Q170" s="304">
        <f t="shared" ca="1" si="77"/>
        <v>338.23249999999405</v>
      </c>
      <c r="R170" s="306">
        <f t="shared" ca="1" si="78"/>
        <v>0.16621818848949454</v>
      </c>
      <c r="S170" s="307">
        <f t="shared" ca="1" si="79"/>
        <v>8.7332997676108324</v>
      </c>
      <c r="T170" s="304">
        <f t="shared" ca="1" si="59"/>
        <v>85.673670720262265</v>
      </c>
      <c r="U170" s="311">
        <f t="shared" ca="1" si="60"/>
        <v>0</v>
      </c>
      <c r="V170" s="306">
        <f t="shared" ca="1" si="61"/>
        <v>1.2047800197694032</v>
      </c>
      <c r="W170" s="304">
        <f t="shared" ca="1" si="62"/>
        <v>121.19783342652822</v>
      </c>
      <c r="Y170" s="314" t="str">
        <f t="shared" ca="1" si="80"/>
        <v/>
      </c>
      <c r="Z170" s="315" t="str">
        <f t="shared" ca="1" si="81"/>
        <v/>
      </c>
      <c r="AA170" s="316" t="str">
        <f t="shared" ca="1" si="82"/>
        <v/>
      </c>
      <c r="AC170" s="310" t="e">
        <f t="shared" ca="1" si="83"/>
        <v>#N/A</v>
      </c>
      <c r="AD170" s="323" t="e">
        <f t="shared" ca="1" si="84"/>
        <v>#N/A</v>
      </c>
      <c r="AE170" s="324">
        <f t="shared" ca="1" si="63"/>
        <v>166.43465717950653</v>
      </c>
      <c r="AG170" s="306">
        <f t="shared" ca="1" si="85"/>
        <v>15.258480965124482</v>
      </c>
      <c r="AH170" s="304">
        <f t="shared" ca="1" si="86"/>
        <v>24.870869114481252</v>
      </c>
    </row>
    <row r="171" spans="1:34" x14ac:dyDescent="0.2">
      <c r="A171" s="347">
        <f t="shared" ca="1" si="64"/>
        <v>0.01</v>
      </c>
      <c r="B171" s="304">
        <f t="shared" ca="1" si="65"/>
        <v>1.6700000000000013</v>
      </c>
      <c r="D171" s="306">
        <f t="shared" ca="1" si="66"/>
        <v>3.6902564768791453</v>
      </c>
      <c r="E171" s="307">
        <f t="shared" ca="1" si="67"/>
        <v>8.286864510638436</v>
      </c>
      <c r="F171" s="304">
        <f t="shared" ca="1" si="68"/>
        <v>9.0713899862605007</v>
      </c>
      <c r="G171" s="306">
        <f t="shared" ca="1" si="69"/>
        <v>38.348088218866963</v>
      </c>
      <c r="H171" s="307">
        <f t="shared" ca="1" si="70"/>
        <v>187.95933207467925</v>
      </c>
      <c r="I171" s="304">
        <f t="shared" ca="1" si="71"/>
        <v>191.83140093321936</v>
      </c>
      <c r="J171" s="306">
        <f t="shared" ca="1" si="72"/>
        <v>33.032081253436331</v>
      </c>
      <c r="K171" s="307">
        <f t="shared" ca="1" si="73"/>
        <v>168.31383615702779</v>
      </c>
      <c r="L171" s="304">
        <f t="shared" ca="1" si="58"/>
        <v>171.52453420379376</v>
      </c>
      <c r="M171" s="306">
        <f t="shared" ca="1" si="74"/>
        <v>1.3695351936831779</v>
      </c>
      <c r="N171" s="304">
        <f t="shared" ca="1" si="75"/>
        <v>78.468586492677858</v>
      </c>
      <c r="P171" s="310">
        <f t="shared" ca="1" si="76"/>
        <v>19</v>
      </c>
      <c r="Q171" s="304">
        <f t="shared" ca="1" si="77"/>
        <v>282.46999999998985</v>
      </c>
      <c r="R171" s="306">
        <f t="shared" ca="1" si="78"/>
        <v>0.13881472567723876</v>
      </c>
      <c r="S171" s="307">
        <f t="shared" ca="1" si="79"/>
        <v>8.7319116203540599</v>
      </c>
      <c r="T171" s="304">
        <f t="shared" ca="1" si="59"/>
        <v>85.660052995673325</v>
      </c>
      <c r="U171" s="311">
        <f t="shared" ca="1" si="60"/>
        <v>0</v>
      </c>
      <c r="V171" s="306">
        <f t="shared" ca="1" si="61"/>
        <v>1.2045536254575018</v>
      </c>
      <c r="W171" s="304">
        <f t="shared" ca="1" si="62"/>
        <v>121.28703364053078</v>
      </c>
      <c r="Y171" s="314" t="str">
        <f t="shared" ca="1" si="80"/>
        <v/>
      </c>
      <c r="Z171" s="315" t="str">
        <f t="shared" ca="1" si="81"/>
        <v/>
      </c>
      <c r="AA171" s="316" t="str">
        <f t="shared" ca="1" si="82"/>
        <v/>
      </c>
      <c r="AC171" s="310" t="e">
        <f t="shared" ca="1" si="83"/>
        <v>#N/A</v>
      </c>
      <c r="AD171" s="323" t="e">
        <f t="shared" ca="1" si="84"/>
        <v>#N/A</v>
      </c>
      <c r="AE171" s="324">
        <f t="shared" ca="1" si="63"/>
        <v>168.31383615702779</v>
      </c>
      <c r="AG171" s="306">
        <f t="shared" ca="1" si="85"/>
        <v>8.857097328750168</v>
      </c>
      <c r="AH171" s="304">
        <f t="shared" ca="1" si="86"/>
        <v>18.469285259087677</v>
      </c>
    </row>
    <row r="172" spans="1:34" x14ac:dyDescent="0.2">
      <c r="A172" s="347">
        <f t="shared" ca="1" si="64"/>
        <v>0.01</v>
      </c>
      <c r="B172" s="304">
        <f t="shared" ca="1" si="65"/>
        <v>1.6800000000000013</v>
      </c>
      <c r="D172" s="306">
        <f t="shared" ca="1" si="66"/>
        <v>2.3212006867820296</v>
      </c>
      <c r="E172" s="307">
        <f t="shared" ca="1" si="67"/>
        <v>1.5671338015276906</v>
      </c>
      <c r="F172" s="304">
        <f t="shared" ca="1" si="68"/>
        <v>2.8006929464345065</v>
      </c>
      <c r="G172" s="306">
        <f t="shared" ca="1" si="69"/>
        <v>38.371300225734785</v>
      </c>
      <c r="H172" s="307">
        <f t="shared" ca="1" si="70"/>
        <v>187.97500341269452</v>
      </c>
      <c r="I172" s="304">
        <f t="shared" ca="1" si="71"/>
        <v>191.85139715158707</v>
      </c>
      <c r="J172" s="306">
        <f t="shared" ca="1" si="72"/>
        <v>33.415678195659339</v>
      </c>
      <c r="K172" s="307">
        <f t="shared" ca="1" si="73"/>
        <v>170.19350783446467</v>
      </c>
      <c r="L172" s="304">
        <f t="shared" ca="1" si="58"/>
        <v>173.44289451654066</v>
      </c>
      <c r="M172" s="306">
        <f t="shared" ca="1" si="74"/>
        <v>1.3694329755226771</v>
      </c>
      <c r="N172" s="304">
        <f t="shared" ca="1" si="75"/>
        <v>78.462729823491571</v>
      </c>
      <c r="P172" s="310">
        <f t="shared" ca="1" si="76"/>
        <v>20</v>
      </c>
      <c r="Q172" s="304">
        <f t="shared" ca="1" si="77"/>
        <v>222.66499999999292</v>
      </c>
      <c r="R172" s="306">
        <f t="shared" ca="1" si="78"/>
        <v>0.10942465002627712</v>
      </c>
      <c r="S172" s="307">
        <f t="shared" ca="1" si="79"/>
        <v>8.7308173738537977</v>
      </c>
      <c r="T172" s="304">
        <f t="shared" ca="1" si="59"/>
        <v>85.649318437505755</v>
      </c>
      <c r="U172" s="311">
        <f t="shared" ca="1" si="60"/>
        <v>0</v>
      </c>
      <c r="V172" s="306">
        <f t="shared" ca="1" si="61"/>
        <v>1.2043272139886771</v>
      </c>
      <c r="W172" s="304">
        <f t="shared" ca="1" si="62"/>
        <v>121.28951829318014</v>
      </c>
      <c r="Y172" s="314" t="str">
        <f t="shared" ca="1" si="80"/>
        <v/>
      </c>
      <c r="Z172" s="315" t="str">
        <f t="shared" ca="1" si="81"/>
        <v/>
      </c>
      <c r="AA172" s="316" t="str">
        <f t="shared" ca="1" si="82"/>
        <v/>
      </c>
      <c r="AC172" s="310" t="e">
        <f t="shared" ca="1" si="83"/>
        <v>#N/A</v>
      </c>
      <c r="AD172" s="323" t="e">
        <f t="shared" ca="1" si="84"/>
        <v>#N/A</v>
      </c>
      <c r="AE172" s="324">
        <f t="shared" ca="1" si="63"/>
        <v>170.19350783446467</v>
      </c>
      <c r="AG172" s="306">
        <f t="shared" ca="1" si="85"/>
        <v>1.9995216083040486</v>
      </c>
      <c r="AH172" s="304">
        <f t="shared" ca="1" si="86"/>
        <v>11.611509211389418</v>
      </c>
    </row>
    <row r="173" spans="1:34" x14ac:dyDescent="0.2">
      <c r="A173" s="347">
        <f t="shared" ca="1" si="64"/>
        <v>0.01</v>
      </c>
      <c r="B173" s="304">
        <f t="shared" ca="1" si="65"/>
        <v>1.6900000000000013</v>
      </c>
      <c r="D173" s="306">
        <f t="shared" ca="1" si="66"/>
        <v>0.26083777627519283</v>
      </c>
      <c r="E173" s="307">
        <f t="shared" ca="1" si="67"/>
        <v>-8.5321964958955174</v>
      </c>
      <c r="F173" s="304">
        <f t="shared" ca="1" si="68"/>
        <v>8.5361826005600392</v>
      </c>
      <c r="G173" s="306">
        <f t="shared" ca="1" si="69"/>
        <v>38.37390860349754</v>
      </c>
      <c r="H173" s="307">
        <f t="shared" ca="1" si="70"/>
        <v>187.88968144773557</v>
      </c>
      <c r="I173" s="304">
        <f t="shared" ca="1" si="71"/>
        <v>191.76832182621072</v>
      </c>
      <c r="J173" s="306">
        <f t="shared" ca="1" si="72"/>
        <v>33.799404239805497</v>
      </c>
      <c r="K173" s="307">
        <f t="shared" ca="1" si="73"/>
        <v>172.07283125876683</v>
      </c>
      <c r="L173" s="304">
        <f t="shared" ca="1" si="58"/>
        <v>175.36093916369694</v>
      </c>
      <c r="M173" s="306">
        <f t="shared" ca="1" si="74"/>
        <v>1.369330661846393</v>
      </c>
      <c r="N173" s="304">
        <f t="shared" ca="1" si="75"/>
        <v>78.456867681654018</v>
      </c>
      <c r="P173" s="310">
        <f t="shared" ca="1" si="76"/>
        <v>21</v>
      </c>
      <c r="Q173" s="304">
        <f t="shared" ca="1" si="77"/>
        <v>132.67499999998114</v>
      </c>
      <c r="R173" s="306">
        <f t="shared" ca="1" si="78"/>
        <v>6.5200707081196935E-2</v>
      </c>
      <c r="S173" s="307">
        <f t="shared" ca="1" si="79"/>
        <v>8.7301653667829857</v>
      </c>
      <c r="T173" s="304">
        <f t="shared" ca="1" si="59"/>
        <v>85.64292224814109</v>
      </c>
      <c r="U173" s="311">
        <f t="shared" ca="1" si="60"/>
        <v>0</v>
      </c>
      <c r="V173" s="306">
        <f t="shared" ca="1" si="61"/>
        <v>1.2041008866510388</v>
      </c>
      <c r="W173" s="304">
        <f t="shared" ca="1" si="62"/>
        <v>121.1617256576077</v>
      </c>
      <c r="Y173" s="314" t="str">
        <f t="shared" ca="1" si="80"/>
        <v/>
      </c>
      <c r="Z173" s="315" t="str">
        <f t="shared" ca="1" si="81"/>
        <v/>
      </c>
      <c r="AA173" s="316" t="str">
        <f t="shared" ca="1" si="82"/>
        <v/>
      </c>
      <c r="AC173" s="310" t="e">
        <f t="shared" ca="1" si="83"/>
        <v>#N/A</v>
      </c>
      <c r="AD173" s="323" t="e">
        <f t="shared" ca="1" si="84"/>
        <v>#N/A</v>
      </c>
      <c r="AE173" s="324">
        <f t="shared" ca="1" si="63"/>
        <v>172.07283125876683</v>
      </c>
      <c r="AG173" s="306">
        <f t="shared" ca="1" si="85"/>
        <v>-8.3076329100211979</v>
      </c>
      <c r="AH173" s="304">
        <f t="shared" ca="1" si="86"/>
        <v>1.3041541859128019</v>
      </c>
    </row>
    <row r="174" spans="1:34" x14ac:dyDescent="0.2">
      <c r="A174" s="347">
        <f t="shared" ca="1" si="64"/>
        <v>0.01</v>
      </c>
      <c r="B174" s="304">
        <f t="shared" ca="1" si="65"/>
        <v>1.7000000000000013</v>
      </c>
      <c r="D174" s="306">
        <f t="shared" ca="1" si="66"/>
        <v>-2.0059087520184331</v>
      </c>
      <c r="E174" s="307">
        <f t="shared" ca="1" si="67"/>
        <v>-19.631505552749907</v>
      </c>
      <c r="F174" s="304">
        <f t="shared" ca="1" si="68"/>
        <v>19.733719370384147</v>
      </c>
      <c r="G174" s="306">
        <f t="shared" ca="1" si="69"/>
        <v>38.353849515977359</v>
      </c>
      <c r="H174" s="307">
        <f t="shared" ca="1" si="70"/>
        <v>187.69336639220808</v>
      </c>
      <c r="I174" s="304">
        <f t="shared" ca="1" si="71"/>
        <v>191.57196444243581</v>
      </c>
      <c r="J174" s="306">
        <f t="shared" ca="1" si="72"/>
        <v>34.183043030402871</v>
      </c>
      <c r="K174" s="307">
        <f t="shared" ca="1" si="73"/>
        <v>173.95074649796655</v>
      </c>
      <c r="L174" s="304">
        <f t="shared" ca="1" si="58"/>
        <v>177.27758639494783</v>
      </c>
      <c r="M174" s="306">
        <f t="shared" ca="1" si="74"/>
        <v>1.3692281919671068</v>
      </c>
      <c r="N174" s="304">
        <f t="shared" ca="1" si="75"/>
        <v>78.450996590043701</v>
      </c>
      <c r="P174" s="310">
        <f t="shared" ca="1" si="76"/>
        <v>22</v>
      </c>
      <c r="Q174" s="304">
        <f t="shared" ca="1" si="77"/>
        <v>33.649999999990285</v>
      </c>
      <c r="R174" s="306">
        <f t="shared" ca="1" si="78"/>
        <v>1.6536678298714566E-2</v>
      </c>
      <c r="S174" s="307">
        <f t="shared" ca="1" si="79"/>
        <v>8.7299999999999986</v>
      </c>
      <c r="T174" s="304">
        <f t="shared" ca="1" si="59"/>
        <v>85.641299999999987</v>
      </c>
      <c r="U174" s="311">
        <f t="shared" ca="1" si="60"/>
        <v>0</v>
      </c>
      <c r="V174" s="306">
        <f t="shared" ca="1" si="61"/>
        <v>1.2038747710215365</v>
      </c>
      <c r="W174" s="304">
        <f t="shared" ca="1" si="62"/>
        <v>120.89102423714255</v>
      </c>
      <c r="Y174" s="314" t="str">
        <f t="shared" ca="1" si="80"/>
        <v/>
      </c>
      <c r="Z174" s="315" t="str">
        <f t="shared" ca="1" si="81"/>
        <v/>
      </c>
      <c r="AA174" s="316" t="str">
        <f t="shared" ca="1" si="82"/>
        <v/>
      </c>
      <c r="AC174" s="310" t="e">
        <f t="shared" ca="1" si="83"/>
        <v>#N/A</v>
      </c>
      <c r="AD174" s="323" t="e">
        <f t="shared" ca="1" si="84"/>
        <v>#N/A</v>
      </c>
      <c r="AE174" s="324">
        <f t="shared" ca="1" si="63"/>
        <v>173.95074649796655</v>
      </c>
      <c r="AG174" s="306">
        <f t="shared" ca="1" si="85"/>
        <v>-19.635838953500574</v>
      </c>
      <c r="AH174" s="304">
        <f t="shared" ca="1" si="86"/>
        <v>-10.024252652648045</v>
      </c>
    </row>
    <row r="175" spans="1:34" x14ac:dyDescent="0.2">
      <c r="A175" s="347">
        <f t="shared" ca="1" si="64"/>
        <v>0.01</v>
      </c>
      <c r="B175" s="304">
        <f t="shared" ca="1" si="65"/>
        <v>1.7100000000000013</v>
      </c>
      <c r="D175" s="306">
        <f t="shared" ca="1" si="66"/>
        <v>-2.7724059400521446</v>
      </c>
      <c r="E175" s="307">
        <f t="shared" ca="1" si="67"/>
        <v>-23.37740484882411</v>
      </c>
      <c r="F175" s="304">
        <f t="shared" ca="1" si="68"/>
        <v>23.541225375121435</v>
      </c>
      <c r="G175" s="306">
        <f t="shared" ca="1" si="69"/>
        <v>38.32612545657684</v>
      </c>
      <c r="H175" s="307">
        <f t="shared" ca="1" si="70"/>
        <v>187.45959234371983</v>
      </c>
      <c r="I175" s="304">
        <f t="shared" ca="1" si="71"/>
        <v>191.33737390846278</v>
      </c>
      <c r="J175" s="306">
        <f t="shared" ca="1" si="72"/>
        <v>34.566442905265639</v>
      </c>
      <c r="K175" s="307">
        <f t="shared" ca="1" si="73"/>
        <v>175.8265112916462</v>
      </c>
      <c r="L175" s="304">
        <f t="shared" ca="1" si="58"/>
        <v>179.19207864220553</v>
      </c>
      <c r="M175" s="306">
        <f t="shared" ca="1" si="74"/>
        <v>1.369125544980019</v>
      </c>
      <c r="N175" s="304">
        <f t="shared" ca="1" si="75"/>
        <v>78.445115350903848</v>
      </c>
      <c r="P175" s="310">
        <f t="shared" ca="1" si="76"/>
        <v>23</v>
      </c>
      <c r="Q175" s="304">
        <f t="shared" ca="1" si="77"/>
        <v>0</v>
      </c>
      <c r="R175" s="306">
        <f t="shared" ca="1" si="78"/>
        <v>0</v>
      </c>
      <c r="S175" s="307">
        <f t="shared" ca="1" si="79"/>
        <v>8.7299999999999986</v>
      </c>
      <c r="T175" s="304">
        <f t="shared" ca="1" si="59"/>
        <v>85.641299999999987</v>
      </c>
      <c r="U175" s="311">
        <f t="shared" ca="1" si="60"/>
        <v>0</v>
      </c>
      <c r="V175" s="306">
        <f t="shared" ca="1" si="61"/>
        <v>1.2036489563427084</v>
      </c>
      <c r="W175" s="304">
        <f t="shared" ca="1" si="62"/>
        <v>120.57250952293302</v>
      </c>
      <c r="Y175" s="314" t="str">
        <f t="shared" ca="1" si="80"/>
        <v>Fin de propulsion</v>
      </c>
      <c r="Z175" s="315" t="str">
        <f t="shared" ca="1" si="81"/>
        <v/>
      </c>
      <c r="AA175" s="316" t="str">
        <f t="shared" ca="1" si="82"/>
        <v/>
      </c>
      <c r="AC175" s="310" t="e">
        <f t="shared" ca="1" si="83"/>
        <v>#N/A</v>
      </c>
      <c r="AD175" s="323" t="e">
        <f t="shared" ca="1" si="84"/>
        <v>#N/A</v>
      </c>
      <c r="AE175" s="324">
        <f t="shared" ca="1" si="63"/>
        <v>175.8265112916462</v>
      </c>
      <c r="AG175" s="306">
        <f t="shared" ca="1" si="85"/>
        <v>-23.459154197699391</v>
      </c>
      <c r="AH175" s="304">
        <f t="shared" ca="1" si="86"/>
        <v>-13.847769099329046</v>
      </c>
    </row>
    <row r="176" spans="1:34" x14ac:dyDescent="0.2">
      <c r="A176" s="347">
        <f t="shared" ca="1" si="64"/>
        <v>0.01</v>
      </c>
      <c r="B176" s="304">
        <f t="shared" ca="1" si="65"/>
        <v>1.7200000000000013</v>
      </c>
      <c r="D176" s="306">
        <f t="shared" ca="1" si="66"/>
        <v>-2.7664903796816951</v>
      </c>
      <c r="E176" s="307">
        <f t="shared" ca="1" si="67"/>
        <v>-23.341374555080666</v>
      </c>
      <c r="F176" s="304">
        <f t="shared" ca="1" si="68"/>
        <v>23.504749203968089</v>
      </c>
      <c r="G176" s="306">
        <f t="shared" ca="1" si="69"/>
        <v>38.298460552780021</v>
      </c>
      <c r="H176" s="307">
        <f t="shared" ca="1" si="70"/>
        <v>187.22617859816901</v>
      </c>
      <c r="I176" s="304">
        <f t="shared" ca="1" si="71"/>
        <v>191.10315024401439</v>
      </c>
      <c r="J176" s="306">
        <f t="shared" ca="1" si="72"/>
        <v>34.94956583531242</v>
      </c>
      <c r="K176" s="307">
        <f t="shared" ca="1" si="73"/>
        <v>177.69994014635563</v>
      </c>
      <c r="L176" s="304">
        <f t="shared" ca="1" si="58"/>
        <v>181.10422656607219</v>
      </c>
      <c r="M176" s="306">
        <f t="shared" ca="1" si="74"/>
        <v>1.3690227205597112</v>
      </c>
      <c r="N176" s="304">
        <f t="shared" ca="1" si="75"/>
        <v>78.439223945589333</v>
      </c>
      <c r="P176" s="310">
        <f t="shared" ca="1" si="76"/>
        <v>23</v>
      </c>
      <c r="Q176" s="304">
        <f t="shared" ca="1" si="77"/>
        <v>0</v>
      </c>
      <c r="R176" s="306">
        <f t="shared" ca="1" si="78"/>
        <v>0</v>
      </c>
      <c r="S176" s="307">
        <f t="shared" ca="1" si="79"/>
        <v>8.7299999999999986</v>
      </c>
      <c r="T176" s="304">
        <f t="shared" ca="1" si="59"/>
        <v>85.641299999999987</v>
      </c>
      <c r="U176" s="311">
        <f t="shared" ca="1" si="60"/>
        <v>0</v>
      </c>
      <c r="V176" s="306">
        <f t="shared" ca="1" si="61"/>
        <v>1.2034234647829039</v>
      </c>
      <c r="W176" s="304">
        <f t="shared" ca="1" si="62"/>
        <v>120.25496224329039</v>
      </c>
      <c r="Y176" s="314" t="str">
        <f t="shared" ca="1" si="80"/>
        <v/>
      </c>
      <c r="Z176" s="315" t="str">
        <f t="shared" ca="1" si="81"/>
        <v/>
      </c>
      <c r="AA176" s="316" t="str">
        <f t="shared" ca="1" si="82"/>
        <v/>
      </c>
      <c r="AC176" s="310" t="e">
        <f t="shared" ca="1" si="83"/>
        <v>#N/A</v>
      </c>
      <c r="AD176" s="323" t="e">
        <f t="shared" ca="1" si="84"/>
        <v>#N/A</v>
      </c>
      <c r="AE176" s="324">
        <f t="shared" ca="1" si="63"/>
        <v>177.69994014635563</v>
      </c>
      <c r="AG176" s="306">
        <f t="shared" ca="1" si="85"/>
        <v>-23.422467470195436</v>
      </c>
      <c r="AH176" s="304">
        <f t="shared" ca="1" si="86"/>
        <v>-13.811284023245479</v>
      </c>
    </row>
    <row r="177" spans="1:34" x14ac:dyDescent="0.2">
      <c r="A177" s="347">
        <f t="shared" ca="1" si="64"/>
        <v>0.01</v>
      </c>
      <c r="B177" s="304">
        <f t="shared" ca="1" si="65"/>
        <v>1.7300000000000013</v>
      </c>
      <c r="D177" s="306">
        <f t="shared" ca="1" si="66"/>
        <v>-2.760592054901752</v>
      </c>
      <c r="E177" s="307">
        <f t="shared" ca="1" si="67"/>
        <v>-23.305453698339427</v>
      </c>
      <c r="F177" s="304">
        <f t="shared" ca="1" si="68"/>
        <v>23.468383851024544</v>
      </c>
      <c r="G177" s="306">
        <f t="shared" ca="1" si="69"/>
        <v>38.270854632231007</v>
      </c>
      <c r="H177" s="307">
        <f t="shared" ca="1" si="70"/>
        <v>186.99312406118563</v>
      </c>
      <c r="I177" s="304">
        <f t="shared" ca="1" si="71"/>
        <v>190.86929234542501</v>
      </c>
      <c r="J177" s="306">
        <f t="shared" ca="1" si="72"/>
        <v>35.332412411237478</v>
      </c>
      <c r="K177" s="307">
        <f t="shared" ca="1" si="73"/>
        <v>179.57103665965241</v>
      </c>
      <c r="L177" s="304">
        <f t="shared" ca="1" si="58"/>
        <v>183.01403381659014</v>
      </c>
      <c r="M177" s="306">
        <f t="shared" ca="1" si="74"/>
        <v>1.3689197183798365</v>
      </c>
      <c r="N177" s="304">
        <f t="shared" ca="1" si="75"/>
        <v>78.433322355401856</v>
      </c>
      <c r="P177" s="310">
        <f t="shared" ca="1" si="76"/>
        <v>23</v>
      </c>
      <c r="Q177" s="304">
        <f t="shared" ca="1" si="77"/>
        <v>0</v>
      </c>
      <c r="R177" s="306">
        <f t="shared" ca="1" si="78"/>
        <v>0</v>
      </c>
      <c r="S177" s="307">
        <f t="shared" ca="1" si="79"/>
        <v>8.7299999999999986</v>
      </c>
      <c r="T177" s="304">
        <f t="shared" ca="1" si="59"/>
        <v>85.641299999999987</v>
      </c>
      <c r="U177" s="311">
        <f t="shared" ca="1" si="60"/>
        <v>0</v>
      </c>
      <c r="V177" s="306">
        <f t="shared" ca="1" si="61"/>
        <v>1.2031982957409297</v>
      </c>
      <c r="W177" s="304">
        <f t="shared" ca="1" si="62"/>
        <v>119.93837855300058</v>
      </c>
      <c r="Y177" s="314" t="str">
        <f t="shared" ca="1" si="80"/>
        <v/>
      </c>
      <c r="Z177" s="315" t="str">
        <f t="shared" ca="1" si="81"/>
        <v/>
      </c>
      <c r="AA177" s="316" t="str">
        <f t="shared" ca="1" si="82"/>
        <v/>
      </c>
      <c r="AC177" s="310" t="e">
        <f t="shared" ca="1" si="83"/>
        <v>#N/A</v>
      </c>
      <c r="AD177" s="323" t="e">
        <f t="shared" ca="1" si="84"/>
        <v>#N/A</v>
      </c>
      <c r="AE177" s="324">
        <f t="shared" ca="1" si="63"/>
        <v>179.57103665965241</v>
      </c>
      <c r="AG177" s="306">
        <f t="shared" ca="1" si="85"/>
        <v>-23.385891109838507</v>
      </c>
      <c r="AH177" s="304">
        <f t="shared" ca="1" si="86"/>
        <v>-13.774909764408982</v>
      </c>
    </row>
    <row r="178" spans="1:34" x14ac:dyDescent="0.2">
      <c r="A178" s="347">
        <f t="shared" ca="1" si="64"/>
        <v>0.01</v>
      </c>
      <c r="B178" s="304">
        <f t="shared" ca="1" si="65"/>
        <v>1.7400000000000013</v>
      </c>
      <c r="D178" s="306">
        <f t="shared" ca="1" si="66"/>
        <v>-2.7547108963758449</v>
      </c>
      <c r="E178" s="307">
        <f t="shared" ca="1" si="67"/>
        <v>-23.269641843610426</v>
      </c>
      <c r="F178" s="304">
        <f t="shared" ca="1" si="68"/>
        <v>23.432128875808896</v>
      </c>
      <c r="G178" s="306">
        <f t="shared" ca="1" si="69"/>
        <v>38.243307523267248</v>
      </c>
      <c r="H178" s="307">
        <f t="shared" ca="1" si="70"/>
        <v>186.76042764274953</v>
      </c>
      <c r="I178" s="304">
        <f t="shared" ca="1" si="71"/>
        <v>190.6357991134453</v>
      </c>
      <c r="J178" s="306">
        <f t="shared" ca="1" si="72"/>
        <v>35.714983222014972</v>
      </c>
      <c r="K178" s="307">
        <f t="shared" ca="1" si="73"/>
        <v>181.43980441817209</v>
      </c>
      <c r="L178" s="304">
        <f t="shared" ca="1" si="58"/>
        <v>184.9215040330717</v>
      </c>
      <c r="M178" s="306">
        <f t="shared" ca="1" si="74"/>
        <v>1.3688165381131168</v>
      </c>
      <c r="N178" s="304">
        <f t="shared" ca="1" si="75"/>
        <v>78.427410561589781</v>
      </c>
      <c r="P178" s="310">
        <f t="shared" ca="1" si="76"/>
        <v>23</v>
      </c>
      <c r="Q178" s="304">
        <f t="shared" ca="1" si="77"/>
        <v>0</v>
      </c>
      <c r="R178" s="306">
        <f t="shared" ca="1" si="78"/>
        <v>0</v>
      </c>
      <c r="S178" s="307">
        <f t="shared" ca="1" si="79"/>
        <v>8.7299999999999986</v>
      </c>
      <c r="T178" s="304">
        <f t="shared" ca="1" si="59"/>
        <v>85.641299999999987</v>
      </c>
      <c r="U178" s="311">
        <f t="shared" ca="1" si="60"/>
        <v>0</v>
      </c>
      <c r="V178" s="306">
        <f t="shared" ca="1" si="61"/>
        <v>1.2029734486175161</v>
      </c>
      <c r="W178" s="304">
        <f t="shared" ca="1" si="62"/>
        <v>119.62275462624649</v>
      </c>
      <c r="Y178" s="314" t="str">
        <f t="shared" ca="1" si="80"/>
        <v/>
      </c>
      <c r="Z178" s="315" t="str">
        <f t="shared" ca="1" si="81"/>
        <v/>
      </c>
      <c r="AA178" s="316" t="str">
        <f t="shared" ca="1" si="82"/>
        <v/>
      </c>
      <c r="AC178" s="310" t="e">
        <f t="shared" ca="1" si="83"/>
        <v>#N/A</v>
      </c>
      <c r="AD178" s="323" t="e">
        <f t="shared" ca="1" si="84"/>
        <v>#N/A</v>
      </c>
      <c r="AE178" s="324">
        <f t="shared" ca="1" si="63"/>
        <v>181.43980441817209</v>
      </c>
      <c r="AG178" s="306">
        <f t="shared" ca="1" si="85"/>
        <v>-23.349424675002975</v>
      </c>
      <c r="AH178" s="304">
        <f t="shared" ca="1" si="86"/>
        <v>-13.738645882359748</v>
      </c>
    </row>
    <row r="179" spans="1:34" x14ac:dyDescent="0.2">
      <c r="A179" s="347">
        <f t="shared" ca="1" si="64"/>
        <v>0.01</v>
      </c>
      <c r="B179" s="304">
        <f t="shared" ca="1" si="65"/>
        <v>1.7500000000000013</v>
      </c>
      <c r="D179" s="306">
        <f t="shared" ca="1" si="66"/>
        <v>-2.7488468351165452</v>
      </c>
      <c r="E179" s="307">
        <f t="shared" ca="1" si="67"/>
        <v>-23.233938558097954</v>
      </c>
      <c r="F179" s="304">
        <f t="shared" ca="1" si="68"/>
        <v>23.39598384006112</v>
      </c>
      <c r="G179" s="306">
        <f t="shared" ca="1" si="69"/>
        <v>38.215819054916082</v>
      </c>
      <c r="H179" s="307">
        <f t="shared" ca="1" si="70"/>
        <v>186.52808825716855</v>
      </c>
      <c r="I179" s="304">
        <f t="shared" ca="1" si="71"/>
        <v>190.40266945321997</v>
      </c>
      <c r="J179" s="306">
        <f t="shared" ca="1" si="72"/>
        <v>36.097278854905888</v>
      </c>
      <c r="K179" s="307">
        <f t="shared" ca="1" si="73"/>
        <v>183.30624699767168</v>
      </c>
      <c r="L179" s="304">
        <f t="shared" ca="1" si="58"/>
        <v>186.82664084412653</v>
      </c>
      <c r="M179" s="306">
        <f t="shared" ca="1" si="74"/>
        <v>1.3687131794313399</v>
      </c>
      <c r="N179" s="304">
        <f t="shared" ca="1" si="75"/>
        <v>78.421488545347927</v>
      </c>
      <c r="P179" s="310">
        <f t="shared" ca="1" si="76"/>
        <v>23</v>
      </c>
      <c r="Q179" s="304">
        <f t="shared" ca="1" si="77"/>
        <v>0</v>
      </c>
      <c r="R179" s="306">
        <f t="shared" ca="1" si="78"/>
        <v>0</v>
      </c>
      <c r="S179" s="307">
        <f t="shared" ca="1" si="79"/>
        <v>8.7299999999999986</v>
      </c>
      <c r="T179" s="304">
        <f t="shared" ca="1" si="59"/>
        <v>85.641299999999987</v>
      </c>
      <c r="U179" s="311">
        <f t="shared" ca="1" si="60"/>
        <v>0</v>
      </c>
      <c r="V179" s="306">
        <f t="shared" ca="1" si="61"/>
        <v>1.2027489228153043</v>
      </c>
      <c r="W179" s="304">
        <f t="shared" ca="1" si="62"/>
        <v>119.30808665648992</v>
      </c>
      <c r="Y179" s="314" t="str">
        <f t="shared" ca="1" si="80"/>
        <v/>
      </c>
      <c r="Z179" s="315" t="str">
        <f t="shared" ca="1" si="81"/>
        <v/>
      </c>
      <c r="AA179" s="316" t="str">
        <f t="shared" ca="1" si="82"/>
        <v/>
      </c>
      <c r="AC179" s="310" t="e">
        <f t="shared" ca="1" si="83"/>
        <v>#N/A</v>
      </c>
      <c r="AD179" s="323" t="e">
        <f t="shared" ca="1" si="84"/>
        <v>#N/A</v>
      </c>
      <c r="AE179" s="324">
        <f t="shared" ca="1" si="63"/>
        <v>183.30624699767168</v>
      </c>
      <c r="AG179" s="306">
        <f t="shared" ca="1" si="85"/>
        <v>-23.313067726281069</v>
      </c>
      <c r="AH179" s="304">
        <f t="shared" ca="1" si="86"/>
        <v>-13.702491938859852</v>
      </c>
    </row>
    <row r="180" spans="1:34" x14ac:dyDescent="0.2">
      <c r="A180" s="347">
        <f t="shared" ca="1" si="64"/>
        <v>0.01</v>
      </c>
      <c r="B180" s="304">
        <f t="shared" ca="1" si="65"/>
        <v>1.7600000000000013</v>
      </c>
      <c r="D180" s="306">
        <f t="shared" ca="1" si="66"/>
        <v>-2.7429998024833346</v>
      </c>
      <c r="E180" s="307">
        <f t="shared" ca="1" si="67"/>
        <v>-23.198343411187182</v>
      </c>
      <c r="F180" s="304">
        <f t="shared" ca="1" si="68"/>
        <v>23.359948307729521</v>
      </c>
      <c r="G180" s="306">
        <f t="shared" ca="1" si="69"/>
        <v>38.188389056891246</v>
      </c>
      <c r="H180" s="307">
        <f t="shared" ca="1" si="70"/>
        <v>186.29610482305668</v>
      </c>
      <c r="I180" s="304">
        <f t="shared" ca="1" si="71"/>
        <v>190.16990227426581</v>
      </c>
      <c r="J180" s="306">
        <f t="shared" ca="1" si="72"/>
        <v>36.479299895464926</v>
      </c>
      <c r="K180" s="307">
        <f t="shared" ca="1" si="73"/>
        <v>185.17036796307281</v>
      </c>
      <c r="L180" s="304">
        <f t="shared" ca="1" si="58"/>
        <v>188.7294478676898</v>
      </c>
      <c r="M180" s="306">
        <f t="shared" ca="1" si="74"/>
        <v>1.3686096420053568</v>
      </c>
      <c r="N180" s="304">
        <f t="shared" ca="1" si="75"/>
        <v>78.415556287817452</v>
      </c>
      <c r="P180" s="310">
        <f t="shared" ca="1" si="76"/>
        <v>23</v>
      </c>
      <c r="Q180" s="304">
        <f t="shared" ca="1" si="77"/>
        <v>0</v>
      </c>
      <c r="R180" s="306">
        <f t="shared" ca="1" si="78"/>
        <v>0</v>
      </c>
      <c r="S180" s="307">
        <f t="shared" ca="1" si="79"/>
        <v>8.7299999999999986</v>
      </c>
      <c r="T180" s="304">
        <f t="shared" ca="1" si="59"/>
        <v>85.641299999999987</v>
      </c>
      <c r="U180" s="311">
        <f t="shared" ca="1" si="60"/>
        <v>0</v>
      </c>
      <c r="V180" s="306">
        <f t="shared" ca="1" si="61"/>
        <v>1.2025247177388423</v>
      </c>
      <c r="W180" s="304">
        <f t="shared" ca="1" si="62"/>
        <v>118.99437085635518</v>
      </c>
      <c r="Y180" s="314" t="str">
        <f t="shared" ca="1" si="80"/>
        <v/>
      </c>
      <c r="Z180" s="315" t="str">
        <f t="shared" ca="1" si="81"/>
        <v/>
      </c>
      <c r="AA180" s="316" t="str">
        <f t="shared" ca="1" si="82"/>
        <v/>
      </c>
      <c r="AC180" s="310" t="e">
        <f t="shared" ca="1" si="83"/>
        <v>#N/A</v>
      </c>
      <c r="AD180" s="323" t="e">
        <f t="shared" ca="1" si="84"/>
        <v>#N/A</v>
      </c>
      <c r="AE180" s="324">
        <f t="shared" ca="1" si="63"/>
        <v>185.17036796307281</v>
      </c>
      <c r="AG180" s="306">
        <f t="shared" ca="1" si="85"/>
        <v>-23.27681982646935</v>
      </c>
      <c r="AH180" s="304">
        <f t="shared" ca="1" si="86"/>
        <v>-13.666447497879718</v>
      </c>
    </row>
    <row r="181" spans="1:34" x14ac:dyDescent="0.2">
      <c r="A181" s="347">
        <f t="shared" ca="1" si="64"/>
        <v>0.01</v>
      </c>
      <c r="B181" s="304">
        <f t="shared" ca="1" si="65"/>
        <v>1.7700000000000014</v>
      </c>
      <c r="D181" s="306">
        <f t="shared" ca="1" si="66"/>
        <v>-2.7371697301805078</v>
      </c>
      <c r="E181" s="307">
        <f t="shared" ca="1" si="67"/>
        <v>-23.162855974430993</v>
      </c>
      <c r="F181" s="304">
        <f t="shared" ca="1" si="68"/>
        <v>23.3240218449574</v>
      </c>
      <c r="G181" s="306">
        <f t="shared" ca="1" si="69"/>
        <v>38.161017359589444</v>
      </c>
      <c r="H181" s="307">
        <f t="shared" ca="1" si="70"/>
        <v>186.06447626331237</v>
      </c>
      <c r="I181" s="304">
        <f t="shared" ca="1" si="71"/>
        <v>189.93749649044977</v>
      </c>
      <c r="J181" s="306">
        <f t="shared" ca="1" si="72"/>
        <v>36.861046927547328</v>
      </c>
      <c r="K181" s="307">
        <f t="shared" ca="1" si="73"/>
        <v>187.03217086850466</v>
      </c>
      <c r="L181" s="304">
        <f t="shared" ca="1" si="58"/>
        <v>190.62992871105095</v>
      </c>
      <c r="M181" s="306">
        <f t="shared" ca="1" si="74"/>
        <v>1.3685059255050784</v>
      </c>
      <c r="N181" s="304">
        <f t="shared" ca="1" si="75"/>
        <v>78.409613770085642</v>
      </c>
      <c r="P181" s="310">
        <f t="shared" ca="1" si="76"/>
        <v>23</v>
      </c>
      <c r="Q181" s="304">
        <f t="shared" ca="1" si="77"/>
        <v>0</v>
      </c>
      <c r="R181" s="306">
        <f t="shared" ca="1" si="78"/>
        <v>0</v>
      </c>
      <c r="S181" s="307">
        <f t="shared" ca="1" si="79"/>
        <v>8.7299999999999986</v>
      </c>
      <c r="T181" s="304">
        <f t="shared" ca="1" si="59"/>
        <v>85.641299999999987</v>
      </c>
      <c r="U181" s="311">
        <f t="shared" ca="1" si="60"/>
        <v>0</v>
      </c>
      <c r="V181" s="306">
        <f t="shared" ca="1" si="61"/>
        <v>1.2023008327945752</v>
      </c>
      <c r="W181" s="304">
        <f t="shared" ca="1" si="62"/>
        <v>118.68160345751285</v>
      </c>
      <c r="Y181" s="314" t="str">
        <f t="shared" ca="1" si="80"/>
        <v/>
      </c>
      <c r="Z181" s="315" t="str">
        <f t="shared" ca="1" si="81"/>
        <v/>
      </c>
      <c r="AA181" s="316" t="str">
        <f t="shared" ca="1" si="82"/>
        <v/>
      </c>
      <c r="AC181" s="310" t="e">
        <f t="shared" ca="1" si="83"/>
        <v>#N/A</v>
      </c>
      <c r="AD181" s="323" t="e">
        <f t="shared" ca="1" si="84"/>
        <v>#N/A</v>
      </c>
      <c r="AE181" s="324">
        <f t="shared" ca="1" si="63"/>
        <v>187.03217086850466</v>
      </c>
      <c r="AG181" s="306">
        <f t="shared" ca="1" si="85"/>
        <v>-23.240680540555338</v>
      </c>
      <c r="AH181" s="304">
        <f t="shared" ca="1" si="86"/>
        <v>-13.630512125584787</v>
      </c>
    </row>
    <row r="182" spans="1:34" x14ac:dyDescent="0.2">
      <c r="A182" s="347">
        <f t="shared" ca="1" si="64"/>
        <v>0.01</v>
      </c>
      <c r="B182" s="304">
        <f t="shared" ca="1" si="65"/>
        <v>1.7800000000000014</v>
      </c>
      <c r="D182" s="306">
        <f t="shared" ca="1" si="66"/>
        <v>-2.7313565502550881</v>
      </c>
      <c r="E182" s="307">
        <f t="shared" ca="1" si="67"/>
        <v>-23.127475821536855</v>
      </c>
      <c r="F182" s="304">
        <f t="shared" ca="1" si="68"/>
        <v>23.288204020069756</v>
      </c>
      <c r="G182" s="306">
        <f t="shared" ca="1" si="69"/>
        <v>38.133703794086891</v>
      </c>
      <c r="H182" s="307">
        <f t="shared" ca="1" si="70"/>
        <v>185.83320150509701</v>
      </c>
      <c r="I182" s="304">
        <f t="shared" ca="1" si="71"/>
        <v>189.70545101996711</v>
      </c>
      <c r="J182" s="306">
        <f t="shared" ca="1" si="72"/>
        <v>37.242520533315712</v>
      </c>
      <c r="K182" s="307">
        <f t="shared" ca="1" si="73"/>
        <v>188.8916592573467</v>
      </c>
      <c r="L182" s="304">
        <f t="shared" ca="1" si="58"/>
        <v>192.52808697088332</v>
      </c>
      <c r="M182" s="306">
        <f t="shared" ca="1" si="74"/>
        <v>1.3684020295994723</v>
      </c>
      <c r="N182" s="304">
        <f t="shared" ca="1" si="75"/>
        <v>78.403660973185723</v>
      </c>
      <c r="P182" s="310">
        <f t="shared" ca="1" si="76"/>
        <v>23</v>
      </c>
      <c r="Q182" s="304">
        <f t="shared" ca="1" si="77"/>
        <v>0</v>
      </c>
      <c r="R182" s="306">
        <f t="shared" ca="1" si="78"/>
        <v>0</v>
      </c>
      <c r="S182" s="307">
        <f t="shared" ca="1" si="79"/>
        <v>8.7299999999999986</v>
      </c>
      <c r="T182" s="304">
        <f t="shared" ca="1" si="59"/>
        <v>85.641299999999987</v>
      </c>
      <c r="U182" s="311">
        <f t="shared" ca="1" si="60"/>
        <v>0</v>
      </c>
      <c r="V182" s="306">
        <f t="shared" ca="1" si="61"/>
        <v>1.202077267390838</v>
      </c>
      <c r="W182" s="304">
        <f t="shared" ca="1" si="62"/>
        <v>118.36978071056454</v>
      </c>
      <c r="Y182" s="314" t="str">
        <f t="shared" ca="1" si="80"/>
        <v/>
      </c>
      <c r="Z182" s="315" t="str">
        <f t="shared" ca="1" si="81"/>
        <v/>
      </c>
      <c r="AA182" s="316" t="str">
        <f t="shared" ca="1" si="82"/>
        <v/>
      </c>
      <c r="AC182" s="310" t="e">
        <f t="shared" ca="1" si="83"/>
        <v>#N/A</v>
      </c>
      <c r="AD182" s="323" t="e">
        <f t="shared" ca="1" si="84"/>
        <v>#N/A</v>
      </c>
      <c r="AE182" s="324">
        <f t="shared" ca="1" si="63"/>
        <v>188.8916592573467</v>
      </c>
      <c r="AG182" s="306">
        <f t="shared" ca="1" si="85"/>
        <v>-23.204649435704219</v>
      </c>
      <c r="AH182" s="304">
        <f t="shared" ca="1" si="86"/>
        <v>-13.594685390322207</v>
      </c>
    </row>
    <row r="183" spans="1:34" x14ac:dyDescent="0.2">
      <c r="A183" s="347">
        <f t="shared" ca="1" si="64"/>
        <v>0.01</v>
      </c>
      <c r="B183" s="304">
        <f t="shared" ca="1" si="65"/>
        <v>1.7900000000000014</v>
      </c>
      <c r="D183" s="306">
        <f t="shared" ca="1" si="66"/>
        <v>-2.7255601950947472</v>
      </c>
      <c r="E183" s="307">
        <f t="shared" ca="1" si="67"/>
        <v>-23.092202528353749</v>
      </c>
      <c r="F183" s="304">
        <f t="shared" ca="1" si="68"/>
        <v>23.252494403560068</v>
      </c>
      <c r="G183" s="306">
        <f t="shared" ca="1" si="69"/>
        <v>38.106448192135943</v>
      </c>
      <c r="H183" s="307">
        <f t="shared" ca="1" si="70"/>
        <v>185.60227947981346</v>
      </c>
      <c r="I183" s="304">
        <f t="shared" ca="1" si="71"/>
        <v>189.47376478531987</v>
      </c>
      <c r="J183" s="306">
        <f t="shared" ca="1" si="72"/>
        <v>37.623721293246824</v>
      </c>
      <c r="K183" s="307">
        <f t="shared" ca="1" si="73"/>
        <v>190.74883666227126</v>
      </c>
      <c r="L183" s="304">
        <f t="shared" ca="1" si="58"/>
        <v>194.42392623327447</v>
      </c>
      <c r="M183" s="306">
        <f t="shared" ca="1" si="74"/>
        <v>1.3682979539565598</v>
      </c>
      <c r="N183" s="304">
        <f t="shared" ca="1" si="75"/>
        <v>78.397697878096722</v>
      </c>
      <c r="P183" s="310">
        <f t="shared" ca="1" si="76"/>
        <v>23</v>
      </c>
      <c r="Q183" s="304">
        <f t="shared" ca="1" si="77"/>
        <v>0</v>
      </c>
      <c r="R183" s="306">
        <f t="shared" ca="1" si="78"/>
        <v>0</v>
      </c>
      <c r="S183" s="307">
        <f t="shared" ca="1" si="79"/>
        <v>8.7299999999999986</v>
      </c>
      <c r="T183" s="304">
        <f t="shared" ca="1" si="59"/>
        <v>85.641299999999987</v>
      </c>
      <c r="U183" s="311">
        <f t="shared" ca="1" si="60"/>
        <v>0</v>
      </c>
      <c r="V183" s="306">
        <f t="shared" ca="1" si="61"/>
        <v>1.2018540209378477</v>
      </c>
      <c r="W183" s="304">
        <f t="shared" ca="1" si="62"/>
        <v>118.05889888492874</v>
      </c>
      <c r="Y183" s="314" t="str">
        <f t="shared" ca="1" si="80"/>
        <v/>
      </c>
      <c r="Z183" s="315" t="str">
        <f t="shared" ca="1" si="81"/>
        <v/>
      </c>
      <c r="AA183" s="316" t="str">
        <f t="shared" ca="1" si="82"/>
        <v/>
      </c>
      <c r="AC183" s="310" t="e">
        <f t="shared" ca="1" si="83"/>
        <v>#N/A</v>
      </c>
      <c r="AD183" s="323" t="e">
        <f t="shared" ca="1" si="84"/>
        <v>#N/A</v>
      </c>
      <c r="AE183" s="324">
        <f t="shared" ca="1" si="63"/>
        <v>190.74883666227126</v>
      </c>
      <c r="AG183" s="306">
        <f t="shared" ca="1" si="85"/>
        <v>-23.168726081245588</v>
      </c>
      <c r="AH183" s="304">
        <f t="shared" ca="1" si="86"/>
        <v>-13.558966862607624</v>
      </c>
    </row>
    <row r="184" spans="1:34" x14ac:dyDescent="0.2">
      <c r="A184" s="347">
        <f t="shared" ca="1" si="64"/>
        <v>0.01</v>
      </c>
      <c r="B184" s="304">
        <f t="shared" ca="1" si="65"/>
        <v>1.8000000000000014</v>
      </c>
      <c r="D184" s="306">
        <f t="shared" ca="1" si="66"/>
        <v>-2.7197805974257556</v>
      </c>
      <c r="E184" s="307">
        <f t="shared" ca="1" si="67"/>
        <v>-23.057035672859293</v>
      </c>
      <c r="F184" s="304">
        <f t="shared" ca="1" si="68"/>
        <v>23.216892568077228</v>
      </c>
      <c r="G184" s="306">
        <f t="shared" ca="1" si="69"/>
        <v>38.079250386161682</v>
      </c>
      <c r="H184" s="307">
        <f t="shared" ca="1" si="70"/>
        <v>185.37170912308486</v>
      </c>
      <c r="I184" s="304">
        <f t="shared" ca="1" si="71"/>
        <v>189.24243671329529</v>
      </c>
      <c r="J184" s="306">
        <f t="shared" ca="1" si="72"/>
        <v>38.004649786138309</v>
      </c>
      <c r="K184" s="307">
        <f t="shared" ca="1" si="73"/>
        <v>192.60370660528574</v>
      </c>
      <c r="L184" s="304">
        <f t="shared" ca="1" si="58"/>
        <v>196.31745007375685</v>
      </c>
      <c r="M184" s="306">
        <f t="shared" ca="1" si="74"/>
        <v>1.3681936982434135</v>
      </c>
      <c r="N184" s="304">
        <f t="shared" ca="1" si="75"/>
        <v>78.391724465743309</v>
      </c>
      <c r="P184" s="310">
        <f t="shared" ca="1" si="76"/>
        <v>23</v>
      </c>
      <c r="Q184" s="304">
        <f t="shared" ca="1" si="77"/>
        <v>0</v>
      </c>
      <c r="R184" s="306">
        <f t="shared" ca="1" si="78"/>
        <v>0</v>
      </c>
      <c r="S184" s="307">
        <f t="shared" ca="1" si="79"/>
        <v>8.7299999999999986</v>
      </c>
      <c r="T184" s="304">
        <f t="shared" ca="1" si="59"/>
        <v>85.641299999999987</v>
      </c>
      <c r="U184" s="311">
        <f t="shared" ca="1" si="60"/>
        <v>0</v>
      </c>
      <c r="V184" s="306">
        <f t="shared" ca="1" si="61"/>
        <v>1.201631092847695</v>
      </c>
      <c r="W184" s="304">
        <f t="shared" ca="1" si="62"/>
        <v>117.74895426872703</v>
      </c>
      <c r="Y184" s="314" t="str">
        <f t="shared" ca="1" si="80"/>
        <v/>
      </c>
      <c r="Z184" s="315" t="str">
        <f t="shared" ca="1" si="81"/>
        <v/>
      </c>
      <c r="AA184" s="316" t="str">
        <f t="shared" ca="1" si="82"/>
        <v/>
      </c>
      <c r="AC184" s="310" t="e">
        <f t="shared" ca="1" si="83"/>
        <v>#N/A</v>
      </c>
      <c r="AD184" s="323" t="e">
        <f t="shared" ca="1" si="84"/>
        <v>#N/A</v>
      </c>
      <c r="AE184" s="324">
        <f t="shared" ca="1" si="63"/>
        <v>192.60370660528574</v>
      </c>
      <c r="AG184" s="306">
        <f t="shared" ca="1" si="85"/>
        <v>-23.132910048660381</v>
      </c>
      <c r="AH184" s="304">
        <f t="shared" ca="1" si="86"/>
        <v>-13.523356115112113</v>
      </c>
    </row>
    <row r="185" spans="1:34" x14ac:dyDescent="0.2">
      <c r="A185" s="347">
        <f t="shared" ca="1" si="64"/>
        <v>0.01</v>
      </c>
      <c r="B185" s="304">
        <f t="shared" ca="1" si="65"/>
        <v>1.8100000000000014</v>
      </c>
      <c r="D185" s="306">
        <f t="shared" ca="1" si="66"/>
        <v>-2.7140176903109263</v>
      </c>
      <c r="E185" s="307">
        <f t="shared" ca="1" si="67"/>
        <v>-23.021974835146839</v>
      </c>
      <c r="F185" s="304">
        <f t="shared" ca="1" si="68"/>
        <v>23.181398088412504</v>
      </c>
      <c r="G185" s="306">
        <f t="shared" ca="1" si="69"/>
        <v>38.052110209258572</v>
      </c>
      <c r="H185" s="307">
        <f t="shared" ca="1" si="70"/>
        <v>185.1414893747334</v>
      </c>
      <c r="I185" s="304">
        <f t="shared" ca="1" si="71"/>
        <v>189.01146573494447</v>
      </c>
      <c r="J185" s="306">
        <f t="shared" ca="1" si="72"/>
        <v>38.385306589115409</v>
      </c>
      <c r="K185" s="307">
        <f t="shared" ca="1" si="73"/>
        <v>194.45627259777484</v>
      </c>
      <c r="L185" s="304">
        <f t="shared" ca="1" si="58"/>
        <v>198.20866205733924</v>
      </c>
      <c r="M185" s="306">
        <f t="shared" ca="1" si="74"/>
        <v>1.3680892621261536</v>
      </c>
      <c r="N185" s="304">
        <f t="shared" ca="1" si="75"/>
        <v>78.385740716995585</v>
      </c>
      <c r="P185" s="310">
        <f t="shared" ca="1" si="76"/>
        <v>23</v>
      </c>
      <c r="Q185" s="304">
        <f t="shared" ca="1" si="77"/>
        <v>0</v>
      </c>
      <c r="R185" s="306">
        <f t="shared" ca="1" si="78"/>
        <v>0</v>
      </c>
      <c r="S185" s="307">
        <f t="shared" ca="1" si="79"/>
        <v>8.7299999999999986</v>
      </c>
      <c r="T185" s="304">
        <f t="shared" ca="1" si="59"/>
        <v>85.641299999999987</v>
      </c>
      <c r="U185" s="311">
        <f t="shared" ca="1" si="60"/>
        <v>0</v>
      </c>
      <c r="V185" s="306">
        <f t="shared" ca="1" si="61"/>
        <v>1.2014084825343376</v>
      </c>
      <c r="W185" s="304">
        <f t="shared" ca="1" si="62"/>
        <v>117.43994316867159</v>
      </c>
      <c r="Y185" s="314" t="str">
        <f t="shared" ca="1" si="80"/>
        <v/>
      </c>
      <c r="Z185" s="315" t="str">
        <f t="shared" ca="1" si="81"/>
        <v/>
      </c>
      <c r="AA185" s="316" t="str">
        <f t="shared" ca="1" si="82"/>
        <v/>
      </c>
      <c r="AC185" s="310" t="e">
        <f t="shared" ca="1" si="83"/>
        <v>#N/A</v>
      </c>
      <c r="AD185" s="323" t="e">
        <f t="shared" ca="1" si="84"/>
        <v>#N/A</v>
      </c>
      <c r="AE185" s="324">
        <f t="shared" ca="1" si="63"/>
        <v>194.45627259777484</v>
      </c>
      <c r="AG185" s="306">
        <f t="shared" ca="1" si="85"/>
        <v>-23.097200911567828</v>
      </c>
      <c r="AH185" s="304">
        <f t="shared" ca="1" si="86"/>
        <v>-13.487852722649146</v>
      </c>
    </row>
    <row r="186" spans="1:34" x14ac:dyDescent="0.2">
      <c r="A186" s="347">
        <f t="shared" ca="1" si="64"/>
        <v>0.01</v>
      </c>
      <c r="B186" s="304">
        <f t="shared" ca="1" si="65"/>
        <v>1.8200000000000014</v>
      </c>
      <c r="D186" s="306">
        <f t="shared" ca="1" si="66"/>
        <v>-2.7082714071475951</v>
      </c>
      <c r="E186" s="307">
        <f t="shared" ca="1" si="67"/>
        <v>-22.987019597412772</v>
      </c>
      <c r="F186" s="304">
        <f t="shared" ca="1" si="68"/>
        <v>23.146010541486667</v>
      </c>
      <c r="G186" s="306">
        <f t="shared" ca="1" si="69"/>
        <v>38.025027495187096</v>
      </c>
      <c r="H186" s="307">
        <f t="shared" ca="1" si="70"/>
        <v>184.91161917875928</v>
      </c>
      <c r="I186" s="304">
        <f t="shared" ca="1" si="71"/>
        <v>188.78085078556097</v>
      </c>
      <c r="J186" s="306">
        <f t="shared" ca="1" si="72"/>
        <v>38.76569227763764</v>
      </c>
      <c r="K186" s="307">
        <f t="shared" ca="1" si="73"/>
        <v>196.3065381405423</v>
      </c>
      <c r="L186" s="304">
        <f t="shared" ca="1" si="58"/>
        <v>200.09756573853838</v>
      </c>
      <c r="M186" s="306">
        <f t="shared" ca="1" si="74"/>
        <v>1.3679846452699449</v>
      </c>
      <c r="N186" s="304">
        <f t="shared" ca="1" si="75"/>
        <v>78.379746612668896</v>
      </c>
      <c r="P186" s="310">
        <f t="shared" ca="1" si="76"/>
        <v>23</v>
      </c>
      <c r="Q186" s="304">
        <f t="shared" ca="1" si="77"/>
        <v>0</v>
      </c>
      <c r="R186" s="306">
        <f t="shared" ca="1" si="78"/>
        <v>0</v>
      </c>
      <c r="S186" s="307">
        <f t="shared" ca="1" si="79"/>
        <v>8.7299999999999986</v>
      </c>
      <c r="T186" s="304">
        <f t="shared" ca="1" si="59"/>
        <v>85.641299999999987</v>
      </c>
      <c r="U186" s="311">
        <f t="shared" ca="1" si="60"/>
        <v>0</v>
      </c>
      <c r="V186" s="306">
        <f t="shared" ca="1" si="61"/>
        <v>1.2011861894135911</v>
      </c>
      <c r="W186" s="304">
        <f t="shared" ca="1" si="62"/>
        <v>117.13186190995279</v>
      </c>
      <c r="Y186" s="314" t="str">
        <f t="shared" ca="1" si="80"/>
        <v/>
      </c>
      <c r="Z186" s="315" t="str">
        <f t="shared" ca="1" si="81"/>
        <v/>
      </c>
      <c r="AA186" s="316" t="str">
        <f t="shared" ca="1" si="82"/>
        <v/>
      </c>
      <c r="AC186" s="310" t="e">
        <f t="shared" ca="1" si="83"/>
        <v>#N/A</v>
      </c>
      <c r="AD186" s="323" t="e">
        <f t="shared" ca="1" si="84"/>
        <v>#N/A</v>
      </c>
      <c r="AE186" s="324">
        <f t="shared" ca="1" si="63"/>
        <v>196.3065381405423</v>
      </c>
      <c r="AG186" s="306">
        <f t="shared" ca="1" si="85"/>
        <v>-23.061598245712531</v>
      </c>
      <c r="AH186" s="304">
        <f t="shared" ca="1" si="86"/>
        <v>-13.452456262161697</v>
      </c>
    </row>
    <row r="187" spans="1:34" x14ac:dyDescent="0.2">
      <c r="A187" s="347">
        <f t="shared" ca="1" si="64"/>
        <v>0.01</v>
      </c>
      <c r="B187" s="304">
        <f t="shared" ca="1" si="65"/>
        <v>1.8300000000000014</v>
      </c>
      <c r="D187" s="306">
        <f t="shared" ca="1" si="66"/>
        <v>-2.7025416816655956</v>
      </c>
      <c r="E187" s="307">
        <f t="shared" ca="1" si="67"/>
        <v>-22.952169543943775</v>
      </c>
      <c r="F187" s="304">
        <f t="shared" ca="1" si="68"/>
        <v>23.110729506337098</v>
      </c>
      <c r="G187" s="306">
        <f t="shared" ca="1" si="69"/>
        <v>37.99800207837044</v>
      </c>
      <c r="H187" s="307">
        <f t="shared" ca="1" si="70"/>
        <v>184.68209748331984</v>
      </c>
      <c r="I187" s="304">
        <f t="shared" ca="1" si="71"/>
        <v>188.55059080465989</v>
      </c>
      <c r="J187" s="306">
        <f t="shared" ca="1" si="72"/>
        <v>39.145807425505431</v>
      </c>
      <c r="K187" s="307">
        <f t="shared" ca="1" si="73"/>
        <v>198.15450672385271</v>
      </c>
      <c r="L187" s="304">
        <f t="shared" ca="1" si="58"/>
        <v>201.98416466141137</v>
      </c>
      <c r="M187" s="306">
        <f t="shared" ca="1" si="74"/>
        <v>1.3678798473389939</v>
      </c>
      <c r="N187" s="304">
        <f t="shared" ca="1" si="75"/>
        <v>78.373742133523706</v>
      </c>
      <c r="P187" s="310">
        <f t="shared" ca="1" si="76"/>
        <v>23</v>
      </c>
      <c r="Q187" s="304">
        <f t="shared" ca="1" si="77"/>
        <v>0</v>
      </c>
      <c r="R187" s="306">
        <f t="shared" ca="1" si="78"/>
        <v>0</v>
      </c>
      <c r="S187" s="307">
        <f t="shared" ca="1" si="79"/>
        <v>8.7299999999999986</v>
      </c>
      <c r="T187" s="304">
        <f t="shared" ca="1" si="59"/>
        <v>85.641299999999987</v>
      </c>
      <c r="U187" s="311">
        <f t="shared" ca="1" si="60"/>
        <v>0</v>
      </c>
      <c r="V187" s="306">
        <f t="shared" ca="1" si="61"/>
        <v>1.2009642129031235</v>
      </c>
      <c r="W187" s="304">
        <f t="shared" ca="1" si="62"/>
        <v>116.82470683612843</v>
      </c>
      <c r="Y187" s="314" t="str">
        <f t="shared" ca="1" si="80"/>
        <v/>
      </c>
      <c r="Z187" s="315" t="str">
        <f t="shared" ca="1" si="81"/>
        <v/>
      </c>
      <c r="AA187" s="316" t="str">
        <f t="shared" ca="1" si="82"/>
        <v/>
      </c>
      <c r="AC187" s="310" t="e">
        <f t="shared" ca="1" si="83"/>
        <v>#N/A</v>
      </c>
      <c r="AD187" s="323" t="e">
        <f t="shared" ca="1" si="84"/>
        <v>#N/A</v>
      </c>
      <c r="AE187" s="324">
        <f t="shared" ca="1" si="63"/>
        <v>198.15450672385271</v>
      </c>
      <c r="AG187" s="306">
        <f t="shared" ca="1" si="85"/>
        <v>-23.026101628951587</v>
      </c>
      <c r="AH187" s="304">
        <f t="shared" ca="1" si="86"/>
        <v>-13.417166312709371</v>
      </c>
    </row>
    <row r="188" spans="1:34" x14ac:dyDescent="0.2">
      <c r="A188" s="347">
        <f t="shared" ca="1" si="64"/>
        <v>0.01</v>
      </c>
      <c r="B188" s="304">
        <f t="shared" ca="1" si="65"/>
        <v>1.8400000000000014</v>
      </c>
      <c r="D188" s="306">
        <f t="shared" ca="1" si="66"/>
        <v>-2.6968284479252689</v>
      </c>
      <c r="E188" s="307">
        <f t="shared" ca="1" si="67"/>
        <v>-22.917424261104308</v>
      </c>
      <c r="F188" s="304">
        <f t="shared" ca="1" si="68"/>
        <v>23.075554564105094</v>
      </c>
      <c r="G188" s="306">
        <f t="shared" ca="1" si="69"/>
        <v>37.971033793891188</v>
      </c>
      <c r="H188" s="307">
        <f t="shared" ca="1" si="70"/>
        <v>184.4529232407088</v>
      </c>
      <c r="I188" s="304">
        <f t="shared" ca="1" si="71"/>
        <v>188.32068473595683</v>
      </c>
      <c r="J188" s="306">
        <f t="shared" ca="1" si="72"/>
        <v>39.525652604866742</v>
      </c>
      <c r="K188" s="307">
        <f t="shared" ca="1" si="73"/>
        <v>200.00018182747286</v>
      </c>
      <c r="L188" s="304">
        <f t="shared" ca="1" si="58"/>
        <v>203.86846235958816</v>
      </c>
      <c r="M188" s="306">
        <f t="shared" ca="1" si="74"/>
        <v>1.367774867996546</v>
      </c>
      <c r="N188" s="304">
        <f t="shared" ca="1" si="75"/>
        <v>78.367727260265383</v>
      </c>
      <c r="P188" s="310">
        <f t="shared" ca="1" si="76"/>
        <v>23</v>
      </c>
      <c r="Q188" s="304">
        <f t="shared" ca="1" si="77"/>
        <v>0</v>
      </c>
      <c r="R188" s="306">
        <f t="shared" ca="1" si="78"/>
        <v>0</v>
      </c>
      <c r="S188" s="307">
        <f t="shared" ca="1" si="79"/>
        <v>8.7299999999999986</v>
      </c>
      <c r="T188" s="304">
        <f t="shared" ca="1" si="59"/>
        <v>85.641299999999987</v>
      </c>
      <c r="U188" s="311">
        <f t="shared" ca="1" si="60"/>
        <v>0</v>
      </c>
      <c r="V188" s="306">
        <f t="shared" ca="1" si="61"/>
        <v>1.200742552422444</v>
      </c>
      <c r="W188" s="304">
        <f t="shared" ca="1" si="62"/>
        <v>116.5184743090133</v>
      </c>
      <c r="Y188" s="314" t="str">
        <f t="shared" ca="1" si="80"/>
        <v/>
      </c>
      <c r="Z188" s="315" t="str">
        <f t="shared" ca="1" si="81"/>
        <v/>
      </c>
      <c r="AA188" s="316" t="str">
        <f t="shared" ca="1" si="82"/>
        <v/>
      </c>
      <c r="AC188" s="310" t="e">
        <f t="shared" ca="1" si="83"/>
        <v>#N/A</v>
      </c>
      <c r="AD188" s="323" t="e">
        <f t="shared" ca="1" si="84"/>
        <v>#N/A</v>
      </c>
      <c r="AE188" s="324">
        <f t="shared" ca="1" si="63"/>
        <v>200.00018182747286</v>
      </c>
      <c r="AG188" s="306">
        <f t="shared" ca="1" si="85"/>
        <v>-22.990710641241879</v>
      </c>
      <c r="AH188" s="304">
        <f t="shared" ca="1" si="86"/>
        <v>-13.381982455455722</v>
      </c>
    </row>
    <row r="189" spans="1:34" x14ac:dyDescent="0.2">
      <c r="A189" s="347">
        <f t="shared" ca="1" si="64"/>
        <v>0.01</v>
      </c>
      <c r="B189" s="304">
        <f t="shared" ca="1" si="65"/>
        <v>1.8500000000000014</v>
      </c>
      <c r="D189" s="306">
        <f t="shared" ca="1" si="66"/>
        <v>-2.6911316403154673</v>
      </c>
      <c r="E189" s="307">
        <f t="shared" ca="1" si="67"/>
        <v>-22.882783337324113</v>
      </c>
      <c r="F189" s="304">
        <f t="shared" ca="1" si="68"/>
        <v>23.040485298023238</v>
      </c>
      <c r="G189" s="306">
        <f t="shared" ca="1" si="69"/>
        <v>37.94412247748803</v>
      </c>
      <c r="H189" s="307">
        <f t="shared" ca="1" si="70"/>
        <v>184.22409540733557</v>
      </c>
      <c r="I189" s="304">
        <f t="shared" ca="1" si="71"/>
        <v>188.09113152734685</v>
      </c>
      <c r="J189" s="306">
        <f t="shared" ca="1" si="72"/>
        <v>39.905228386223641</v>
      </c>
      <c r="K189" s="307">
        <f t="shared" ca="1" si="73"/>
        <v>201.84356692071307</v>
      </c>
      <c r="L189" s="304">
        <f t="shared" ca="1" si="58"/>
        <v>205.75046235630444</v>
      </c>
      <c r="M189" s="306">
        <f t="shared" ca="1" si="74"/>
        <v>1.367669706904882</v>
      </c>
      <c r="N189" s="304">
        <f t="shared" ca="1" si="75"/>
        <v>78.361701973544044</v>
      </c>
      <c r="P189" s="310">
        <f t="shared" ca="1" si="76"/>
        <v>23</v>
      </c>
      <c r="Q189" s="304">
        <f t="shared" ca="1" si="77"/>
        <v>0</v>
      </c>
      <c r="R189" s="306">
        <f t="shared" ca="1" si="78"/>
        <v>0</v>
      </c>
      <c r="S189" s="307">
        <f t="shared" ca="1" si="79"/>
        <v>8.7299999999999986</v>
      </c>
      <c r="T189" s="304">
        <f t="shared" ca="1" si="59"/>
        <v>85.641299999999987</v>
      </c>
      <c r="U189" s="311">
        <f t="shared" ca="1" si="60"/>
        <v>0</v>
      </c>
      <c r="V189" s="306">
        <f t="shared" ca="1" si="61"/>
        <v>1.200521207392899</v>
      </c>
      <c r="W189" s="304">
        <f t="shared" ca="1" si="62"/>
        <v>116.21316070856916</v>
      </c>
      <c r="Y189" s="314" t="str">
        <f t="shared" ca="1" si="80"/>
        <v/>
      </c>
      <c r="Z189" s="315" t="str">
        <f t="shared" ca="1" si="81"/>
        <v/>
      </c>
      <c r="AA189" s="316" t="str">
        <f t="shared" ca="1" si="82"/>
        <v/>
      </c>
      <c r="AC189" s="310" t="e">
        <f t="shared" ca="1" si="83"/>
        <v>#N/A</v>
      </c>
      <c r="AD189" s="323" t="e">
        <f t="shared" ca="1" si="84"/>
        <v>#N/A</v>
      </c>
      <c r="AE189" s="324">
        <f t="shared" ca="1" si="63"/>
        <v>201.84356692071307</v>
      </c>
      <c r="AG189" s="306">
        <f t="shared" ca="1" si="85"/>
        <v>-22.95542486462741</v>
      </c>
      <c r="AH189" s="304">
        <f t="shared" ca="1" si="86"/>
        <v>-13.346904273655593</v>
      </c>
    </row>
    <row r="190" spans="1:34" x14ac:dyDescent="0.2">
      <c r="A190" s="347">
        <f t="shared" ca="1" si="64"/>
        <v>0.01</v>
      </c>
      <c r="B190" s="304">
        <f t="shared" ca="1" si="65"/>
        <v>1.8600000000000014</v>
      </c>
      <c r="D190" s="306">
        <f t="shared" ca="1" si="66"/>
        <v>-2.6854511935515788</v>
      </c>
      <c r="E190" s="307">
        <f t="shared" ca="1" si="67"/>
        <v>-22.848246363085771</v>
      </c>
      <c r="F190" s="304">
        <f t="shared" ca="1" si="68"/>
        <v>23.005521293402801</v>
      </c>
      <c r="G190" s="306">
        <f t="shared" ca="1" si="69"/>
        <v>37.917267965552512</v>
      </c>
      <c r="H190" s="307">
        <f t="shared" ca="1" si="70"/>
        <v>183.99561294370471</v>
      </c>
      <c r="I190" s="304">
        <f t="shared" ca="1" si="71"/>
        <v>187.86193013088393</v>
      </c>
      <c r="J190" s="306">
        <f t="shared" ca="1" si="72"/>
        <v>40.284535338438843</v>
      </c>
      <c r="K190" s="307">
        <f t="shared" ca="1" si="73"/>
        <v>203.68466546246827</v>
      </c>
      <c r="L190" s="304">
        <f t="shared" ca="1" si="58"/>
        <v>207.63016816443496</v>
      </c>
      <c r="M190" s="306">
        <f t="shared" ca="1" si="74"/>
        <v>1.3675643637253145</v>
      </c>
      <c r="N190" s="304">
        <f t="shared" ca="1" si="75"/>
        <v>78.35566625395434</v>
      </c>
      <c r="P190" s="310">
        <f t="shared" ca="1" si="76"/>
        <v>23</v>
      </c>
      <c r="Q190" s="304">
        <f t="shared" ca="1" si="77"/>
        <v>0</v>
      </c>
      <c r="R190" s="306">
        <f t="shared" ca="1" si="78"/>
        <v>0</v>
      </c>
      <c r="S190" s="307">
        <f t="shared" ca="1" si="79"/>
        <v>8.7299999999999986</v>
      </c>
      <c r="T190" s="304">
        <f t="shared" ca="1" si="59"/>
        <v>85.641299999999987</v>
      </c>
      <c r="U190" s="311">
        <f t="shared" ca="1" si="60"/>
        <v>0</v>
      </c>
      <c r="V190" s="306">
        <f t="shared" ca="1" si="61"/>
        <v>1.2003001772376642</v>
      </c>
      <c r="W190" s="304">
        <f t="shared" ca="1" si="62"/>
        <v>115.90876243279661</v>
      </c>
      <c r="Y190" s="314" t="str">
        <f t="shared" ca="1" si="80"/>
        <v/>
      </c>
      <c r="Z190" s="315" t="str">
        <f t="shared" ca="1" si="81"/>
        <v/>
      </c>
      <c r="AA190" s="316" t="str">
        <f t="shared" ca="1" si="82"/>
        <v/>
      </c>
      <c r="AC190" s="310" t="e">
        <f t="shared" ca="1" si="83"/>
        <v>#N/A</v>
      </c>
      <c r="AD190" s="323" t="e">
        <f t="shared" ca="1" si="84"/>
        <v>#N/A</v>
      </c>
      <c r="AE190" s="324">
        <f t="shared" ca="1" si="63"/>
        <v>203.68466546246827</v>
      </c>
      <c r="AG190" s="306">
        <f t="shared" ca="1" si="85"/>
        <v>-22.920243883226689</v>
      </c>
      <c r="AH190" s="304">
        <f t="shared" ca="1" si="86"/>
        <v>-13.311931352642517</v>
      </c>
    </row>
    <row r="191" spans="1:34" x14ac:dyDescent="0.2">
      <c r="A191" s="347">
        <f t="shared" ca="1" si="64"/>
        <v>0.01</v>
      </c>
      <c r="B191" s="304">
        <f t="shared" ca="1" si="65"/>
        <v>1.8700000000000014</v>
      </c>
      <c r="D191" s="306">
        <f t="shared" ca="1" si="66"/>
        <v>-2.6797870426735879</v>
      </c>
      <c r="E191" s="307">
        <f t="shared" ca="1" si="67"/>
        <v>-22.813812930912462</v>
      </c>
      <c r="F191" s="304">
        <f t="shared" ca="1" si="68"/>
        <v>22.970662137621325</v>
      </c>
      <c r="G191" s="306">
        <f t="shared" ca="1" si="69"/>
        <v>37.890470095125778</v>
      </c>
      <c r="H191" s="307">
        <f t="shared" ca="1" si="70"/>
        <v>183.7674748143956</v>
      </c>
      <c r="I191" s="304">
        <f t="shared" ca="1" si="71"/>
        <v>187.63307950276024</v>
      </c>
      <c r="J191" s="306">
        <f t="shared" ca="1" si="72"/>
        <v>40.663574028742232</v>
      </c>
      <c r="K191" s="307">
        <f t="shared" ca="1" si="73"/>
        <v>205.52348090125878</v>
      </c>
      <c r="L191" s="304">
        <f t="shared" ca="1" si="58"/>
        <v>209.50758328652708</v>
      </c>
      <c r="M191" s="306">
        <f t="shared" ca="1" si="74"/>
        <v>1.367458838118186</v>
      </c>
      <c r="N191" s="304">
        <f t="shared" ca="1" si="75"/>
        <v>78.349620082035315</v>
      </c>
      <c r="P191" s="310">
        <f t="shared" ca="1" si="76"/>
        <v>23</v>
      </c>
      <c r="Q191" s="304">
        <f t="shared" ca="1" si="77"/>
        <v>0</v>
      </c>
      <c r="R191" s="306">
        <f t="shared" ca="1" si="78"/>
        <v>0</v>
      </c>
      <c r="S191" s="307">
        <f t="shared" ca="1" si="79"/>
        <v>8.7299999999999986</v>
      </c>
      <c r="T191" s="304">
        <f t="shared" ca="1" si="59"/>
        <v>85.641299999999987</v>
      </c>
      <c r="U191" s="311">
        <f t="shared" ca="1" si="60"/>
        <v>0</v>
      </c>
      <c r="V191" s="306">
        <f t="shared" ca="1" si="61"/>
        <v>1.2000794613817338</v>
      </c>
      <c r="W191" s="304">
        <f t="shared" ca="1" si="62"/>
        <v>115.60527589762626</v>
      </c>
      <c r="Y191" s="314" t="str">
        <f t="shared" ca="1" si="80"/>
        <v/>
      </c>
      <c r="Z191" s="315" t="str">
        <f t="shared" ca="1" si="81"/>
        <v/>
      </c>
      <c r="AA191" s="316" t="str">
        <f t="shared" ca="1" si="82"/>
        <v/>
      </c>
      <c r="AC191" s="310" t="e">
        <f t="shared" ca="1" si="83"/>
        <v>#N/A</v>
      </c>
      <c r="AD191" s="323" t="e">
        <f t="shared" ca="1" si="84"/>
        <v>#N/A</v>
      </c>
      <c r="AE191" s="324">
        <f t="shared" ca="1" si="63"/>
        <v>205.52348090125878</v>
      </c>
      <c r="AG191" s="306">
        <f t="shared" ca="1" si="85"/>
        <v>-22.885167283220312</v>
      </c>
      <c r="AH191" s="304">
        <f t="shared" ca="1" si="86"/>
        <v>-13.277063279816337</v>
      </c>
    </row>
    <row r="192" spans="1:34" x14ac:dyDescent="0.2">
      <c r="A192" s="347">
        <f t="shared" ca="1" si="64"/>
        <v>0.01</v>
      </c>
      <c r="B192" s="304">
        <f t="shared" ca="1" si="65"/>
        <v>1.8800000000000014</v>
      </c>
      <c r="D192" s="306">
        <f t="shared" ca="1" si="66"/>
        <v>-2.6741391230441027</v>
      </c>
      <c r="E192" s="307">
        <f t="shared" ca="1" si="67"/>
        <v>-22.779482635355663</v>
      </c>
      <c r="F192" s="304">
        <f t="shared" ca="1" si="68"/>
        <v>22.935907420110183</v>
      </c>
      <c r="G192" s="306">
        <f t="shared" ca="1" si="69"/>
        <v>37.86372870389534</v>
      </c>
      <c r="H192" s="307">
        <f t="shared" ca="1" si="70"/>
        <v>183.53967998804205</v>
      </c>
      <c r="I192" s="304">
        <f t="shared" ca="1" si="71"/>
        <v>187.40457860328564</v>
      </c>
      <c r="J192" s="306">
        <f t="shared" ca="1" si="72"/>
        <v>41.042345022737337</v>
      </c>
      <c r="K192" s="307">
        <f t="shared" ca="1" si="73"/>
        <v>207.36001667527097</v>
      </c>
      <c r="L192" s="304">
        <f t="shared" ca="1" si="58"/>
        <v>211.38271121483436</v>
      </c>
      <c r="M192" s="306">
        <f t="shared" ca="1" si="74"/>
        <v>1.3673531297428652</v>
      </c>
      <c r="N192" s="304">
        <f t="shared" ca="1" si="75"/>
        <v>78.343563438270252</v>
      </c>
      <c r="P192" s="310">
        <f t="shared" ca="1" si="76"/>
        <v>23</v>
      </c>
      <c r="Q192" s="304">
        <f t="shared" ca="1" si="77"/>
        <v>0</v>
      </c>
      <c r="R192" s="306">
        <f t="shared" ca="1" si="78"/>
        <v>0</v>
      </c>
      <c r="S192" s="307">
        <f t="shared" ca="1" si="79"/>
        <v>8.7299999999999986</v>
      </c>
      <c r="T192" s="304">
        <f t="shared" ca="1" si="59"/>
        <v>85.641299999999987</v>
      </c>
      <c r="U192" s="311">
        <f t="shared" ca="1" si="60"/>
        <v>0</v>
      </c>
      <c r="V192" s="306">
        <f t="shared" ca="1" si="61"/>
        <v>1.1998590592519174</v>
      </c>
      <c r="W192" s="304">
        <f t="shared" ca="1" si="62"/>
        <v>115.30269753681186</v>
      </c>
      <c r="Y192" s="314" t="str">
        <f t="shared" ca="1" si="80"/>
        <v/>
      </c>
      <c r="Z192" s="315" t="str">
        <f t="shared" ca="1" si="81"/>
        <v/>
      </c>
      <c r="AA192" s="316" t="str">
        <f t="shared" ca="1" si="82"/>
        <v/>
      </c>
      <c r="AC192" s="310" t="e">
        <f t="shared" ca="1" si="83"/>
        <v>#N/A</v>
      </c>
      <c r="AD192" s="323" t="e">
        <f t="shared" ca="1" si="84"/>
        <v>#N/A</v>
      </c>
      <c r="AE192" s="324">
        <f t="shared" ca="1" si="63"/>
        <v>207.36001667527097</v>
      </c>
      <c r="AG192" s="306">
        <f t="shared" ca="1" si="85"/>
        <v>-22.850194652838496</v>
      </c>
      <c r="AH192" s="304">
        <f t="shared" ca="1" si="86"/>
        <v>-13.24229964463073</v>
      </c>
    </row>
    <row r="193" spans="1:34" x14ac:dyDescent="0.2">
      <c r="A193" s="347">
        <f t="shared" ca="1" si="64"/>
        <v>0.01</v>
      </c>
      <c r="B193" s="304">
        <f t="shared" ca="1" si="65"/>
        <v>1.8900000000000015</v>
      </c>
      <c r="D193" s="306">
        <f t="shared" ca="1" si="66"/>
        <v>-2.6685073703464344</v>
      </c>
      <c r="E193" s="307">
        <f t="shared" ca="1" si="67"/>
        <v>-22.745255072983056</v>
      </c>
      <c r="F193" s="304">
        <f t="shared" ca="1" si="68"/>
        <v>22.901256732342326</v>
      </c>
      <c r="G193" s="306">
        <f t="shared" ca="1" si="69"/>
        <v>37.837043630191879</v>
      </c>
      <c r="H193" s="307">
        <f t="shared" ca="1" si="70"/>
        <v>183.31222743731223</v>
      </c>
      <c r="I193" s="304">
        <f t="shared" ca="1" si="71"/>
        <v>187.17642639686744</v>
      </c>
      <c r="J193" s="306">
        <f t="shared" ca="1" si="72"/>
        <v>41.420848884407775</v>
      </c>
      <c r="K193" s="307">
        <f t="shared" ca="1" si="73"/>
        <v>209.19427621239774</v>
      </c>
      <c r="L193" s="304">
        <f t="shared" ca="1" si="58"/>
        <v>213.2555554313507</v>
      </c>
      <c r="M193" s="306">
        <f t="shared" ca="1" si="74"/>
        <v>1.367247238257743</v>
      </c>
      <c r="N193" s="304">
        <f t="shared" ca="1" si="75"/>
        <v>78.337496303086368</v>
      </c>
      <c r="P193" s="310">
        <f t="shared" ca="1" si="76"/>
        <v>23</v>
      </c>
      <c r="Q193" s="304">
        <f t="shared" ca="1" si="77"/>
        <v>0</v>
      </c>
      <c r="R193" s="306">
        <f t="shared" ca="1" si="78"/>
        <v>0</v>
      </c>
      <c r="S193" s="307">
        <f t="shared" ca="1" si="79"/>
        <v>8.7299999999999986</v>
      </c>
      <c r="T193" s="304">
        <f t="shared" ca="1" si="59"/>
        <v>85.641299999999987</v>
      </c>
      <c r="U193" s="311">
        <f t="shared" ca="1" si="60"/>
        <v>0</v>
      </c>
      <c r="V193" s="306">
        <f t="shared" ca="1" si="61"/>
        <v>1.1996389702768282</v>
      </c>
      <c r="W193" s="304">
        <f t="shared" ca="1" si="62"/>
        <v>115.00102380182361</v>
      </c>
      <c r="Y193" s="314" t="str">
        <f t="shared" ca="1" si="80"/>
        <v/>
      </c>
      <c r="Z193" s="315" t="str">
        <f t="shared" ca="1" si="81"/>
        <v/>
      </c>
      <c r="AA193" s="316" t="str">
        <f t="shared" ca="1" si="82"/>
        <v/>
      </c>
      <c r="AC193" s="310" t="e">
        <f t="shared" ca="1" si="83"/>
        <v>#N/A</v>
      </c>
      <c r="AD193" s="323" t="e">
        <f t="shared" ca="1" si="84"/>
        <v>#N/A</v>
      </c>
      <c r="AE193" s="324">
        <f t="shared" ca="1" si="63"/>
        <v>209.19427621239774</v>
      </c>
      <c r="AG193" s="306">
        <f t="shared" ca="1" si="85"/>
        <v>-22.815325582348819</v>
      </c>
      <c r="AH193" s="304">
        <f t="shared" ca="1" si="86"/>
        <v>-13.207640038580971</v>
      </c>
    </row>
    <row r="194" spans="1:34" x14ac:dyDescent="0.2">
      <c r="A194" s="347">
        <f t="shared" ca="1" si="64"/>
        <v>0.01</v>
      </c>
      <c r="B194" s="304">
        <f t="shared" ca="1" si="65"/>
        <v>1.9000000000000015</v>
      </c>
      <c r="D194" s="306">
        <f t="shared" ca="1" si="66"/>
        <v>-2.6628917205826896</v>
      </c>
      <c r="E194" s="307">
        <f t="shared" ca="1" si="67"/>
        <v>-22.711129842366454</v>
      </c>
      <c r="F194" s="304">
        <f t="shared" ca="1" si="68"/>
        <v>22.866709667820071</v>
      </c>
      <c r="G194" s="306">
        <f t="shared" ca="1" si="69"/>
        <v>37.810414712986052</v>
      </c>
      <c r="H194" s="307">
        <f t="shared" ca="1" si="70"/>
        <v>183.08511613888857</v>
      </c>
      <c r="I194" s="304">
        <f t="shared" ca="1" si="71"/>
        <v>186.94862185198988</v>
      </c>
      <c r="J194" s="306">
        <f t="shared" ca="1" si="72"/>
        <v>41.799086176123666</v>
      </c>
      <c r="K194" s="307">
        <f t="shared" ca="1" si="73"/>
        <v>211.02626293027873</v>
      </c>
      <c r="L194" s="304">
        <f t="shared" ca="1" si="58"/>
        <v>215.12611940784444</v>
      </c>
      <c r="M194" s="306">
        <f t="shared" ca="1" si="74"/>
        <v>1.3671411633202306</v>
      </c>
      <c r="N194" s="304">
        <f t="shared" ca="1" si="75"/>
        <v>78.331418656854808</v>
      </c>
      <c r="P194" s="310">
        <f t="shared" ca="1" si="76"/>
        <v>23</v>
      </c>
      <c r="Q194" s="304">
        <f t="shared" ca="1" si="77"/>
        <v>0</v>
      </c>
      <c r="R194" s="306">
        <f t="shared" ca="1" si="78"/>
        <v>0</v>
      </c>
      <c r="S194" s="307">
        <f t="shared" ca="1" si="79"/>
        <v>8.7299999999999986</v>
      </c>
      <c r="T194" s="304">
        <f t="shared" ca="1" si="59"/>
        <v>85.641299999999987</v>
      </c>
      <c r="U194" s="311">
        <f t="shared" ca="1" si="60"/>
        <v>0</v>
      </c>
      <c r="V194" s="306">
        <f t="shared" ca="1" si="61"/>
        <v>1.1994191938868808</v>
      </c>
      <c r="W194" s="304">
        <f t="shared" ca="1" si="62"/>
        <v>114.7002511617423</v>
      </c>
      <c r="Y194" s="314" t="str">
        <f t="shared" ca="1" si="80"/>
        <v/>
      </c>
      <c r="Z194" s="315" t="str">
        <f t="shared" ca="1" si="81"/>
        <v/>
      </c>
      <c r="AA194" s="316" t="str">
        <f t="shared" ca="1" si="82"/>
        <v/>
      </c>
      <c r="AC194" s="310" t="e">
        <f t="shared" ca="1" si="83"/>
        <v>#N/A</v>
      </c>
      <c r="AD194" s="323" t="e">
        <f t="shared" ca="1" si="84"/>
        <v>#N/A</v>
      </c>
      <c r="AE194" s="324">
        <f t="shared" ca="1" si="63"/>
        <v>211.02626293027873</v>
      </c>
      <c r="AG194" s="306">
        <f t="shared" ca="1" si="85"/>
        <v>-22.780559664043963</v>
      </c>
      <c r="AH194" s="304">
        <f t="shared" ca="1" si="86"/>
        <v>-13.17308405519171</v>
      </c>
    </row>
    <row r="195" spans="1:34" x14ac:dyDescent="0.2">
      <c r="A195" s="347">
        <f t="shared" ca="1" si="64"/>
        <v>0.01</v>
      </c>
      <c r="B195" s="304">
        <f t="shared" ca="1" si="65"/>
        <v>1.9100000000000015</v>
      </c>
      <c r="D195" s="306">
        <f t="shared" ca="1" si="66"/>
        <v>-2.6572921100718485</v>
      </c>
      <c r="E195" s="307">
        <f t="shared" ca="1" si="67"/>
        <v>-22.677106544069819</v>
      </c>
      <c r="F195" s="304">
        <f t="shared" ca="1" si="68"/>
        <v>22.832265822062958</v>
      </c>
      <c r="G195" s="306">
        <f t="shared" ca="1" si="69"/>
        <v>37.783841791885337</v>
      </c>
      <c r="H195" s="307">
        <f t="shared" ca="1" si="70"/>
        <v>182.85834507344788</v>
      </c>
      <c r="I195" s="304">
        <f t="shared" ca="1" si="71"/>
        <v>186.72116394119431</v>
      </c>
      <c r="J195" s="306">
        <f t="shared" ca="1" si="72"/>
        <v>42.177057458648022</v>
      </c>
      <c r="K195" s="307">
        <f t="shared" ca="1" si="73"/>
        <v>212.85598023634043</v>
      </c>
      <c r="L195" s="304">
        <f t="shared" ca="1" si="58"/>
        <v>216.99440660589261</v>
      </c>
      <c r="M195" s="306">
        <f t="shared" ca="1" si="74"/>
        <v>1.3670349045867562</v>
      </c>
      <c r="N195" s="304">
        <f t="shared" ca="1" si="75"/>
        <v>78.325330479890312</v>
      </c>
      <c r="P195" s="310">
        <f t="shared" ca="1" si="76"/>
        <v>23</v>
      </c>
      <c r="Q195" s="304">
        <f t="shared" ca="1" si="77"/>
        <v>0</v>
      </c>
      <c r="R195" s="306">
        <f t="shared" ca="1" si="78"/>
        <v>0</v>
      </c>
      <c r="S195" s="307">
        <f t="shared" ca="1" si="79"/>
        <v>8.7299999999999986</v>
      </c>
      <c r="T195" s="304">
        <f t="shared" ca="1" si="59"/>
        <v>85.641299999999987</v>
      </c>
      <c r="U195" s="311">
        <f t="shared" ca="1" si="60"/>
        <v>0</v>
      </c>
      <c r="V195" s="306">
        <f t="shared" ca="1" si="61"/>
        <v>1.1991997295142784</v>
      </c>
      <c r="W195" s="304">
        <f t="shared" ca="1" si="62"/>
        <v>114.40037610315427</v>
      </c>
      <c r="Y195" s="314" t="str">
        <f t="shared" ca="1" si="80"/>
        <v/>
      </c>
      <c r="Z195" s="315" t="str">
        <f t="shared" ca="1" si="81"/>
        <v/>
      </c>
      <c r="AA195" s="316" t="str">
        <f t="shared" ca="1" si="82"/>
        <v/>
      </c>
      <c r="AC195" s="310" t="e">
        <f t="shared" ca="1" si="83"/>
        <v>#N/A</v>
      </c>
      <c r="AD195" s="323" t="e">
        <f t="shared" ca="1" si="84"/>
        <v>#N/A</v>
      </c>
      <c r="AE195" s="324">
        <f t="shared" ca="1" si="63"/>
        <v>212.85598023634043</v>
      </c>
      <c r="AG195" s="306">
        <f t="shared" ca="1" si="85"/>
        <v>-22.745896492229605</v>
      </c>
      <c r="AH195" s="304">
        <f t="shared" ca="1" si="86"/>
        <v>-13.138631290004847</v>
      </c>
    </row>
    <row r="196" spans="1:34" x14ac:dyDescent="0.2">
      <c r="A196" s="347">
        <f t="shared" ca="1" si="64"/>
        <v>0.01</v>
      </c>
      <c r="B196" s="304">
        <f t="shared" ca="1" si="65"/>
        <v>1.9200000000000015</v>
      </c>
      <c r="D196" s="306">
        <f t="shared" ca="1" si="66"/>
        <v>-2.6517084754478772</v>
      </c>
      <c r="E196" s="307">
        <f t="shared" ca="1" si="67"/>
        <v>-22.643184780637405</v>
      </c>
      <c r="F196" s="304">
        <f t="shared" ca="1" si="68"/>
        <v>22.79792479259574</v>
      </c>
      <c r="G196" s="306">
        <f t="shared" ca="1" si="69"/>
        <v>37.757324707130856</v>
      </c>
      <c r="H196" s="307">
        <f t="shared" ca="1" si="70"/>
        <v>182.63191322564151</v>
      </c>
      <c r="I196" s="304">
        <f t="shared" ca="1" si="71"/>
        <v>186.49405164105897</v>
      </c>
      <c r="J196" s="306">
        <f t="shared" ca="1" si="72"/>
        <v>42.554763291143104</v>
      </c>
      <c r="K196" s="307">
        <f t="shared" ca="1" si="73"/>
        <v>214.68343152783586</v>
      </c>
      <c r="L196" s="304">
        <f t="shared" ref="L196:L259" ca="1" si="87">SQRT(pos_x^2+pos_z^2)</f>
        <v>218.86042047691541</v>
      </c>
      <c r="M196" s="306">
        <f t="shared" ca="1" si="74"/>
        <v>1.3669284617127608</v>
      </c>
      <c r="N196" s="304">
        <f t="shared" ca="1" si="75"/>
        <v>78.319231752451131</v>
      </c>
      <c r="P196" s="310">
        <f t="shared" ca="1" si="76"/>
        <v>23</v>
      </c>
      <c r="Q196" s="304">
        <f t="shared" ca="1" si="77"/>
        <v>0</v>
      </c>
      <c r="R196" s="306">
        <f t="shared" ca="1" si="78"/>
        <v>0</v>
      </c>
      <c r="S196" s="307">
        <f t="shared" ca="1" si="79"/>
        <v>8.7299999999999986</v>
      </c>
      <c r="T196" s="304">
        <f t="shared" ref="T196:T259" ca="1" si="88">m*g</f>
        <v>85.641299999999987</v>
      </c>
      <c r="U196" s="311">
        <f t="shared" ref="U196:U259" ca="1" si="89">IF(pos_xz&lt;L_rampe,Poids*COS(Beta),0)</f>
        <v>0</v>
      </c>
      <c r="V196" s="306">
        <f t="shared" ref="V196:V259" ca="1" si="90">Rho_moyen*(20000-Alt_rampe-pos_z)/(20000+Alt_rampe+pos_z)</f>
        <v>1.1989805765930097</v>
      </c>
      <c r="W196" s="304">
        <f t="shared" ref="W196:W259" ca="1" si="91">1/2*Rho*Sref*Cx*vit_xz^2</f>
        <v>114.10139513004707</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214.68343152783586</v>
      </c>
      <c r="AG196" s="306">
        <f t="shared" ca="1" si="85"/>
        <v>-22.711335663212324</v>
      </c>
      <c r="AH196" s="304">
        <f t="shared" ca="1" si="86"/>
        <v>-13.104281340567502</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-2.6461407536578601</v>
      </c>
      <c r="E197" s="307">
        <f t="shared" ref="E197:E260" ca="1" si="96">IF(AND(L196&lt;L_rampe,Poussee&lt;Poids*SIN(M196)),0,(-W196+Poussee)/m*SIN(M196)+U196/m*COS(M196)-Poids/m)</f>
        <v>-22.609364156581925</v>
      </c>
      <c r="F197" s="304">
        <f t="shared" ref="F197:F260" ca="1" si="97">SQRT(acc_x^2+acc_z^2)</f>
        <v>22.76368617893641</v>
      </c>
      <c r="G197" s="306">
        <f t="shared" ref="G197:G260" ca="1" si="98">G196+acc_x*pas</f>
        <v>37.730863299594276</v>
      </c>
      <c r="H197" s="307">
        <f t="shared" ref="H197:H260" ca="1" si="99">H196+acc_z*pas</f>
        <v>182.40581958407569</v>
      </c>
      <c r="I197" s="304">
        <f t="shared" ref="I197:I260" ca="1" si="100">SQRT(vit_x^2+vit_z^2)</f>
        <v>186.26728393217911</v>
      </c>
      <c r="J197" s="306">
        <f t="shared" ref="J197:J260" ca="1" si="101">J196+0.5*(vit_x+G196)*pas*(K196&gt;=0)</f>
        <v>42.932204231176726</v>
      </c>
      <c r="K197" s="307">
        <f t="shared" ref="K197:K260" ca="1" si="102">K196+0.5*(vit_z+H196)*pas</f>
        <v>216.50862019188446</v>
      </c>
      <c r="L197" s="304">
        <f t="shared" ca="1" si="87"/>
        <v>220.72416446221095</v>
      </c>
      <c r="M197" s="306">
        <f t="shared" ref="M197:M260" ca="1" si="103">IF(AND(L196&gt;L_rampe,G197&gt;0),ATAN2(G197,H197),$M$4)</f>
        <v>1.3668218343526961</v>
      </c>
      <c r="N197" s="304">
        <f t="shared" ref="N197:N260" ca="1" si="104">DEGREES(Beta)</f>
        <v>78.313122454738803</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8.7299999999999986</v>
      </c>
      <c r="T197" s="304">
        <f t="shared" ca="1" si="88"/>
        <v>85.641299999999987</v>
      </c>
      <c r="U197" s="311">
        <f t="shared" ca="1" si="89"/>
        <v>0</v>
      </c>
      <c r="V197" s="306">
        <f t="shared" ca="1" si="90"/>
        <v>1.1987617345588388</v>
      </c>
      <c r="W197" s="304">
        <f t="shared" ca="1" si="91"/>
        <v>113.80330476370564</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216.50862019188446</v>
      </c>
      <c r="AG197" s="306">
        <f t="shared" ref="AG197:AG260" ca="1" si="114">IF(AND(L196&lt;L_rampe,Poussee&lt;Poids*SIN(M196)),0,(-W196+Poussee)/m-Poids*SIN(M196)/m)</f>
        <v>-22.676876775287681</v>
      </c>
      <c r="AH197" s="304">
        <f t="shared" ref="AH197:AH260" ca="1" si="115">IF(AND(L196&lt;L_rampe,Poussee&lt;Poids*SIN(M196)), g*SIN(M196), (-W196+Poussee)/m)</f>
        <v>-13.070033806420055</v>
      </c>
    </row>
    <row r="198" spans="1:34" x14ac:dyDescent="0.2">
      <c r="A198" s="347">
        <f t="shared" ca="1" si="93"/>
        <v>0.01</v>
      </c>
      <c r="B198" s="304">
        <f t="shared" ca="1" si="94"/>
        <v>1.9400000000000015</v>
      </c>
      <c r="D198" s="306">
        <f t="shared" ca="1" si="95"/>
        <v>-2.6405888819601175</v>
      </c>
      <c r="E198" s="307">
        <f t="shared" ca="1" si="96"/>
        <v>-22.575644278372831</v>
      </c>
      <c r="F198" s="304">
        <f t="shared" ca="1" si="97"/>
        <v>22.729549582584326</v>
      </c>
      <c r="G198" s="306">
        <f t="shared" ca="1" si="98"/>
        <v>37.704457410774673</v>
      </c>
      <c r="H198" s="307">
        <f t="shared" ca="1" si="99"/>
        <v>182.18006314129195</v>
      </c>
      <c r="I198" s="304">
        <f t="shared" ca="1" si="100"/>
        <v>186.04085979914748</v>
      </c>
      <c r="J198" s="306">
        <f t="shared" ca="1" si="101"/>
        <v>43.309380834728572</v>
      </c>
      <c r="K198" s="307">
        <f t="shared" ca="1" si="102"/>
        <v>218.3315496055113</v>
      </c>
      <c r="L198" s="304">
        <f t="shared" ca="1" si="87"/>
        <v>222.58564199298974</v>
      </c>
      <c r="M198" s="306">
        <f t="shared" ca="1" si="103"/>
        <v>1.3667150221600208</v>
      </c>
      <c r="N198" s="304">
        <f t="shared" ca="1" si="104"/>
        <v>78.307002566897978</v>
      </c>
      <c r="P198" s="310">
        <f t="shared" ca="1" si="105"/>
        <v>23</v>
      </c>
      <c r="Q198" s="304">
        <f t="shared" ca="1" si="106"/>
        <v>0</v>
      </c>
      <c r="R198" s="306">
        <f t="shared" ca="1" si="107"/>
        <v>0</v>
      </c>
      <c r="S198" s="307">
        <f t="shared" ca="1" si="108"/>
        <v>8.7299999999999986</v>
      </c>
      <c r="T198" s="304">
        <f t="shared" ca="1" si="88"/>
        <v>85.641299999999987</v>
      </c>
      <c r="U198" s="311">
        <f t="shared" ca="1" si="89"/>
        <v>0</v>
      </c>
      <c r="V198" s="306">
        <f t="shared" ca="1" si="90"/>
        <v>1.1985432028493006</v>
      </c>
      <c r="W198" s="304">
        <f t="shared" ca="1" si="91"/>
        <v>113.50610154260991</v>
      </c>
      <c r="Y198" s="314" t="str">
        <f t="shared" ca="1" si="109"/>
        <v/>
      </c>
      <c r="Z198" s="315" t="str">
        <f t="shared" ca="1" si="110"/>
        <v/>
      </c>
      <c r="AA198" s="316" t="str">
        <f t="shared" ca="1" si="111"/>
        <v/>
      </c>
      <c r="AC198" s="310" t="e">
        <f t="shared" ca="1" si="112"/>
        <v>#N/A</v>
      </c>
      <c r="AD198" s="323" t="e">
        <f t="shared" ca="1" si="113"/>
        <v>#N/A</v>
      </c>
      <c r="AE198" s="324">
        <f t="shared" ca="1" si="92"/>
        <v>218.3315496055113</v>
      </c>
      <c r="AG198" s="306">
        <f t="shared" ca="1" si="114"/>
        <v>-22.642519428728267</v>
      </c>
      <c r="AH198" s="304">
        <f t="shared" ca="1" si="115"/>
        <v>-13.035888289084268</v>
      </c>
    </row>
    <row r="199" spans="1:34" x14ac:dyDescent="0.2">
      <c r="A199" s="347">
        <f t="shared" ca="1" si="93"/>
        <v>0.01</v>
      </c>
      <c r="B199" s="304">
        <f t="shared" ca="1" si="94"/>
        <v>1.9500000000000015</v>
      </c>
      <c r="D199" s="306">
        <f t="shared" ca="1" si="95"/>
        <v>-2.6350527979223681</v>
      </c>
      <c r="E199" s="307">
        <f t="shared" ca="1" si="96"/>
        <v>-22.542024754424709</v>
      </c>
      <c r="F199" s="304">
        <f t="shared" ca="1" si="97"/>
        <v>22.695514607008469</v>
      </c>
      <c r="G199" s="306">
        <f t="shared" ca="1" si="98"/>
        <v>37.678106882795447</v>
      </c>
      <c r="H199" s="307">
        <f t="shared" ca="1" si="99"/>
        <v>181.95464289374772</v>
      </c>
      <c r="I199" s="304">
        <f t="shared" ca="1" si="100"/>
        <v>185.81477823053422</v>
      </c>
      <c r="J199" s="306">
        <f t="shared" ca="1" si="101"/>
        <v>43.686293656196419</v>
      </c>
      <c r="K199" s="307">
        <f t="shared" ca="1" si="102"/>
        <v>220.15222313568648</v>
      </c>
      <c r="L199" s="304">
        <f t="shared" ca="1" si="87"/>
        <v>224.44485649040951</v>
      </c>
      <c r="M199" s="306">
        <f t="shared" ca="1" si="103"/>
        <v>1.366608024787197</v>
      </c>
      <c r="N199" s="304">
        <f t="shared" ca="1" si="104"/>
        <v>78.300872069016179</v>
      </c>
      <c r="P199" s="310">
        <f t="shared" ca="1" si="105"/>
        <v>23</v>
      </c>
      <c r="Q199" s="304">
        <f t="shared" ca="1" si="106"/>
        <v>0</v>
      </c>
      <c r="R199" s="306">
        <f t="shared" ca="1" si="107"/>
        <v>0</v>
      </c>
      <c r="S199" s="307">
        <f t="shared" ca="1" si="108"/>
        <v>8.7299999999999986</v>
      </c>
      <c r="T199" s="304">
        <f t="shared" ca="1" si="88"/>
        <v>85.641299999999987</v>
      </c>
      <c r="U199" s="311">
        <f t="shared" ca="1" si="89"/>
        <v>0</v>
      </c>
      <c r="V199" s="306">
        <f t="shared" ca="1" si="90"/>
        <v>1.1983249809036904</v>
      </c>
      <c r="W199" s="304">
        <f t="shared" ca="1" si="91"/>
        <v>113.20978202233185</v>
      </c>
      <c r="Y199" s="314" t="str">
        <f t="shared" ca="1" si="109"/>
        <v/>
      </c>
      <c r="Z199" s="315" t="str">
        <f t="shared" ca="1" si="110"/>
        <v/>
      </c>
      <c r="AA199" s="316" t="str">
        <f t="shared" ca="1" si="111"/>
        <v/>
      </c>
      <c r="AC199" s="310" t="e">
        <f t="shared" ca="1" si="112"/>
        <v>#N/A</v>
      </c>
      <c r="AD199" s="323" t="e">
        <f t="shared" ca="1" si="113"/>
        <v>#N/A</v>
      </c>
      <c r="AE199" s="324">
        <f t="shared" ca="1" si="92"/>
        <v>220.15222313568648</v>
      </c>
      <c r="AG199" s="306">
        <f t="shared" ca="1" si="114"/>
        <v>-22.608263225771978</v>
      </c>
      <c r="AH199" s="304">
        <f t="shared" ca="1" si="115"/>
        <v>-13.001844392051538</v>
      </c>
    </row>
    <row r="200" spans="1:34" x14ac:dyDescent="0.2">
      <c r="A200" s="347">
        <f t="shared" ca="1" si="93"/>
        <v>0.01</v>
      </c>
      <c r="B200" s="304">
        <f t="shared" ca="1" si="94"/>
        <v>1.9600000000000015</v>
      </c>
      <c r="D200" s="306">
        <f t="shared" ca="1" si="95"/>
        <v>-2.629532439419882</v>
      </c>
      <c r="E200" s="307">
        <f t="shared" ca="1" si="96"/>
        <v>-22.508505195085643</v>
      </c>
      <c r="F200" s="304">
        <f t="shared" ca="1" si="97"/>
        <v>22.661580857635659</v>
      </c>
      <c r="G200" s="306">
        <f t="shared" ca="1" si="98"/>
        <v>37.651811558401249</v>
      </c>
      <c r="H200" s="307">
        <f t="shared" ca="1" si="99"/>
        <v>181.72955784179686</v>
      </c>
      <c r="I200" s="304">
        <f t="shared" ca="1" si="100"/>
        <v>185.58903821886773</v>
      </c>
      <c r="J200" s="306">
        <f t="shared" ca="1" si="101"/>
        <v>44.062943248402405</v>
      </c>
      <c r="K200" s="307">
        <f t="shared" ca="1" si="102"/>
        <v>221.9706441393642</v>
      </c>
      <c r="L200" s="304">
        <f t="shared" ca="1" si="87"/>
        <v>226.30181136561012</v>
      </c>
      <c r="M200" s="306">
        <f t="shared" ca="1" si="103"/>
        <v>1.3665008418856877</v>
      </c>
      <c r="N200" s="304">
        <f t="shared" ca="1" si="104"/>
        <v>78.294730941123731</v>
      </c>
      <c r="P200" s="310">
        <f t="shared" ca="1" si="105"/>
        <v>23</v>
      </c>
      <c r="Q200" s="304">
        <f t="shared" ca="1" si="106"/>
        <v>0</v>
      </c>
      <c r="R200" s="306">
        <f t="shared" ca="1" si="107"/>
        <v>0</v>
      </c>
      <c r="S200" s="307">
        <f t="shared" ca="1" si="108"/>
        <v>8.7299999999999986</v>
      </c>
      <c r="T200" s="304">
        <f t="shared" ca="1" si="88"/>
        <v>85.641299999999987</v>
      </c>
      <c r="U200" s="311">
        <f t="shared" ca="1" si="89"/>
        <v>0</v>
      </c>
      <c r="V200" s="306">
        <f t="shared" ca="1" si="90"/>
        <v>1.1981070681630599</v>
      </c>
      <c r="W200" s="304">
        <f t="shared" ca="1" si="91"/>
        <v>112.91434277543475</v>
      </c>
      <c r="Y200" s="314" t="str">
        <f t="shared" ca="1" si="109"/>
        <v/>
      </c>
      <c r="Z200" s="315" t="str">
        <f t="shared" ca="1" si="110"/>
        <v/>
      </c>
      <c r="AA200" s="316" t="str">
        <f t="shared" ca="1" si="111"/>
        <v/>
      </c>
      <c r="AC200" s="310" t="e">
        <f t="shared" ca="1" si="112"/>
        <v>#N/A</v>
      </c>
      <c r="AD200" s="323" t="e">
        <f t="shared" ca="1" si="113"/>
        <v>#N/A</v>
      </c>
      <c r="AE200" s="324">
        <f t="shared" ca="1" si="92"/>
        <v>221.9706441393642</v>
      </c>
      <c r="AG200" s="306">
        <f t="shared" ca="1" si="114"/>
        <v>-22.574107770610201</v>
      </c>
      <c r="AH200" s="304">
        <f t="shared" ca="1" si="115"/>
        <v>-12.967901720771119</v>
      </c>
    </row>
    <row r="201" spans="1:34" x14ac:dyDescent="0.2">
      <c r="A201" s="347">
        <f t="shared" ca="1" si="93"/>
        <v>0.01</v>
      </c>
      <c r="B201" s="304">
        <f t="shared" ca="1" si="94"/>
        <v>1.9700000000000015</v>
      </c>
      <c r="D201" s="306">
        <f t="shared" ca="1" si="95"/>
        <v>-2.6240277446336564</v>
      </c>
      <c r="E201" s="307">
        <f t="shared" ca="1" si="96"/>
        <v>-22.475085212625828</v>
      </c>
      <c r="F201" s="304">
        <f t="shared" ca="1" si="97"/>
        <v>22.627747941839004</v>
      </c>
      <c r="G201" s="306">
        <f t="shared" ca="1" si="98"/>
        <v>37.625571280954915</v>
      </c>
      <c r="H201" s="307">
        <f t="shared" ca="1" si="99"/>
        <v>181.50480698967061</v>
      </c>
      <c r="I201" s="304">
        <f t="shared" ca="1" si="100"/>
        <v>185.36363876061509</v>
      </c>
      <c r="J201" s="306">
        <f t="shared" ca="1" si="101"/>
        <v>44.439330162599184</v>
      </c>
      <c r="K201" s="307">
        <f t="shared" ca="1" si="102"/>
        <v>223.78681596352155</v>
      </c>
      <c r="L201" s="304">
        <f t="shared" ca="1" si="87"/>
        <v>228.15651001974842</v>
      </c>
      <c r="M201" s="306">
        <f t="shared" ca="1" si="103"/>
        <v>1.3663934731059533</v>
      </c>
      <c r="N201" s="304">
        <f t="shared" ca="1" si="104"/>
        <v>78.288579163193475</v>
      </c>
      <c r="P201" s="310">
        <f t="shared" ca="1" si="105"/>
        <v>23</v>
      </c>
      <c r="Q201" s="304">
        <f t="shared" ca="1" si="106"/>
        <v>0</v>
      </c>
      <c r="R201" s="306">
        <f t="shared" ca="1" si="107"/>
        <v>0</v>
      </c>
      <c r="S201" s="307">
        <f t="shared" ca="1" si="108"/>
        <v>8.7299999999999986</v>
      </c>
      <c r="T201" s="304">
        <f t="shared" ca="1" si="88"/>
        <v>85.641299999999987</v>
      </c>
      <c r="U201" s="311">
        <f t="shared" ca="1" si="89"/>
        <v>0</v>
      </c>
      <c r="V201" s="306">
        <f t="shared" ca="1" si="90"/>
        <v>1.1978894640702085</v>
      </c>
      <c r="W201" s="304">
        <f t="shared" ca="1" si="91"/>
        <v>112.61978039137199</v>
      </c>
      <c r="Y201" s="314" t="str">
        <f t="shared" ca="1" si="109"/>
        <v/>
      </c>
      <c r="Z201" s="315" t="str">
        <f t="shared" ca="1" si="110"/>
        <v/>
      </c>
      <c r="AA201" s="316" t="str">
        <f t="shared" ca="1" si="111"/>
        <v/>
      </c>
      <c r="AC201" s="310" t="e">
        <f t="shared" ca="1" si="112"/>
        <v>#N/A</v>
      </c>
      <c r="AD201" s="323" t="e">
        <f t="shared" ca="1" si="113"/>
        <v>#N/A</v>
      </c>
      <c r="AE201" s="324">
        <f t="shared" ca="1" si="92"/>
        <v>223.78681596352155</v>
      </c>
      <c r="AG201" s="306">
        <f t="shared" ca="1" si="114"/>
        <v>-22.540052669376255</v>
      </c>
      <c r="AH201" s="304">
        <f t="shared" ca="1" si="115"/>
        <v>-12.934059882638575</v>
      </c>
    </row>
    <row r="202" spans="1:34" x14ac:dyDescent="0.2">
      <c r="A202" s="347">
        <f t="shared" ca="1" si="93"/>
        <v>0.01</v>
      </c>
      <c r="B202" s="304">
        <f t="shared" ca="1" si="94"/>
        <v>1.9800000000000015</v>
      </c>
      <c r="D202" s="306">
        <f t="shared" ca="1" si="95"/>
        <v>-2.6185386520485978</v>
      </c>
      <c r="E202" s="307">
        <f t="shared" ca="1" si="96"/>
        <v>-22.441764421226104</v>
      </c>
      <c r="F202" s="304">
        <f t="shared" ca="1" si="97"/>
        <v>22.59401546892633</v>
      </c>
      <c r="G202" s="306">
        <f t="shared" ca="1" si="98"/>
        <v>37.599385894434427</v>
      </c>
      <c r="H202" s="307">
        <f t="shared" ca="1" si="99"/>
        <v>181.28038934545836</v>
      </c>
      <c r="I202" s="304">
        <f t="shared" ca="1" si="100"/>
        <v>185.13857885616267</v>
      </c>
      <c r="J202" s="306">
        <f t="shared" ca="1" si="101"/>
        <v>44.81545494847613</v>
      </c>
      <c r="K202" s="307">
        <f t="shared" ca="1" si="102"/>
        <v>225.6007419451972</v>
      </c>
      <c r="L202" s="304">
        <f t="shared" ca="1" si="87"/>
        <v>230.00895584403307</v>
      </c>
      <c r="M202" s="306">
        <f t="shared" ca="1" si="103"/>
        <v>1.366285918097448</v>
      </c>
      <c r="N202" s="304">
        <f t="shared" ca="1" si="104"/>
        <v>78.282416715140641</v>
      </c>
      <c r="P202" s="310">
        <f t="shared" ca="1" si="105"/>
        <v>23</v>
      </c>
      <c r="Q202" s="304">
        <f t="shared" ca="1" si="106"/>
        <v>0</v>
      </c>
      <c r="R202" s="306">
        <f t="shared" ca="1" si="107"/>
        <v>0</v>
      </c>
      <c r="S202" s="307">
        <f t="shared" ca="1" si="108"/>
        <v>8.7299999999999986</v>
      </c>
      <c r="T202" s="304">
        <f t="shared" ca="1" si="88"/>
        <v>85.641299999999987</v>
      </c>
      <c r="U202" s="311">
        <f t="shared" ca="1" si="89"/>
        <v>0</v>
      </c>
      <c r="V202" s="306">
        <f t="shared" ca="1" si="90"/>
        <v>1.1976721680696754</v>
      </c>
      <c r="W202" s="304">
        <f t="shared" ca="1" si="91"/>
        <v>112.32609147638703</v>
      </c>
      <c r="Y202" s="314" t="str">
        <f t="shared" ca="1" si="109"/>
        <v/>
      </c>
      <c r="Z202" s="315" t="str">
        <f t="shared" ca="1" si="110"/>
        <v/>
      </c>
      <c r="AA202" s="316" t="str">
        <f t="shared" ca="1" si="111"/>
        <v/>
      </c>
      <c r="AC202" s="310" t="e">
        <f t="shared" ca="1" si="112"/>
        <v>#N/A</v>
      </c>
      <c r="AD202" s="323" t="e">
        <f t="shared" ca="1" si="113"/>
        <v>#N/A</v>
      </c>
      <c r="AE202" s="324">
        <f t="shared" ca="1" si="92"/>
        <v>225.6007419451972</v>
      </c>
      <c r="AG202" s="306">
        <f t="shared" ca="1" si="114"/>
        <v>-22.50609753013379</v>
      </c>
      <c r="AH202" s="304">
        <f t="shared" ca="1" si="115"/>
        <v>-12.900318486984194</v>
      </c>
    </row>
    <row r="203" spans="1:34" x14ac:dyDescent="0.2">
      <c r="A203" s="347">
        <f t="shared" ca="1" si="93"/>
        <v>0.01</v>
      </c>
      <c r="B203" s="304">
        <f t="shared" ca="1" si="94"/>
        <v>1.9900000000000015</v>
      </c>
      <c r="D203" s="306">
        <f t="shared" ca="1" si="95"/>
        <v>-2.6130651004517231</v>
      </c>
      <c r="E203" s="307">
        <f t="shared" ca="1" si="96"/>
        <v>-22.408542436966652</v>
      </c>
      <c r="F203" s="304">
        <f t="shared" ca="1" si="97"/>
        <v>22.560383050128696</v>
      </c>
      <c r="G203" s="306">
        <f t="shared" ca="1" si="98"/>
        <v>37.573255243429912</v>
      </c>
      <c r="H203" s="307">
        <f t="shared" ca="1" si="99"/>
        <v>181.0563039210887</v>
      </c>
      <c r="I203" s="304">
        <f t="shared" ca="1" si="100"/>
        <v>184.91385750979717</v>
      </c>
      <c r="J203" s="306">
        <f t="shared" ca="1" si="101"/>
        <v>45.191318154165451</v>
      </c>
      <c r="K203" s="307">
        <f t="shared" ca="1" si="102"/>
        <v>227.41242541152994</v>
      </c>
      <c r="L203" s="304">
        <f t="shared" ca="1" si="87"/>
        <v>231.85915221975964</v>
      </c>
      <c r="M203" s="306">
        <f t="shared" ca="1" si="103"/>
        <v>1.3661781765086174</v>
      </c>
      <c r="N203" s="304">
        <f t="shared" ca="1" si="104"/>
        <v>78.276243576822608</v>
      </c>
      <c r="P203" s="310">
        <f t="shared" ca="1" si="105"/>
        <v>23</v>
      </c>
      <c r="Q203" s="304">
        <f t="shared" ca="1" si="106"/>
        <v>0</v>
      </c>
      <c r="R203" s="306">
        <f t="shared" ca="1" si="107"/>
        <v>0</v>
      </c>
      <c r="S203" s="307">
        <f t="shared" ca="1" si="108"/>
        <v>8.7299999999999986</v>
      </c>
      <c r="T203" s="304">
        <f t="shared" ca="1" si="88"/>
        <v>85.641299999999987</v>
      </c>
      <c r="U203" s="311">
        <f t="shared" ca="1" si="89"/>
        <v>0</v>
      </c>
      <c r="V203" s="306">
        <f t="shared" ca="1" si="90"/>
        <v>1.1974551796077342</v>
      </c>
      <c r="W203" s="304">
        <f t="shared" ca="1" si="91"/>
        <v>112.03327265341423</v>
      </c>
      <c r="Y203" s="314" t="str">
        <f t="shared" ca="1" si="109"/>
        <v/>
      </c>
      <c r="Z203" s="315" t="str">
        <f t="shared" ca="1" si="110"/>
        <v/>
      </c>
      <c r="AA203" s="316" t="str">
        <f t="shared" ca="1" si="111"/>
        <v/>
      </c>
      <c r="AC203" s="310" t="e">
        <f t="shared" ca="1" si="112"/>
        <v>#N/A</v>
      </c>
      <c r="AD203" s="323" t="e">
        <f t="shared" ca="1" si="113"/>
        <v>#N/A</v>
      </c>
      <c r="AE203" s="324">
        <f t="shared" ca="1" si="92"/>
        <v>227.41242541152994</v>
      </c>
      <c r="AG203" s="306">
        <f t="shared" ca="1" si="114"/>
        <v>-22.472241962865294</v>
      </c>
      <c r="AH203" s="304">
        <f t="shared" ca="1" si="115"/>
        <v>-12.866677145061518</v>
      </c>
    </row>
    <row r="204" spans="1:34" x14ac:dyDescent="0.2">
      <c r="A204" s="347">
        <f t="shared" ca="1" si="93"/>
        <v>0.01</v>
      </c>
      <c r="B204" s="304">
        <f t="shared" ca="1" si="94"/>
        <v>2.0000000000000013</v>
      </c>
      <c r="D204" s="306">
        <f t="shared" ca="1" si="95"/>
        <v>-2.6076070289303717</v>
      </c>
      <c r="E204" s="307">
        <f t="shared" ca="1" si="96"/>
        <v>-22.375418877815772</v>
      </c>
      <c r="F204" s="304">
        <f t="shared" ca="1" si="97"/>
        <v>22.52685029858905</v>
      </c>
      <c r="G204" s="306">
        <f t="shared" ca="1" si="98"/>
        <v>37.547179173140606</v>
      </c>
      <c r="H204" s="307">
        <f t="shared" ca="1" si="99"/>
        <v>180.83254973231055</v>
      </c>
      <c r="I204" s="304">
        <f t="shared" ca="1" si="100"/>
        <v>184.68947372968634</v>
      </c>
      <c r="J204" s="306">
        <f t="shared" ca="1" si="101"/>
        <v>45.566920326248301</v>
      </c>
      <c r="K204" s="307">
        <f t="shared" ca="1" si="102"/>
        <v>229.22186967979692</v>
      </c>
      <c r="L204" s="304">
        <f t="shared" ca="1" si="87"/>
        <v>233.70710251834552</v>
      </c>
      <c r="M204" s="306">
        <f t="shared" ca="1" si="103"/>
        <v>1.3660702479868936</v>
      </c>
      <c r="N204" s="304">
        <f t="shared" ca="1" si="104"/>
        <v>78.270059728038746</v>
      </c>
      <c r="P204" s="310">
        <f t="shared" ca="1" si="105"/>
        <v>23</v>
      </c>
      <c r="Q204" s="304">
        <f t="shared" ca="1" si="106"/>
        <v>0</v>
      </c>
      <c r="R204" s="306">
        <f t="shared" ca="1" si="107"/>
        <v>0</v>
      </c>
      <c r="S204" s="307">
        <f t="shared" ca="1" si="108"/>
        <v>8.7299999999999986</v>
      </c>
      <c r="T204" s="304">
        <f t="shared" ca="1" si="88"/>
        <v>85.641299999999987</v>
      </c>
      <c r="U204" s="311">
        <f t="shared" ca="1" si="89"/>
        <v>0</v>
      </c>
      <c r="V204" s="306">
        <f t="shared" ca="1" si="90"/>
        <v>1.1972384981323856</v>
      </c>
      <c r="W204" s="304">
        <f t="shared" ca="1" si="91"/>
        <v>111.74132056197999</v>
      </c>
      <c r="Y204" s="314" t="str">
        <f t="shared" ca="1" si="109"/>
        <v/>
      </c>
      <c r="Z204" s="315" t="str">
        <f t="shared" ca="1" si="110"/>
        <v/>
      </c>
      <c r="AA204" s="316" t="str">
        <f t="shared" ca="1" si="111"/>
        <v/>
      </c>
      <c r="AC204" s="310">
        <f t="shared" ca="1" si="112"/>
        <v>2.0000000000000013</v>
      </c>
      <c r="AD204" s="323">
        <f t="shared" ca="1" si="113"/>
        <v>45.566920326248301</v>
      </c>
      <c r="AE204" s="324">
        <f t="shared" ca="1" si="92"/>
        <v>229.22186967979692</v>
      </c>
      <c r="AG204" s="306">
        <f t="shared" ca="1" si="114"/>
        <v>-22.438485579460732</v>
      </c>
      <c r="AH204" s="304">
        <f t="shared" ca="1" si="115"/>
        <v>-12.833135470035996</v>
      </c>
    </row>
    <row r="205" spans="1:34" x14ac:dyDescent="0.2">
      <c r="A205" s="347">
        <f t="shared" ca="1" si="93"/>
        <v>0.1</v>
      </c>
      <c r="B205" s="304">
        <f t="shared" ca="1" si="94"/>
        <v>2.1000000000000014</v>
      </c>
      <c r="D205" s="306">
        <f t="shared" ca="1" si="95"/>
        <v>-2.6021643768704323</v>
      </c>
      <c r="E205" s="307">
        <f t="shared" ca="1" si="96"/>
        <v>-22.34239336361869</v>
      </c>
      <c r="F205" s="304">
        <f t="shared" ca="1" si="97"/>
        <v>22.493416829350892</v>
      </c>
      <c r="G205" s="306">
        <f t="shared" ca="1" si="98"/>
        <v>37.286962735453564</v>
      </c>
      <c r="H205" s="307">
        <f t="shared" ca="1" si="99"/>
        <v>178.59831039594869</v>
      </c>
      <c r="I205" s="304">
        <f t="shared" ca="1" si="100"/>
        <v>182.44909993289289</v>
      </c>
      <c r="J205" s="306">
        <f t="shared" ca="1" si="101"/>
        <v>49.308627421678011</v>
      </c>
      <c r="K205" s="307">
        <f t="shared" ca="1" si="102"/>
        <v>247.19341268620988</v>
      </c>
      <c r="L205" s="304">
        <f t="shared" ca="1" si="87"/>
        <v>252.06333333839876</v>
      </c>
      <c r="M205" s="306">
        <f t="shared" ca="1" si="103"/>
        <v>1.3649771413278751</v>
      </c>
      <c r="N205" s="304">
        <f t="shared" ca="1" si="104"/>
        <v>78.207429329919336</v>
      </c>
      <c r="P205" s="310">
        <f t="shared" ca="1" si="105"/>
        <v>23</v>
      </c>
      <c r="Q205" s="304">
        <f t="shared" ca="1" si="106"/>
        <v>0</v>
      </c>
      <c r="R205" s="306">
        <f t="shared" ca="1" si="107"/>
        <v>0</v>
      </c>
      <c r="S205" s="307">
        <f t="shared" ca="1" si="108"/>
        <v>8.7299999999999986</v>
      </c>
      <c r="T205" s="304">
        <f t="shared" ca="1" si="88"/>
        <v>85.641299999999987</v>
      </c>
      <c r="U205" s="311">
        <f t="shared" ca="1" si="89"/>
        <v>0</v>
      </c>
      <c r="V205" s="306">
        <f t="shared" ca="1" si="90"/>
        <v>1.1950885031946328</v>
      </c>
      <c r="W205" s="304">
        <f t="shared" ca="1" si="91"/>
        <v>108.85098352185021</v>
      </c>
      <c r="Y205" s="314" t="str">
        <f t="shared" ca="1" si="109"/>
        <v/>
      </c>
      <c r="Z205" s="315" t="str">
        <f t="shared" ca="1" si="110"/>
        <v/>
      </c>
      <c r="AA205" s="316" t="str">
        <f t="shared" ca="1" si="111"/>
        <v/>
      </c>
      <c r="AC205" s="310" t="e">
        <f t="shared" ca="1" si="112"/>
        <v>#N/A</v>
      </c>
      <c r="AD205" s="323" t="e">
        <f t="shared" ca="1" si="113"/>
        <v>#N/A</v>
      </c>
      <c r="AE205" s="324">
        <f t="shared" ca="1" si="92"/>
        <v>247.19341268620988</v>
      </c>
      <c r="AG205" s="306">
        <f t="shared" ca="1" si="114"/>
        <v>-22.404827993706192</v>
      </c>
      <c r="AH205" s="304">
        <f t="shared" ca="1" si="115"/>
        <v>-12.799693076973655</v>
      </c>
    </row>
    <row r="206" spans="1:34" x14ac:dyDescent="0.2">
      <c r="A206" s="347">
        <f t="shared" ca="1" si="93"/>
        <v>0.1</v>
      </c>
      <c r="B206" s="304">
        <f t="shared" ca="1" si="94"/>
        <v>2.2000000000000015</v>
      </c>
      <c r="D206" s="306">
        <f t="shared" ca="1" si="95"/>
        <v>-2.5481993302887904</v>
      </c>
      <c r="E206" s="307">
        <f t="shared" ca="1" si="96"/>
        <v>-22.015448273450801</v>
      </c>
      <c r="F206" s="304">
        <f t="shared" ca="1" si="97"/>
        <v>22.162429526292286</v>
      </c>
      <c r="G206" s="306">
        <f t="shared" ca="1" si="98"/>
        <v>37.032142802424687</v>
      </c>
      <c r="H206" s="307">
        <f t="shared" ca="1" si="99"/>
        <v>176.3967655686036</v>
      </c>
      <c r="I206" s="304">
        <f t="shared" ca="1" si="100"/>
        <v>180.24205531341477</v>
      </c>
      <c r="J206" s="306">
        <f t="shared" ca="1" si="101"/>
        <v>53.024582698571926</v>
      </c>
      <c r="K206" s="307">
        <f t="shared" ca="1" si="102"/>
        <v>264.94316648443748</v>
      </c>
      <c r="L206" s="304">
        <f t="shared" ca="1" si="87"/>
        <v>270.19712773669164</v>
      </c>
      <c r="M206" s="306">
        <f t="shared" ca="1" si="103"/>
        <v>1.3638648251612737</v>
      </c>
      <c r="N206" s="304">
        <f t="shared" ca="1" si="104"/>
        <v>78.143698308088915</v>
      </c>
      <c r="P206" s="310">
        <f t="shared" ca="1" si="105"/>
        <v>23</v>
      </c>
      <c r="Q206" s="304">
        <f t="shared" ca="1" si="106"/>
        <v>0</v>
      </c>
      <c r="R206" s="306">
        <f t="shared" ca="1" si="107"/>
        <v>0</v>
      </c>
      <c r="S206" s="307">
        <f t="shared" ca="1" si="108"/>
        <v>8.7299999999999986</v>
      </c>
      <c r="T206" s="304">
        <f t="shared" ca="1" si="88"/>
        <v>85.641299999999987</v>
      </c>
      <c r="U206" s="311">
        <f t="shared" ca="1" si="89"/>
        <v>0</v>
      </c>
      <c r="V206" s="306">
        <f t="shared" ca="1" si="90"/>
        <v>1.1929687846862351</v>
      </c>
      <c r="W206" s="304">
        <f t="shared" ca="1" si="91"/>
        <v>106.04499614085886</v>
      </c>
      <c r="Y206" s="314" t="str">
        <f t="shared" ca="1" si="109"/>
        <v/>
      </c>
      <c r="Z206" s="315" t="str">
        <f t="shared" ca="1" si="110"/>
        <v/>
      </c>
      <c r="AA206" s="316" t="str">
        <f t="shared" ca="1" si="111"/>
        <v/>
      </c>
      <c r="AC206" s="310" t="e">
        <f t="shared" ca="1" si="112"/>
        <v>#N/A</v>
      </c>
      <c r="AD206" s="323" t="e">
        <f t="shared" ca="1" si="113"/>
        <v>#N/A</v>
      </c>
      <c r="AE206" s="324">
        <f t="shared" ca="1" si="92"/>
        <v>264.94316648443748</v>
      </c>
      <c r="AG206" s="306">
        <f t="shared" ca="1" si="114"/>
        <v>-22.071561214606504</v>
      </c>
      <c r="AH206" s="304">
        <f t="shared" ca="1" si="115"/>
        <v>-12.468612087268067</v>
      </c>
    </row>
    <row r="207" spans="1:34" x14ac:dyDescent="0.2">
      <c r="A207" s="347">
        <f t="shared" ca="1" si="93"/>
        <v>0.1</v>
      </c>
      <c r="B207" s="304">
        <f t="shared" ca="1" si="94"/>
        <v>2.3000000000000016</v>
      </c>
      <c r="D207" s="306">
        <f t="shared" ca="1" si="95"/>
        <v>-2.4957360275795906</v>
      </c>
      <c r="E207" s="307">
        <f t="shared" ca="1" si="96"/>
        <v>-21.698044538142426</v>
      </c>
      <c r="F207" s="304">
        <f t="shared" ca="1" si="97"/>
        <v>21.841104255475983</v>
      </c>
      <c r="G207" s="306">
        <f t="shared" ca="1" si="98"/>
        <v>36.782569199666725</v>
      </c>
      <c r="H207" s="307">
        <f t="shared" ca="1" si="99"/>
        <v>174.22696111478936</v>
      </c>
      <c r="I207" s="304">
        <f t="shared" ca="1" si="100"/>
        <v>178.06737875372511</v>
      </c>
      <c r="J207" s="306">
        <f t="shared" ca="1" si="101"/>
        <v>56.715318298676493</v>
      </c>
      <c r="K207" s="307">
        <f t="shared" ca="1" si="102"/>
        <v>282.47435281860714</v>
      </c>
      <c r="L207" s="304">
        <f t="shared" ca="1" si="87"/>
        <v>288.11176187377555</v>
      </c>
      <c r="M207" s="306">
        <f t="shared" ca="1" si="103"/>
        <v>1.3627329267616668</v>
      </c>
      <c r="N207" s="304">
        <f t="shared" ca="1" si="104"/>
        <v>78.078845306953824</v>
      </c>
      <c r="P207" s="310">
        <f t="shared" ca="1" si="105"/>
        <v>23</v>
      </c>
      <c r="Q207" s="304">
        <f t="shared" ca="1" si="106"/>
        <v>0</v>
      </c>
      <c r="R207" s="306">
        <f t="shared" ca="1" si="107"/>
        <v>0</v>
      </c>
      <c r="S207" s="307">
        <f t="shared" ca="1" si="108"/>
        <v>8.7299999999999986</v>
      </c>
      <c r="T207" s="304">
        <f t="shared" ca="1" si="88"/>
        <v>85.641299999999987</v>
      </c>
      <c r="U207" s="311">
        <f t="shared" ca="1" si="89"/>
        <v>0</v>
      </c>
      <c r="V207" s="306">
        <f t="shared" ca="1" si="90"/>
        <v>1.190878809835181</v>
      </c>
      <c r="W207" s="304">
        <f t="shared" ca="1" si="91"/>
        <v>103.3201760588953</v>
      </c>
      <c r="Y207" s="314" t="str">
        <f t="shared" ca="1" si="109"/>
        <v/>
      </c>
      <c r="Z207" s="315" t="str">
        <f t="shared" ca="1" si="110"/>
        <v/>
      </c>
      <c r="AA207" s="316" t="str">
        <f t="shared" ca="1" si="111"/>
        <v/>
      </c>
      <c r="AC207" s="310" t="e">
        <f t="shared" ca="1" si="112"/>
        <v>#N/A</v>
      </c>
      <c r="AD207" s="323" t="e">
        <f t="shared" ca="1" si="113"/>
        <v>#N/A</v>
      </c>
      <c r="AE207" s="324">
        <f t="shared" ca="1" si="92"/>
        <v>282.47435281860714</v>
      </c>
      <c r="AG207" s="306">
        <f t="shared" ca="1" si="114"/>
        <v>-21.747906291049546</v>
      </c>
      <c r="AH207" s="304">
        <f t="shared" ca="1" si="115"/>
        <v>-12.147193143282804</v>
      </c>
    </row>
    <row r="208" spans="1:34" x14ac:dyDescent="0.2">
      <c r="A208" s="347">
        <f t="shared" ca="1" si="93"/>
        <v>0.1</v>
      </c>
      <c r="B208" s="304">
        <f t="shared" ca="1" si="94"/>
        <v>2.4000000000000017</v>
      </c>
      <c r="D208" s="306">
        <f t="shared" ca="1" si="95"/>
        <v>-2.4447169792232084</v>
      </c>
      <c r="E208" s="307">
        <f t="shared" ca="1" si="96"/>
        <v>-21.389822164234428</v>
      </c>
      <c r="F208" s="304">
        <f t="shared" ca="1" si="97"/>
        <v>21.529076462451346</v>
      </c>
      <c r="G208" s="306">
        <f t="shared" ca="1" si="98"/>
        <v>36.538097501744403</v>
      </c>
      <c r="H208" s="307">
        <f t="shared" ca="1" si="99"/>
        <v>172.08797889836592</v>
      </c>
      <c r="I208" s="304">
        <f t="shared" ca="1" si="100"/>
        <v>175.92414572869586</v>
      </c>
      <c r="J208" s="306">
        <f t="shared" ca="1" si="101"/>
        <v>60.381351633747052</v>
      </c>
      <c r="K208" s="307">
        <f t="shared" ca="1" si="102"/>
        <v>299.79009981926492</v>
      </c>
      <c r="L208" s="304">
        <f t="shared" ca="1" si="87"/>
        <v>305.81041770149528</v>
      </c>
      <c r="M208" s="306">
        <f t="shared" ca="1" si="103"/>
        <v>1.3615810623839608</v>
      </c>
      <c r="N208" s="304">
        <f t="shared" ca="1" si="104"/>
        <v>78.012848339539801</v>
      </c>
      <c r="P208" s="310">
        <f t="shared" ca="1" si="105"/>
        <v>23</v>
      </c>
      <c r="Q208" s="304">
        <f t="shared" ca="1" si="106"/>
        <v>0</v>
      </c>
      <c r="R208" s="306">
        <f t="shared" ca="1" si="107"/>
        <v>0</v>
      </c>
      <c r="S208" s="307">
        <f t="shared" ca="1" si="108"/>
        <v>8.7299999999999986</v>
      </c>
      <c r="T208" s="304">
        <f t="shared" ca="1" si="88"/>
        <v>85.641299999999987</v>
      </c>
      <c r="U208" s="311">
        <f t="shared" ca="1" si="89"/>
        <v>0</v>
      </c>
      <c r="V208" s="306">
        <f t="shared" ca="1" si="90"/>
        <v>1.1888180621107145</v>
      </c>
      <c r="W208" s="304">
        <f t="shared" ca="1" si="91"/>
        <v>100.67349246746591</v>
      </c>
      <c r="Y208" s="314" t="str">
        <f t="shared" ca="1" si="109"/>
        <v/>
      </c>
      <c r="Z208" s="315" t="str">
        <f t="shared" ca="1" si="110"/>
        <v/>
      </c>
      <c r="AA208" s="316" t="str">
        <f t="shared" ca="1" si="111"/>
        <v/>
      </c>
      <c r="AC208" s="310" t="e">
        <f t="shared" ca="1" si="112"/>
        <v>#N/A</v>
      </c>
      <c r="AD208" s="323" t="e">
        <f t="shared" ca="1" si="113"/>
        <v>#N/A</v>
      </c>
      <c r="AE208" s="324">
        <f t="shared" ca="1" si="92"/>
        <v>299.79009981926492</v>
      </c>
      <c r="AG208" s="306">
        <f t="shared" ca="1" si="114"/>
        <v>-21.433497323508877</v>
      </c>
      <c r="AH208" s="304">
        <f t="shared" ca="1" si="115"/>
        <v>-11.835071713504618</v>
      </c>
    </row>
    <row r="209" spans="1:34" x14ac:dyDescent="0.2">
      <c r="A209" s="347">
        <f t="shared" ca="1" si="93"/>
        <v>0.1</v>
      </c>
      <c r="B209" s="304">
        <f t="shared" ca="1" si="94"/>
        <v>2.5000000000000018</v>
      </c>
      <c r="D209" s="306">
        <f t="shared" ca="1" si="95"/>
        <v>-2.3950874265629061</v>
      </c>
      <c r="E209" s="307">
        <f t="shared" ca="1" si="96"/>
        <v>-21.090438301485761</v>
      </c>
      <c r="F209" s="304">
        <f t="shared" ca="1" si="97"/>
        <v>21.225998952455861</v>
      </c>
      <c r="G209" s="306">
        <f t="shared" ca="1" si="98"/>
        <v>36.298588759088112</v>
      </c>
      <c r="H209" s="307">
        <f t="shared" ca="1" si="99"/>
        <v>169.97893506821734</v>
      </c>
      <c r="I209" s="304">
        <f t="shared" ca="1" si="100"/>
        <v>173.81146657463842</v>
      </c>
      <c r="J209" s="306">
        <f t="shared" ca="1" si="101"/>
        <v>64.023185946788672</v>
      </c>
      <c r="K209" s="307">
        <f t="shared" ca="1" si="102"/>
        <v>316.8934455175941</v>
      </c>
      <c r="L209" s="304">
        <f t="shared" ca="1" si="87"/>
        <v>323.29618641547484</v>
      </c>
      <c r="M209" s="306">
        <f t="shared" ca="1" si="103"/>
        <v>1.3604088368899319</v>
      </c>
      <c r="N209" s="304">
        <f t="shared" ca="1" si="104"/>
        <v>77.945684766094303</v>
      </c>
      <c r="P209" s="310">
        <f t="shared" ca="1" si="105"/>
        <v>23</v>
      </c>
      <c r="Q209" s="304">
        <f t="shared" ca="1" si="106"/>
        <v>0</v>
      </c>
      <c r="R209" s="306">
        <f t="shared" ca="1" si="107"/>
        <v>0</v>
      </c>
      <c r="S209" s="307">
        <f t="shared" ca="1" si="108"/>
        <v>8.7299999999999986</v>
      </c>
      <c r="T209" s="304">
        <f t="shared" ca="1" si="88"/>
        <v>85.641299999999987</v>
      </c>
      <c r="U209" s="311">
        <f t="shared" ca="1" si="89"/>
        <v>0</v>
      </c>
      <c r="V209" s="306">
        <f t="shared" ca="1" si="90"/>
        <v>1.1867860405873518</v>
      </c>
      <c r="W209" s="304">
        <f t="shared" ca="1" si="91"/>
        <v>98.102057500587975</v>
      </c>
      <c r="Y209" s="314" t="str">
        <f t="shared" ca="1" si="109"/>
        <v/>
      </c>
      <c r="Z209" s="315" t="str">
        <f t="shared" ca="1" si="110"/>
        <v/>
      </c>
      <c r="AA209" s="316" t="str">
        <f t="shared" ca="1" si="111"/>
        <v/>
      </c>
      <c r="AC209" s="310" t="e">
        <f t="shared" ca="1" si="112"/>
        <v>#N/A</v>
      </c>
      <c r="AD209" s="323" t="e">
        <f t="shared" ca="1" si="113"/>
        <v>#N/A</v>
      </c>
      <c r="AE209" s="324">
        <f t="shared" ca="1" si="92"/>
        <v>316.8934455175941</v>
      </c>
      <c r="AG209" s="306">
        <f t="shared" ca="1" si="114"/>
        <v>-21.12798572307657</v>
      </c>
      <c r="AH209" s="304">
        <f t="shared" ca="1" si="115"/>
        <v>-11.531900626284756</v>
      </c>
    </row>
    <row r="210" spans="1:34" x14ac:dyDescent="0.2">
      <c r="A210" s="347">
        <f t="shared" ca="1" si="93"/>
        <v>0.1</v>
      </c>
      <c r="B210" s="304">
        <f t="shared" ca="1" si="94"/>
        <v>2.6000000000000019</v>
      </c>
      <c r="D210" s="306">
        <f t="shared" ca="1" si="95"/>
        <v>-2.3467951865874794</v>
      </c>
      <c r="E210" s="307">
        <f t="shared" ca="1" si="96"/>
        <v>-20.799566269004984</v>
      </c>
      <c r="F210" s="304">
        <f t="shared" ca="1" si="97"/>
        <v>20.931540904255474</v>
      </c>
      <c r="G210" s="306">
        <f t="shared" ca="1" si="98"/>
        <v>36.063909240429361</v>
      </c>
      <c r="H210" s="307">
        <f t="shared" ca="1" si="99"/>
        <v>167.89897844131684</v>
      </c>
      <c r="I210" s="304">
        <f t="shared" ca="1" si="100"/>
        <v>171.72848485717128</v>
      </c>
      <c r="J210" s="306">
        <f t="shared" ca="1" si="101"/>
        <v>67.64131084676454</v>
      </c>
      <c r="K210" s="307">
        <f t="shared" ca="1" si="102"/>
        <v>333.7873411930708</v>
      </c>
      <c r="L210" s="304">
        <f t="shared" ca="1" si="87"/>
        <v>340.5720717760164</v>
      </c>
      <c r="M210" s="306">
        <f t="shared" ca="1" si="103"/>
        <v>1.3592158433589214</v>
      </c>
      <c r="N210" s="304">
        <f t="shared" ca="1" si="104"/>
        <v>77.877331271781003</v>
      </c>
      <c r="P210" s="310">
        <f t="shared" ca="1" si="105"/>
        <v>23</v>
      </c>
      <c r="Q210" s="304">
        <f t="shared" ca="1" si="106"/>
        <v>0</v>
      </c>
      <c r="R210" s="306">
        <f t="shared" ca="1" si="107"/>
        <v>0</v>
      </c>
      <c r="S210" s="307">
        <f t="shared" ca="1" si="108"/>
        <v>8.7299999999999986</v>
      </c>
      <c r="T210" s="304">
        <f t="shared" ca="1" si="88"/>
        <v>85.641299999999987</v>
      </c>
      <c r="U210" s="311">
        <f t="shared" ca="1" si="89"/>
        <v>0</v>
      </c>
      <c r="V210" s="306">
        <f t="shared" ca="1" si="90"/>
        <v>1.1847822593400332</v>
      </c>
      <c r="W210" s="304">
        <f t="shared" ca="1" si="91"/>
        <v>95.603118193809848</v>
      </c>
      <c r="Y210" s="314" t="str">
        <f t="shared" ca="1" si="109"/>
        <v/>
      </c>
      <c r="Z210" s="315" t="str">
        <f t="shared" ca="1" si="110"/>
        <v/>
      </c>
      <c r="AA210" s="316" t="str">
        <f t="shared" ca="1" si="111"/>
        <v/>
      </c>
      <c r="AC210" s="310" t="e">
        <f t="shared" ca="1" si="112"/>
        <v>#N/A</v>
      </c>
      <c r="AD210" s="323" t="e">
        <f t="shared" ca="1" si="113"/>
        <v>#N/A</v>
      </c>
      <c r="AE210" s="324">
        <f t="shared" ca="1" si="92"/>
        <v>333.7873411930708</v>
      </c>
      <c r="AG210" s="306">
        <f t="shared" ca="1" si="114"/>
        <v>-20.831039223244993</v>
      </c>
      <c r="AH210" s="304">
        <f t="shared" ca="1" si="115"/>
        <v>-11.237349083687056</v>
      </c>
    </row>
    <row r="211" spans="1:34" x14ac:dyDescent="0.2">
      <c r="A211" s="347">
        <f t="shared" ca="1" si="93"/>
        <v>0.1</v>
      </c>
      <c r="B211" s="304">
        <f t="shared" ca="1" si="94"/>
        <v>2.700000000000002</v>
      </c>
      <c r="D211" s="306">
        <f t="shared" ca="1" si="95"/>
        <v>-2.2997905069590323</v>
      </c>
      <c r="E211" s="307">
        <f t="shared" ca="1" si="96"/>
        <v>-20.516894645647202</v>
      </c>
      <c r="F211" s="304">
        <f t="shared" ca="1" si="97"/>
        <v>20.645386949061667</v>
      </c>
      <c r="G211" s="306">
        <f t="shared" ca="1" si="98"/>
        <v>35.833930189733458</v>
      </c>
      <c r="H211" s="307">
        <f t="shared" ca="1" si="99"/>
        <v>165.84728897675211</v>
      </c>
      <c r="I211" s="304">
        <f t="shared" ca="1" si="100"/>
        <v>169.67437583141719</v>
      </c>
      <c r="J211" s="306">
        <f t="shared" ca="1" si="101"/>
        <v>71.236202818272687</v>
      </c>
      <c r="K211" s="307">
        <f t="shared" ca="1" si="102"/>
        <v>350.47465456397424</v>
      </c>
      <c r="L211" s="304">
        <f t="shared" ca="1" si="87"/>
        <v>357.6409932931391</v>
      </c>
      <c r="M211" s="306">
        <f t="shared" ca="1" si="103"/>
        <v>1.3580016626819371</v>
      </c>
      <c r="N211" s="304">
        <f t="shared" ca="1" si="104"/>
        <v>77.807763843423459</v>
      </c>
      <c r="P211" s="310">
        <f t="shared" ca="1" si="105"/>
        <v>23</v>
      </c>
      <c r="Q211" s="304">
        <f t="shared" ca="1" si="106"/>
        <v>0</v>
      </c>
      <c r="R211" s="306">
        <f t="shared" ca="1" si="107"/>
        <v>0</v>
      </c>
      <c r="S211" s="307">
        <f t="shared" ca="1" si="108"/>
        <v>8.7299999999999986</v>
      </c>
      <c r="T211" s="304">
        <f t="shared" ca="1" si="88"/>
        <v>85.641299999999987</v>
      </c>
      <c r="U211" s="311">
        <f t="shared" ca="1" si="89"/>
        <v>0</v>
      </c>
      <c r="V211" s="306">
        <f t="shared" ca="1" si="90"/>
        <v>1.1828062468685876</v>
      </c>
      <c r="W211" s="304">
        <f t="shared" ca="1" si="91"/>
        <v>93.1740489687745</v>
      </c>
      <c r="Y211" s="314" t="str">
        <f t="shared" ca="1" si="109"/>
        <v/>
      </c>
      <c r="Z211" s="315" t="str">
        <f t="shared" ca="1" si="110"/>
        <v/>
      </c>
      <c r="AA211" s="316" t="str">
        <f t="shared" ca="1" si="111"/>
        <v/>
      </c>
      <c r="AC211" s="310" t="e">
        <f t="shared" ca="1" si="112"/>
        <v>#N/A</v>
      </c>
      <c r="AD211" s="323" t="e">
        <f t="shared" ca="1" si="113"/>
        <v>#N/A</v>
      </c>
      <c r="AE211" s="324">
        <f t="shared" ca="1" si="92"/>
        <v>350.47465456397424</v>
      </c>
      <c r="AG211" s="306">
        <f t="shared" ca="1" si="114"/>
        <v>-20.542340956663633</v>
      </c>
      <c r="AH211" s="304">
        <f t="shared" ca="1" si="115"/>
        <v>-10.951101740413501</v>
      </c>
    </row>
    <row r="212" spans="1:34" x14ac:dyDescent="0.2">
      <c r="A212" s="347">
        <f t="shared" ca="1" si="93"/>
        <v>0.1</v>
      </c>
      <c r="B212" s="304">
        <f t="shared" ca="1" si="94"/>
        <v>2.800000000000002</v>
      </c>
      <c r="D212" s="306">
        <f t="shared" ca="1" si="95"/>
        <v>-2.2540259305180803</v>
      </c>
      <c r="E212" s="307">
        <f t="shared" ca="1" si="96"/>
        <v>-20.242126419859652</v>
      </c>
      <c r="F212" s="304">
        <f t="shared" ca="1" si="97"/>
        <v>20.367236309647609</v>
      </c>
      <c r="G212" s="306">
        <f t="shared" ca="1" si="98"/>
        <v>35.608527596681647</v>
      </c>
      <c r="H212" s="307">
        <f t="shared" ca="1" si="99"/>
        <v>163.82307633476614</v>
      </c>
      <c r="I212" s="304">
        <f t="shared" ca="1" si="100"/>
        <v>167.6483449885213</v>
      </c>
      <c r="J212" s="306">
        <f t="shared" ca="1" si="101"/>
        <v>74.80832570759344</v>
      </c>
      <c r="K212" s="307">
        <f t="shared" ca="1" si="102"/>
        <v>366.95817282955016</v>
      </c>
      <c r="L212" s="304">
        <f t="shared" ca="1" si="87"/>
        <v>374.50578927644818</v>
      </c>
      <c r="M212" s="306">
        <f t="shared" ca="1" si="103"/>
        <v>1.3567658631383628</v>
      </c>
      <c r="N212" s="304">
        <f t="shared" ca="1" si="104"/>
        <v>77.736957745252468</v>
      </c>
      <c r="P212" s="310">
        <f t="shared" ca="1" si="105"/>
        <v>23</v>
      </c>
      <c r="Q212" s="304">
        <f t="shared" ca="1" si="106"/>
        <v>0</v>
      </c>
      <c r="R212" s="306">
        <f t="shared" ca="1" si="107"/>
        <v>0</v>
      </c>
      <c r="S212" s="307">
        <f t="shared" ca="1" si="108"/>
        <v>8.7299999999999986</v>
      </c>
      <c r="T212" s="304">
        <f t="shared" ca="1" si="88"/>
        <v>85.641299999999987</v>
      </c>
      <c r="U212" s="311">
        <f t="shared" ca="1" si="89"/>
        <v>0</v>
      </c>
      <c r="V212" s="306">
        <f t="shared" ca="1" si="90"/>
        <v>1.1808575455498425</v>
      </c>
      <c r="W212" s="304">
        <f t="shared" ca="1" si="91"/>
        <v>90.81234460431503</v>
      </c>
      <c r="Y212" s="314" t="str">
        <f t="shared" ca="1" si="109"/>
        <v/>
      </c>
      <c r="Z212" s="315" t="str">
        <f t="shared" ca="1" si="110"/>
        <v/>
      </c>
      <c r="AA212" s="316" t="str">
        <f t="shared" ca="1" si="111"/>
        <v/>
      </c>
      <c r="AC212" s="310" t="e">
        <f t="shared" ca="1" si="112"/>
        <v>#N/A</v>
      </c>
      <c r="AD212" s="323" t="e">
        <f t="shared" ca="1" si="113"/>
        <v>#N/A</v>
      </c>
      <c r="AE212" s="324">
        <f t="shared" ca="1" si="92"/>
        <v>366.95817282955016</v>
      </c>
      <c r="AG212" s="306">
        <f t="shared" ca="1" si="114"/>
        <v>-20.261588591987525</v>
      </c>
      <c r="AH212" s="304">
        <f t="shared" ca="1" si="115"/>
        <v>-10.672857842929497</v>
      </c>
    </row>
    <row r="213" spans="1:34" x14ac:dyDescent="0.2">
      <c r="A213" s="347">
        <f t="shared" ca="1" si="93"/>
        <v>0.1</v>
      </c>
      <c r="B213" s="304">
        <f t="shared" ca="1" si="94"/>
        <v>2.9000000000000021</v>
      </c>
      <c r="D213" s="306">
        <f t="shared" ca="1" si="95"/>
        <v>-2.2094561685626384</v>
      </c>
      <c r="E213" s="307">
        <f t="shared" ca="1" si="96"/>
        <v>-19.974978194562816</v>
      </c>
      <c r="F213" s="304">
        <f t="shared" ca="1" si="97"/>
        <v>20.096801995194646</v>
      </c>
      <c r="G213" s="306">
        <f t="shared" ca="1" si="98"/>
        <v>35.387581979825384</v>
      </c>
      <c r="H213" s="307">
        <f t="shared" ca="1" si="99"/>
        <v>161.82557851530987</v>
      </c>
      <c r="I213" s="304">
        <f t="shared" ca="1" si="100"/>
        <v>165.6496266829285</v>
      </c>
      <c r="J213" s="306">
        <f t="shared" ca="1" si="101"/>
        <v>78.358131186418788</v>
      </c>
      <c r="K213" s="307">
        <f t="shared" ca="1" si="102"/>
        <v>383.24060557205394</v>
      </c>
      <c r="L213" s="304">
        <f t="shared" ca="1" si="87"/>
        <v>391.16921975311737</v>
      </c>
      <c r="M213" s="306">
        <f t="shared" ca="1" si="103"/>
        <v>1.3555079999544442</v>
      </c>
      <c r="N213" s="304">
        <f t="shared" ca="1" si="104"/>
        <v>77.664887493609029</v>
      </c>
      <c r="P213" s="310">
        <f t="shared" ca="1" si="105"/>
        <v>23</v>
      </c>
      <c r="Q213" s="304">
        <f t="shared" ca="1" si="106"/>
        <v>0</v>
      </c>
      <c r="R213" s="306">
        <f t="shared" ca="1" si="107"/>
        <v>0</v>
      </c>
      <c r="S213" s="307">
        <f t="shared" ca="1" si="108"/>
        <v>8.7299999999999986</v>
      </c>
      <c r="T213" s="304">
        <f t="shared" ca="1" si="88"/>
        <v>85.641299999999987</v>
      </c>
      <c r="U213" s="311">
        <f t="shared" ca="1" si="89"/>
        <v>0</v>
      </c>
      <c r="V213" s="306">
        <f t="shared" ca="1" si="90"/>
        <v>1.1789357111157852</v>
      </c>
      <c r="W213" s="304">
        <f t="shared" ca="1" si="91"/>
        <v>88.515613658301902</v>
      </c>
      <c r="Y213" s="314" t="str">
        <f t="shared" ca="1" si="109"/>
        <v/>
      </c>
      <c r="Z213" s="315" t="str">
        <f t="shared" ca="1" si="110"/>
        <v/>
      </c>
      <c r="AA213" s="316" t="str">
        <f t="shared" ca="1" si="111"/>
        <v/>
      </c>
      <c r="AC213" s="310" t="e">
        <f t="shared" ca="1" si="112"/>
        <v>#N/A</v>
      </c>
      <c r="AD213" s="323" t="e">
        <f t="shared" ca="1" si="113"/>
        <v>#N/A</v>
      </c>
      <c r="AE213" s="324">
        <f t="shared" ca="1" si="92"/>
        <v>383.24060557205394</v>
      </c>
      <c r="AG213" s="306">
        <f t="shared" ca="1" si="114"/>
        <v>-19.988493526342396</v>
      </c>
      <c r="AH213" s="304">
        <f t="shared" ca="1" si="115"/>
        <v>-10.402330424320166</v>
      </c>
    </row>
    <row r="214" spans="1:34" x14ac:dyDescent="0.2">
      <c r="A214" s="347">
        <f t="shared" ca="1" si="93"/>
        <v>0.1</v>
      </c>
      <c r="B214" s="304">
        <f t="shared" ca="1" si="94"/>
        <v>3.0000000000000022</v>
      </c>
      <c r="D214" s="306">
        <f t="shared" ca="1" si="95"/>
        <v>-2.1660379822561611</v>
      </c>
      <c r="E214" s="307">
        <f t="shared" ca="1" si="96"/>
        <v>-19.715179443019611</v>
      </c>
      <c r="F214" s="304">
        <f t="shared" ca="1" si="97"/>
        <v>19.833810047770434</v>
      </c>
      <c r="G214" s="306">
        <f t="shared" ca="1" si="98"/>
        <v>35.170978181599772</v>
      </c>
      <c r="H214" s="307">
        <f t="shared" ca="1" si="99"/>
        <v>159.85406057100792</v>
      </c>
      <c r="I214" s="304">
        <f t="shared" ca="1" si="100"/>
        <v>163.67748283526979</v>
      </c>
      <c r="J214" s="306">
        <f t="shared" ca="1" si="101"/>
        <v>81.886059194490045</v>
      </c>
      <c r="K214" s="307">
        <f t="shared" ca="1" si="102"/>
        <v>399.32458752636984</v>
      </c>
      <c r="L214" s="304">
        <f t="shared" ca="1" si="87"/>
        <v>407.6339692585849</v>
      </c>
      <c r="M214" s="306">
        <f t="shared" ca="1" si="103"/>
        <v>1.3542276148426644</v>
      </c>
      <c r="N214" s="304">
        <f t="shared" ca="1" si="104"/>
        <v>77.591526830552667</v>
      </c>
      <c r="P214" s="310">
        <f t="shared" ca="1" si="105"/>
        <v>23</v>
      </c>
      <c r="Q214" s="304">
        <f t="shared" ca="1" si="106"/>
        <v>0</v>
      </c>
      <c r="R214" s="306">
        <f t="shared" ca="1" si="107"/>
        <v>0</v>
      </c>
      <c r="S214" s="307">
        <f t="shared" ca="1" si="108"/>
        <v>8.7299999999999986</v>
      </c>
      <c r="T214" s="304">
        <f t="shared" ca="1" si="88"/>
        <v>85.641299999999987</v>
      </c>
      <c r="U214" s="311">
        <f t="shared" ca="1" si="89"/>
        <v>0</v>
      </c>
      <c r="V214" s="306">
        <f t="shared" ca="1" si="90"/>
        <v>1.1770403121563231</v>
      </c>
      <c r="W214" s="304">
        <f t="shared" ca="1" si="91"/>
        <v>86.28157230740841</v>
      </c>
      <c r="Y214" s="314" t="str">
        <f t="shared" ca="1" si="109"/>
        <v/>
      </c>
      <c r="Z214" s="315" t="str">
        <f t="shared" ca="1" si="110"/>
        <v/>
      </c>
      <c r="AA214" s="316" t="str">
        <f t="shared" ca="1" si="111"/>
        <v/>
      </c>
      <c r="AC214" s="310">
        <f t="shared" ca="1" si="112"/>
        <v>3.0000000000000022</v>
      </c>
      <c r="AD214" s="323">
        <f t="shared" ca="1" si="113"/>
        <v>81.886059194490045</v>
      </c>
      <c r="AE214" s="324">
        <f t="shared" ca="1" si="92"/>
        <v>399.32458752636984</v>
      </c>
      <c r="AG214" s="306">
        <f t="shared" ca="1" si="114"/>
        <v>-19.722780129301647</v>
      </c>
      <c r="AH214" s="304">
        <f t="shared" ca="1" si="115"/>
        <v>-10.139245550779142</v>
      </c>
    </row>
    <row r="215" spans="1:34" x14ac:dyDescent="0.2">
      <c r="A215" s="347">
        <f t="shared" ca="1" si="93"/>
        <v>0.1</v>
      </c>
      <c r="B215" s="304">
        <f t="shared" ca="1" si="94"/>
        <v>3.1000000000000023</v>
      </c>
      <c r="D215" s="306">
        <f t="shared" ca="1" si="95"/>
        <v>-2.1237300715724063</v>
      </c>
      <c r="E215" s="307">
        <f t="shared" ca="1" si="96"/>
        <v>-19.46247181197861</v>
      </c>
      <c r="F215" s="304">
        <f t="shared" ca="1" si="97"/>
        <v>19.577998836677942</v>
      </c>
      <c r="G215" s="306">
        <f t="shared" ca="1" si="98"/>
        <v>34.958605174442532</v>
      </c>
      <c r="H215" s="307">
        <f t="shared" ca="1" si="99"/>
        <v>157.90781338981006</v>
      </c>
      <c r="I215" s="304">
        <f t="shared" ca="1" si="100"/>
        <v>161.7312017060828</v>
      </c>
      <c r="J215" s="306">
        <f t="shared" ca="1" si="101"/>
        <v>85.392538362292157</v>
      </c>
      <c r="K215" s="307">
        <f t="shared" ca="1" si="102"/>
        <v>415.21268122441074</v>
      </c>
      <c r="L215" s="304">
        <f t="shared" ca="1" si="87"/>
        <v>423.90264950518963</v>
      </c>
      <c r="M215" s="306">
        <f t="shared" ca="1" si="103"/>
        <v>1.3529242355210767</v>
      </c>
      <c r="N215" s="304">
        <f t="shared" ca="1" si="104"/>
        <v>77.516848696321063</v>
      </c>
      <c r="P215" s="310">
        <f t="shared" ca="1" si="105"/>
        <v>23</v>
      </c>
      <c r="Q215" s="304">
        <f t="shared" ca="1" si="106"/>
        <v>0</v>
      </c>
      <c r="R215" s="306">
        <f t="shared" ca="1" si="107"/>
        <v>0</v>
      </c>
      <c r="S215" s="307">
        <f t="shared" ca="1" si="108"/>
        <v>8.7299999999999986</v>
      </c>
      <c r="T215" s="304">
        <f t="shared" ca="1" si="88"/>
        <v>85.641299999999987</v>
      </c>
      <c r="U215" s="311">
        <f t="shared" ca="1" si="89"/>
        <v>0</v>
      </c>
      <c r="V215" s="306">
        <f t="shared" ca="1" si="90"/>
        <v>1.1751709296452557</v>
      </c>
      <c r="W215" s="304">
        <f t="shared" ca="1" si="91"/>
        <v>84.108038574629546</v>
      </c>
      <c r="Y215" s="314" t="str">
        <f t="shared" ca="1" si="109"/>
        <v/>
      </c>
      <c r="Z215" s="315" t="str">
        <f t="shared" ca="1" si="110"/>
        <v/>
      </c>
      <c r="AA215" s="316" t="str">
        <f t="shared" ca="1" si="111"/>
        <v/>
      </c>
      <c r="AC215" s="310" t="e">
        <f t="shared" ca="1" si="112"/>
        <v>#N/A</v>
      </c>
      <c r="AD215" s="323" t="e">
        <f t="shared" ca="1" si="113"/>
        <v>#N/A</v>
      </c>
      <c r="AE215" s="324">
        <f t="shared" ca="1" si="92"/>
        <v>415.21268122441074</v>
      </c>
      <c r="AG215" s="306">
        <f t="shared" ca="1" si="114"/>
        <v>-19.464185034607251</v>
      </c>
      <c r="AH215" s="304">
        <f t="shared" ca="1" si="115"/>
        <v>-9.8833416159688916</v>
      </c>
    </row>
    <row r="216" spans="1:34" x14ac:dyDescent="0.2">
      <c r="A216" s="347">
        <f t="shared" ca="1" si="93"/>
        <v>0.1</v>
      </c>
      <c r="B216" s="304">
        <f t="shared" ca="1" si="94"/>
        <v>3.2000000000000024</v>
      </c>
      <c r="D216" s="306">
        <f t="shared" ca="1" si="95"/>
        <v>-2.0824929712333806</v>
      </c>
      <c r="E216" s="307">
        <f t="shared" ca="1" si="96"/>
        <v>-19.216608468678857</v>
      </c>
      <c r="F216" s="304">
        <f t="shared" ca="1" si="97"/>
        <v>19.329118397219684</v>
      </c>
      <c r="G216" s="306">
        <f t="shared" ca="1" si="98"/>
        <v>34.750355877319194</v>
      </c>
      <c r="H216" s="307">
        <f t="shared" ca="1" si="99"/>
        <v>155.98615254294216</v>
      </c>
      <c r="I216" s="304">
        <f t="shared" ca="1" si="100"/>
        <v>159.81009673593954</v>
      </c>
      <c r="J216" s="306">
        <f t="shared" ca="1" si="101"/>
        <v>88.87798641488024</v>
      </c>
      <c r="K216" s="307">
        <f t="shared" ca="1" si="102"/>
        <v>430.90737952104837</v>
      </c>
      <c r="L216" s="304">
        <f t="shared" ca="1" si="87"/>
        <v>439.97780193421175</v>
      </c>
      <c r="M216" s="306">
        <f t="shared" ca="1" si="103"/>
        <v>1.3515973752116119</v>
      </c>
      <c r="N216" s="304">
        <f t="shared" ca="1" si="104"/>
        <v>77.440825200585323</v>
      </c>
      <c r="P216" s="310">
        <f t="shared" ca="1" si="105"/>
        <v>23</v>
      </c>
      <c r="Q216" s="304">
        <f t="shared" ca="1" si="106"/>
        <v>0</v>
      </c>
      <c r="R216" s="306">
        <f t="shared" ca="1" si="107"/>
        <v>0</v>
      </c>
      <c r="S216" s="307">
        <f t="shared" ca="1" si="108"/>
        <v>8.7299999999999986</v>
      </c>
      <c r="T216" s="304">
        <f t="shared" ca="1" si="88"/>
        <v>85.641299999999987</v>
      </c>
      <c r="U216" s="311">
        <f t="shared" ca="1" si="89"/>
        <v>0</v>
      </c>
      <c r="V216" s="306">
        <f t="shared" ca="1" si="90"/>
        <v>1.1733271564881755</v>
      </c>
      <c r="W216" s="304">
        <f t="shared" ca="1" si="91"/>
        <v>81.992926916827017</v>
      </c>
      <c r="Y216" s="314" t="str">
        <f t="shared" ca="1" si="109"/>
        <v/>
      </c>
      <c r="Z216" s="315" t="str">
        <f t="shared" ca="1" si="110"/>
        <v/>
      </c>
      <c r="AA216" s="316" t="str">
        <f t="shared" ca="1" si="111"/>
        <v>Satellite</v>
      </c>
      <c r="AC216" s="310" t="e">
        <f t="shared" ca="1" si="112"/>
        <v>#N/A</v>
      </c>
      <c r="AD216" s="323" t="e">
        <f t="shared" ca="1" si="113"/>
        <v>#N/A</v>
      </c>
      <c r="AE216" s="324">
        <f t="shared" ca="1" si="92"/>
        <v>430.90737952104837</v>
      </c>
      <c r="AG216" s="306">
        <f t="shared" ca="1" si="114"/>
        <v>-19.212456476171837</v>
      </c>
      <c r="AH216" s="304">
        <f t="shared" ca="1" si="115"/>
        <v>-9.6343686797972001</v>
      </c>
    </row>
    <row r="217" spans="1:34" x14ac:dyDescent="0.2">
      <c r="A217" s="347">
        <f t="shared" ca="1" si="93"/>
        <v>0.1</v>
      </c>
      <c r="B217" s="304">
        <f t="shared" ca="1" si="94"/>
        <v>3.3000000000000025</v>
      </c>
      <c r="D217" s="306">
        <f t="shared" ca="1" si="95"/>
        <v>-2.042288953140472</v>
      </c>
      <c r="E217" s="307">
        <f t="shared" ca="1" si="96"/>
        <v>-18.977353488579904</v>
      </c>
      <c r="F217" s="304">
        <f t="shared" ca="1" si="97"/>
        <v>19.086929810701236</v>
      </c>
      <c r="G217" s="306">
        <f t="shared" ca="1" si="98"/>
        <v>34.546126982005148</v>
      </c>
      <c r="H217" s="307">
        <f t="shared" ca="1" si="99"/>
        <v>154.08841719408417</v>
      </c>
      <c r="I217" s="304">
        <f t="shared" ca="1" si="100"/>
        <v>157.91350544787156</v>
      </c>
      <c r="J217" s="306">
        <f t="shared" ca="1" si="101"/>
        <v>92.342810557846462</v>
      </c>
      <c r="K217" s="307">
        <f t="shared" ca="1" si="102"/>
        <v>446.41110800789966</v>
      </c>
      <c r="L217" s="304">
        <f t="shared" ca="1" si="87"/>
        <v>455.86190015679415</v>
      </c>
      <c r="M217" s="306">
        <f t="shared" ca="1" si="103"/>
        <v>1.3502465321163162</v>
      </c>
      <c r="N217" s="304">
        <f t="shared" ca="1" si="104"/>
        <v>77.363427592440488</v>
      </c>
      <c r="P217" s="310">
        <f t="shared" ca="1" si="105"/>
        <v>23</v>
      </c>
      <c r="Q217" s="304">
        <f t="shared" ca="1" si="106"/>
        <v>0</v>
      </c>
      <c r="R217" s="306">
        <f t="shared" ca="1" si="107"/>
        <v>0</v>
      </c>
      <c r="S217" s="307">
        <f t="shared" ca="1" si="108"/>
        <v>8.7299999999999986</v>
      </c>
      <c r="T217" s="304">
        <f t="shared" ca="1" si="88"/>
        <v>85.641299999999987</v>
      </c>
      <c r="U217" s="311">
        <f t="shared" ca="1" si="89"/>
        <v>0</v>
      </c>
      <c r="V217" s="306">
        <f t="shared" ca="1" si="90"/>
        <v>1.1715085970911054</v>
      </c>
      <c r="W217" s="304">
        <f t="shared" ca="1" si="91"/>
        <v>79.934243146788901</v>
      </c>
      <c r="Y217" s="314" t="str">
        <f t="shared" ca="1" si="109"/>
        <v/>
      </c>
      <c r="Z217" s="315" t="str">
        <f t="shared" ca="1" si="110"/>
        <v/>
      </c>
      <c r="AA217" s="316" t="str">
        <f t="shared" ca="1" si="111"/>
        <v/>
      </c>
      <c r="AC217" s="310" t="e">
        <f t="shared" ca="1" si="112"/>
        <v>#N/A</v>
      </c>
      <c r="AD217" s="323" t="e">
        <f t="shared" ca="1" si="113"/>
        <v>#N/A</v>
      </c>
      <c r="AE217" s="324">
        <f t="shared" ca="1" si="92"/>
        <v>446.41110800789966</v>
      </c>
      <c r="AG217" s="306">
        <f t="shared" ca="1" si="114"/>
        <v>-18.967353665178223</v>
      </c>
      <c r="AH217" s="304">
        <f t="shared" ca="1" si="115"/>
        <v>-9.3920878484337944</v>
      </c>
    </row>
    <row r="218" spans="1:34" x14ac:dyDescent="0.2">
      <c r="A218" s="347">
        <f t="shared" ca="1" si="93"/>
        <v>0.1</v>
      </c>
      <c r="B218" s="304">
        <f t="shared" ca="1" si="94"/>
        <v>3.4000000000000026</v>
      </c>
      <c r="D218" s="306">
        <f t="shared" ca="1" si="95"/>
        <v>-2.0030819348389199</v>
      </c>
      <c r="E218" s="307">
        <f t="shared" ca="1" si="96"/>
        <v>-18.744481280931069</v>
      </c>
      <c r="F218" s="304">
        <f t="shared" ca="1" si="97"/>
        <v>18.851204622751652</v>
      </c>
      <c r="G218" s="306">
        <f t="shared" ca="1" si="98"/>
        <v>34.345818788521257</v>
      </c>
      <c r="H218" s="307">
        <f t="shared" ca="1" si="99"/>
        <v>152.21396906599108</v>
      </c>
      <c r="I218" s="304">
        <f t="shared" ca="1" si="100"/>
        <v>156.04078840827623</v>
      </c>
      <c r="J218" s="306">
        <f t="shared" ca="1" si="101"/>
        <v>95.787407846372787</v>
      </c>
      <c r="K218" s="307">
        <f t="shared" ca="1" si="102"/>
        <v>461.72622732090343</v>
      </c>
      <c r="L218" s="304">
        <f t="shared" ca="1" si="87"/>
        <v>471.55735228911652</v>
      </c>
      <c r="M218" s="306">
        <f t="shared" ca="1" si="103"/>
        <v>1.3488711888704226</v>
      </c>
      <c r="N218" s="304">
        <f t="shared" ca="1" si="104"/>
        <v>77.284626229068948</v>
      </c>
      <c r="P218" s="310">
        <f t="shared" ca="1" si="105"/>
        <v>23</v>
      </c>
      <c r="Q218" s="304">
        <f t="shared" ca="1" si="106"/>
        <v>0</v>
      </c>
      <c r="R218" s="306">
        <f t="shared" ca="1" si="107"/>
        <v>0</v>
      </c>
      <c r="S218" s="307">
        <f t="shared" ca="1" si="108"/>
        <v>8.7299999999999986</v>
      </c>
      <c r="T218" s="304">
        <f t="shared" ca="1" si="88"/>
        <v>85.641299999999987</v>
      </c>
      <c r="U218" s="311">
        <f t="shared" ca="1" si="89"/>
        <v>0</v>
      </c>
      <c r="V218" s="306">
        <f t="shared" ca="1" si="90"/>
        <v>1.1697148669487247</v>
      </c>
      <c r="W218" s="304">
        <f t="shared" ca="1" si="91"/>
        <v>77.930079666312068</v>
      </c>
      <c r="Y218" s="314" t="str">
        <f t="shared" ca="1" si="109"/>
        <v/>
      </c>
      <c r="Z218" s="315" t="str">
        <f t="shared" ca="1" si="110"/>
        <v/>
      </c>
      <c r="AA218" s="316" t="str">
        <f t="shared" ca="1" si="111"/>
        <v/>
      </c>
      <c r="AC218" s="310" t="e">
        <f t="shared" ca="1" si="112"/>
        <v>#N/A</v>
      </c>
      <c r="AD218" s="323" t="e">
        <f t="shared" ca="1" si="113"/>
        <v>#N/A</v>
      </c>
      <c r="AE218" s="324">
        <f t="shared" ca="1" si="92"/>
        <v>461.72622732090343</v>
      </c>
      <c r="AG218" s="306">
        <f t="shared" ca="1" si="114"/>
        <v>-18.728646205345676</v>
      </c>
      <c r="AH218" s="304">
        <f t="shared" ca="1" si="115"/>
        <v>-9.1562706926447781</v>
      </c>
    </row>
    <row r="219" spans="1:34" x14ac:dyDescent="0.2">
      <c r="A219" s="347">
        <f t="shared" ca="1" si="93"/>
        <v>0.1</v>
      </c>
      <c r="B219" s="304">
        <f t="shared" ca="1" si="94"/>
        <v>3.5000000000000027</v>
      </c>
      <c r="D219" s="306">
        <f t="shared" ca="1" si="95"/>
        <v>-1.964837393592072</v>
      </c>
      <c r="E219" s="307">
        <f t="shared" ca="1" si="96"/>
        <v>-18.517776049522531</v>
      </c>
      <c r="F219" s="304">
        <f t="shared" ca="1" si="97"/>
        <v>18.62172429726979</v>
      </c>
      <c r="G219" s="306">
        <f t="shared" ca="1" si="98"/>
        <v>34.149335049162048</v>
      </c>
      <c r="H219" s="307">
        <f t="shared" ca="1" si="99"/>
        <v>150.36219146103883</v>
      </c>
      <c r="I219" s="304">
        <f t="shared" ca="1" si="100"/>
        <v>154.19132824275829</v>
      </c>
      <c r="J219" s="306">
        <f t="shared" ca="1" si="101"/>
        <v>99.212165538256954</v>
      </c>
      <c r="K219" s="307">
        <f t="shared" ca="1" si="102"/>
        <v>476.85503534725495</v>
      </c>
      <c r="L219" s="304">
        <f t="shared" ca="1" si="87"/>
        <v>487.06650318701065</v>
      </c>
      <c r="M219" s="306">
        <f t="shared" ca="1" si="103"/>
        <v>1.3474708119710914</v>
      </c>
      <c r="N219" s="304">
        <f t="shared" ca="1" si="104"/>
        <v>77.204390543009666</v>
      </c>
      <c r="P219" s="310">
        <f t="shared" ca="1" si="105"/>
        <v>23</v>
      </c>
      <c r="Q219" s="304">
        <f t="shared" ca="1" si="106"/>
        <v>0</v>
      </c>
      <c r="R219" s="306">
        <f t="shared" ca="1" si="107"/>
        <v>0</v>
      </c>
      <c r="S219" s="307">
        <f t="shared" ca="1" si="108"/>
        <v>8.7299999999999986</v>
      </c>
      <c r="T219" s="304">
        <f t="shared" ca="1" si="88"/>
        <v>85.641299999999987</v>
      </c>
      <c r="U219" s="311">
        <f t="shared" ca="1" si="89"/>
        <v>0</v>
      </c>
      <c r="V219" s="306">
        <f t="shared" ca="1" si="90"/>
        <v>1.1679455922511508</v>
      </c>
      <c r="W219" s="304">
        <f t="shared" ca="1" si="91"/>
        <v>75.978610988663789</v>
      </c>
      <c r="Y219" s="314" t="str">
        <f t="shared" ca="1" si="109"/>
        <v/>
      </c>
      <c r="Z219" s="315" t="str">
        <f t="shared" ca="1" si="110"/>
        <v/>
      </c>
      <c r="AA219" s="316" t="str">
        <f t="shared" ca="1" si="111"/>
        <v/>
      </c>
      <c r="AC219" s="310" t="e">
        <f t="shared" ca="1" si="112"/>
        <v>#N/A</v>
      </c>
      <c r="AD219" s="323" t="e">
        <f t="shared" ca="1" si="113"/>
        <v>#N/A</v>
      </c>
      <c r="AE219" s="324">
        <f t="shared" ca="1" si="92"/>
        <v>476.85503534725495</v>
      </c>
      <c r="AG219" s="306">
        <f t="shared" ca="1" si="114"/>
        <v>-18.496113543663167</v>
      </c>
      <c r="AH219" s="304">
        <f t="shared" ca="1" si="115"/>
        <v>-8.9266987017539616</v>
      </c>
    </row>
    <row r="220" spans="1:34" x14ac:dyDescent="0.2">
      <c r="A220" s="347">
        <f t="shared" ca="1" si="93"/>
        <v>0.1</v>
      </c>
      <c r="B220" s="304">
        <f t="shared" ca="1" si="94"/>
        <v>3.6000000000000028</v>
      </c>
      <c r="D220" s="306">
        <f t="shared" ca="1" si="95"/>
        <v>-1.9275222856753467</v>
      </c>
      <c r="E220" s="307">
        <f t="shared" ca="1" si="96"/>
        <v>-18.297031286169869</v>
      </c>
      <c r="F220" s="304">
        <f t="shared" ca="1" si="97"/>
        <v>18.398279703517233</v>
      </c>
      <c r="G220" s="306">
        <f t="shared" ca="1" si="98"/>
        <v>33.956582820594512</v>
      </c>
      <c r="H220" s="307">
        <f t="shared" ca="1" si="99"/>
        <v>148.53248833242185</v>
      </c>
      <c r="I220" s="304">
        <f t="shared" ca="1" si="100"/>
        <v>152.36452870360912</v>
      </c>
      <c r="J220" s="306">
        <f t="shared" ca="1" si="101"/>
        <v>102.61746143174479</v>
      </c>
      <c r="K220" s="307">
        <f t="shared" ca="1" si="102"/>
        <v>491.79976933692797</v>
      </c>
      <c r="L220" s="304">
        <f t="shared" ca="1" si="87"/>
        <v>502.39163658499649</v>
      </c>
      <c r="M220" s="306">
        <f t="shared" ca="1" si="103"/>
        <v>1.3460448511805951</v>
      </c>
      <c r="N220" s="304">
        <f t="shared" ca="1" si="104"/>
        <v>77.122689007963089</v>
      </c>
      <c r="P220" s="310">
        <f t="shared" ca="1" si="105"/>
        <v>23</v>
      </c>
      <c r="Q220" s="304">
        <f t="shared" ca="1" si="106"/>
        <v>0</v>
      </c>
      <c r="R220" s="306">
        <f t="shared" ca="1" si="107"/>
        <v>0</v>
      </c>
      <c r="S220" s="307">
        <f t="shared" ca="1" si="108"/>
        <v>8.7299999999999986</v>
      </c>
      <c r="T220" s="304">
        <f t="shared" ca="1" si="88"/>
        <v>85.641299999999987</v>
      </c>
      <c r="U220" s="311">
        <f t="shared" ca="1" si="89"/>
        <v>0</v>
      </c>
      <c r="V220" s="306">
        <f t="shared" ca="1" si="90"/>
        <v>1.1662004095082732</v>
      </c>
      <c r="W220" s="304">
        <f t="shared" ca="1" si="91"/>
        <v>74.078089530460616</v>
      </c>
      <c r="Y220" s="314" t="str">
        <f t="shared" ca="1" si="109"/>
        <v/>
      </c>
      <c r="Z220" s="315" t="str">
        <f t="shared" ca="1" si="110"/>
        <v/>
      </c>
      <c r="AA220" s="316" t="str">
        <f t="shared" ca="1" si="111"/>
        <v/>
      </c>
      <c r="AC220" s="310" t="e">
        <f t="shared" ca="1" si="112"/>
        <v>#N/A</v>
      </c>
      <c r="AD220" s="323" t="e">
        <f t="shared" ca="1" si="113"/>
        <v>#N/A</v>
      </c>
      <c r="AE220" s="324">
        <f t="shared" ca="1" si="92"/>
        <v>491.79976933692797</v>
      </c>
      <c r="AG220" s="306">
        <f t="shared" ca="1" si="114"/>
        <v>-18.269544454100959</v>
      </c>
      <c r="AH220" s="304">
        <f t="shared" ca="1" si="115"/>
        <v>-8.7031627707518666</v>
      </c>
    </row>
    <row r="221" spans="1:34" x14ac:dyDescent="0.2">
      <c r="A221" s="347">
        <f t="shared" ca="1" si="93"/>
        <v>0.1</v>
      </c>
      <c r="B221" s="304">
        <f t="shared" ca="1" si="94"/>
        <v>3.7000000000000028</v>
      </c>
      <c r="D221" s="306">
        <f t="shared" ca="1" si="95"/>
        <v>-1.8911049705300291</v>
      </c>
      <c r="E221" s="307">
        <f t="shared" ca="1" si="96"/>
        <v>-18.082049294673951</v>
      </c>
      <c r="F221" s="304">
        <f t="shared" ca="1" si="97"/>
        <v>18.180670634071287</v>
      </c>
      <c r="G221" s="306">
        <f t="shared" ca="1" si="98"/>
        <v>33.767472323541512</v>
      </c>
      <c r="H221" s="307">
        <f t="shared" ca="1" si="99"/>
        <v>146.72428340295446</v>
      </c>
      <c r="I221" s="304">
        <f t="shared" ca="1" si="100"/>
        <v>150.55981378585602</v>
      </c>
      <c r="J221" s="306">
        <f t="shared" ca="1" si="101"/>
        <v>106.00366418895159</v>
      </c>
      <c r="K221" s="307">
        <f t="shared" ca="1" si="102"/>
        <v>506.56260792369676</v>
      </c>
      <c r="L221" s="304">
        <f t="shared" ca="1" si="87"/>
        <v>517.53497714448338</v>
      </c>
      <c r="M221" s="306">
        <f t="shared" ca="1" si="103"/>
        <v>1.3445927389026415</v>
      </c>
      <c r="N221" s="304">
        <f t="shared" ca="1" si="104"/>
        <v>77.039489103057221</v>
      </c>
      <c r="P221" s="310">
        <f t="shared" ca="1" si="105"/>
        <v>23</v>
      </c>
      <c r="Q221" s="304">
        <f t="shared" ca="1" si="106"/>
        <v>0</v>
      </c>
      <c r="R221" s="306">
        <f t="shared" ca="1" si="107"/>
        <v>0</v>
      </c>
      <c r="S221" s="307">
        <f t="shared" ca="1" si="108"/>
        <v>8.7299999999999986</v>
      </c>
      <c r="T221" s="304">
        <f t="shared" ca="1" si="88"/>
        <v>85.641299999999987</v>
      </c>
      <c r="U221" s="311">
        <f t="shared" ca="1" si="89"/>
        <v>0</v>
      </c>
      <c r="V221" s="306">
        <f t="shared" ca="1" si="90"/>
        <v>1.1644789651907088</v>
      </c>
      <c r="W221" s="304">
        <f t="shared" ca="1" si="91"/>
        <v>72.226841654542895</v>
      </c>
      <c r="Y221" s="314" t="str">
        <f t="shared" ca="1" si="109"/>
        <v/>
      </c>
      <c r="Z221" s="315" t="str">
        <f t="shared" ca="1" si="110"/>
        <v/>
      </c>
      <c r="AA221" s="316" t="str">
        <f t="shared" ca="1" si="111"/>
        <v/>
      </c>
      <c r="AC221" s="310" t="e">
        <f t="shared" ca="1" si="112"/>
        <v>#N/A</v>
      </c>
      <c r="AD221" s="323" t="e">
        <f t="shared" ca="1" si="113"/>
        <v>#N/A</v>
      </c>
      <c r="AE221" s="324">
        <f t="shared" ca="1" si="92"/>
        <v>506.56260792369676</v>
      </c>
      <c r="AG221" s="306">
        <f t="shared" ca="1" si="114"/>
        <v>-18.048736552003891</v>
      </c>
      <c r="AH221" s="304">
        <f t="shared" ca="1" si="115"/>
        <v>-8.485462718265822</v>
      </c>
    </row>
    <row r="222" spans="1:34" x14ac:dyDescent="0.2">
      <c r="A222" s="347">
        <f t="shared" ca="1" si="93"/>
        <v>0.1</v>
      </c>
      <c r="B222" s="304">
        <f t="shared" ca="1" si="94"/>
        <v>3.8000000000000029</v>
      </c>
      <c r="D222" s="306">
        <f t="shared" ca="1" si="95"/>
        <v>-1.8555551394449161</v>
      </c>
      <c r="E222" s="307">
        <f t="shared" ca="1" si="96"/>
        <v>-17.87264074317217</v>
      </c>
      <c r="F222" s="304">
        <f t="shared" ca="1" si="97"/>
        <v>17.968705351527646</v>
      </c>
      <c r="G222" s="306">
        <f t="shared" ca="1" si="98"/>
        <v>33.581916809597018</v>
      </c>
      <c r="H222" s="307">
        <f t="shared" ca="1" si="99"/>
        <v>144.93701932863723</v>
      </c>
      <c r="I222" s="304">
        <f t="shared" ca="1" si="100"/>
        <v>148.77662688902601</v>
      </c>
      <c r="J222" s="306">
        <f t="shared" ca="1" si="101"/>
        <v>109.37113364560851</v>
      </c>
      <c r="K222" s="307">
        <f t="shared" ca="1" si="102"/>
        <v>521.14567306027629</v>
      </c>
      <c r="L222" s="304">
        <f t="shared" ca="1" si="87"/>
        <v>532.49869241564716</v>
      </c>
      <c r="M222" s="306">
        <f t="shared" ca="1" si="103"/>
        <v>1.3431138895304675</v>
      </c>
      <c r="N222" s="304">
        <f t="shared" ca="1" si="104"/>
        <v>76.954757275496078</v>
      </c>
      <c r="P222" s="310">
        <f t="shared" ca="1" si="105"/>
        <v>23</v>
      </c>
      <c r="Q222" s="304">
        <f t="shared" ca="1" si="106"/>
        <v>0</v>
      </c>
      <c r="R222" s="306">
        <f t="shared" ca="1" si="107"/>
        <v>0</v>
      </c>
      <c r="S222" s="307">
        <f t="shared" ca="1" si="108"/>
        <v>8.7299999999999986</v>
      </c>
      <c r="T222" s="304">
        <f t="shared" ca="1" si="88"/>
        <v>85.641299999999987</v>
      </c>
      <c r="U222" s="311">
        <f t="shared" ca="1" si="89"/>
        <v>0</v>
      </c>
      <c r="V222" s="306">
        <f t="shared" ca="1" si="90"/>
        <v>1.1627809153865205</v>
      </c>
      <c r="W222" s="304">
        <f t="shared" ca="1" si="91"/>
        <v>70.423263946834254</v>
      </c>
      <c r="Y222" s="314" t="str">
        <f t="shared" ca="1" si="109"/>
        <v/>
      </c>
      <c r="Z222" s="315" t="str">
        <f t="shared" ca="1" si="110"/>
        <v/>
      </c>
      <c r="AA222" s="316" t="str">
        <f t="shared" ca="1" si="111"/>
        <v/>
      </c>
      <c r="AC222" s="310" t="e">
        <f t="shared" ca="1" si="112"/>
        <v>#N/A</v>
      </c>
      <c r="AD222" s="323" t="e">
        <f t="shared" ca="1" si="113"/>
        <v>#N/A</v>
      </c>
      <c r="AE222" s="324">
        <f t="shared" ca="1" si="92"/>
        <v>521.14567306027629</v>
      </c>
      <c r="AG222" s="306">
        <f t="shared" ca="1" si="114"/>
        <v>-17.833495837045412</v>
      </c>
      <c r="AH222" s="304">
        <f t="shared" ca="1" si="115"/>
        <v>-8.2734068332809745</v>
      </c>
    </row>
    <row r="223" spans="1:34" x14ac:dyDescent="0.2">
      <c r="A223" s="347">
        <f t="shared" ca="1" si="93"/>
        <v>0.1</v>
      </c>
      <c r="B223" s="304">
        <f t="shared" ca="1" si="94"/>
        <v>3.900000000000003</v>
      </c>
      <c r="D223" s="306">
        <f t="shared" ca="1" si="95"/>
        <v>-1.8208437484591991</v>
      </c>
      <c r="E223" s="307">
        <f t="shared" ca="1" si="96"/>
        <v>-17.668624242956849</v>
      </c>
      <c r="F223" s="304">
        <f t="shared" ca="1" si="97"/>
        <v>17.762200162004294</v>
      </c>
      <c r="G223" s="306">
        <f t="shared" ca="1" si="98"/>
        <v>33.399832434751097</v>
      </c>
      <c r="H223" s="307">
        <f t="shared" ca="1" si="99"/>
        <v>143.17015690434155</v>
      </c>
      <c r="I223" s="304">
        <f t="shared" ca="1" si="100"/>
        <v>147.01443002196496</v>
      </c>
      <c r="J223" s="306">
        <f t="shared" ca="1" si="101"/>
        <v>112.72022110782592</v>
      </c>
      <c r="K223" s="307">
        <f t="shared" ca="1" si="102"/>
        <v>535.55103187192526</v>
      </c>
      <c r="L223" s="304">
        <f t="shared" ca="1" si="87"/>
        <v>547.28489471725879</v>
      </c>
      <c r="M223" s="306">
        <f t="shared" ca="1" si="103"/>
        <v>1.3416076987652432</v>
      </c>
      <c r="N223" s="304">
        <f t="shared" ca="1" si="104"/>
        <v>76.86845890150714</v>
      </c>
      <c r="P223" s="310">
        <f t="shared" ca="1" si="105"/>
        <v>23</v>
      </c>
      <c r="Q223" s="304">
        <f t="shared" ca="1" si="106"/>
        <v>0</v>
      </c>
      <c r="R223" s="306">
        <f t="shared" ca="1" si="107"/>
        <v>0</v>
      </c>
      <c r="S223" s="307">
        <f t="shared" ca="1" si="108"/>
        <v>8.7299999999999986</v>
      </c>
      <c r="T223" s="304">
        <f t="shared" ca="1" si="88"/>
        <v>85.641299999999987</v>
      </c>
      <c r="U223" s="311">
        <f t="shared" ca="1" si="89"/>
        <v>0</v>
      </c>
      <c r="V223" s="306">
        <f t="shared" ca="1" si="90"/>
        <v>1.1611059254728648</v>
      </c>
      <c r="W223" s="304">
        <f t="shared" ca="1" si="91"/>
        <v>68.665819711462873</v>
      </c>
      <c r="Y223" s="314" t="str">
        <f t="shared" ca="1" si="109"/>
        <v/>
      </c>
      <c r="Z223" s="315" t="str">
        <f t="shared" ca="1" si="110"/>
        <v/>
      </c>
      <c r="AA223" s="316" t="str">
        <f t="shared" ca="1" si="111"/>
        <v/>
      </c>
      <c r="AC223" s="310" t="e">
        <f t="shared" ca="1" si="112"/>
        <v>#N/A</v>
      </c>
      <c r="AD223" s="323" t="e">
        <f t="shared" ca="1" si="113"/>
        <v>#N/A</v>
      </c>
      <c r="AE223" s="324">
        <f t="shared" ca="1" si="92"/>
        <v>535.55103187192526</v>
      </c>
      <c r="AG223" s="306">
        <f t="shared" ca="1" si="114"/>
        <v>-17.623636262782473</v>
      </c>
      <c r="AH223" s="304">
        <f t="shared" ca="1" si="115"/>
        <v>-8.066811448663719</v>
      </c>
    </row>
    <row r="224" spans="1:34" x14ac:dyDescent="0.2">
      <c r="A224" s="347">
        <f t="shared" ca="1" si="93"/>
        <v>0.1</v>
      </c>
      <c r="B224" s="304">
        <f t="shared" ca="1" si="94"/>
        <v>4.0000000000000027</v>
      </c>
      <c r="D224" s="306">
        <f t="shared" ca="1" si="95"/>
        <v>-1.786942955203257</v>
      </c>
      <c r="E224" s="307">
        <f t="shared" ca="1" si="96"/>
        <v>-17.469825951982042</v>
      </c>
      <c r="F224" s="304">
        <f t="shared" ca="1" si="97"/>
        <v>17.560979013645447</v>
      </c>
      <c r="G224" s="306">
        <f t="shared" ca="1" si="98"/>
        <v>33.221138139230774</v>
      </c>
      <c r="H224" s="307">
        <f t="shared" ca="1" si="99"/>
        <v>141.42317430914335</v>
      </c>
      <c r="I224" s="304">
        <f t="shared" ca="1" si="100"/>
        <v>145.27270304823338</v>
      </c>
      <c r="J224" s="306">
        <f t="shared" ca="1" si="101"/>
        <v>116.05126963652502</v>
      </c>
      <c r="K224" s="307">
        <f t="shared" ca="1" si="102"/>
        <v>549.78069843259948</v>
      </c>
      <c r="L224" s="304">
        <f t="shared" ca="1" si="87"/>
        <v>561.89564293851424</v>
      </c>
      <c r="M224" s="306">
        <f t="shared" ca="1" si="103"/>
        <v>1.3400735429032518</v>
      </c>
      <c r="N224" s="304">
        <f t="shared" ca="1" si="104"/>
        <v>76.780558245499776</v>
      </c>
      <c r="P224" s="310">
        <f t="shared" ca="1" si="105"/>
        <v>23</v>
      </c>
      <c r="Q224" s="304">
        <f t="shared" ca="1" si="106"/>
        <v>0</v>
      </c>
      <c r="R224" s="306">
        <f t="shared" ca="1" si="107"/>
        <v>0</v>
      </c>
      <c r="S224" s="307">
        <f t="shared" ca="1" si="108"/>
        <v>8.7299999999999986</v>
      </c>
      <c r="T224" s="304">
        <f t="shared" ca="1" si="88"/>
        <v>85.641299999999987</v>
      </c>
      <c r="U224" s="311">
        <f t="shared" ca="1" si="89"/>
        <v>0</v>
      </c>
      <c r="V224" s="306">
        <f t="shared" ca="1" si="90"/>
        <v>1.1594536698018096</v>
      </c>
      <c r="W224" s="304">
        <f t="shared" ca="1" si="91"/>
        <v>66.953035669604006</v>
      </c>
      <c r="Y224" s="314" t="str">
        <f t="shared" ca="1" si="109"/>
        <v/>
      </c>
      <c r="Z224" s="315" t="str">
        <f t="shared" ca="1" si="110"/>
        <v/>
      </c>
      <c r="AA224" s="316" t="str">
        <f t="shared" ca="1" si="111"/>
        <v/>
      </c>
      <c r="AC224" s="310">
        <f t="shared" ca="1" si="112"/>
        <v>4.0000000000000027</v>
      </c>
      <c r="AD224" s="323">
        <f t="shared" ca="1" si="113"/>
        <v>116.05126963652502</v>
      </c>
      <c r="AE224" s="324">
        <f t="shared" ca="1" si="92"/>
        <v>549.78069843259948</v>
      </c>
      <c r="AG224" s="306">
        <f t="shared" ca="1" si="114"/>
        <v>-17.418979330997967</v>
      </c>
      <c r="AH224" s="304">
        <f t="shared" ca="1" si="115"/>
        <v>-7.8655005396864697</v>
      </c>
    </row>
    <row r="225" spans="1:34" x14ac:dyDescent="0.2">
      <c r="A225" s="347">
        <f t="shared" ca="1" si="93"/>
        <v>0.1</v>
      </c>
      <c r="B225" s="304">
        <f t="shared" ca="1" si="94"/>
        <v>4.1000000000000023</v>
      </c>
      <c r="D225" s="306">
        <f t="shared" ca="1" si="95"/>
        <v>-1.7538260594153059</v>
      </c>
      <c r="E225" s="307">
        <f t="shared" ca="1" si="96"/>
        <v>-17.276079201413896</v>
      </c>
      <c r="F225" s="304">
        <f t="shared" ca="1" si="97"/>
        <v>17.364873118459865</v>
      </c>
      <c r="G225" s="306">
        <f t="shared" ca="1" si="98"/>
        <v>33.045755533289245</v>
      </c>
      <c r="H225" s="307">
        <f t="shared" ca="1" si="99"/>
        <v>139.69556638900195</v>
      </c>
      <c r="I225" s="304">
        <f t="shared" ca="1" si="100"/>
        <v>143.55094296976932</v>
      </c>
      <c r="J225" s="306">
        <f t="shared" ca="1" si="101"/>
        <v>119.36461432015102</v>
      </c>
      <c r="K225" s="307">
        <f t="shared" ca="1" si="102"/>
        <v>563.83663546750677</v>
      </c>
      <c r="L225" s="304">
        <f t="shared" ca="1" si="87"/>
        <v>576.33294426669431</v>
      </c>
      <c r="M225" s="306">
        <f t="shared" ca="1" si="103"/>
        <v>1.3385107780902095</v>
      </c>
      <c r="N225" s="304">
        <f t="shared" ca="1" si="104"/>
        <v>76.691018417340899</v>
      </c>
      <c r="P225" s="310">
        <f t="shared" ca="1" si="105"/>
        <v>23</v>
      </c>
      <c r="Q225" s="304">
        <f t="shared" ca="1" si="106"/>
        <v>0</v>
      </c>
      <c r="R225" s="306">
        <f t="shared" ca="1" si="107"/>
        <v>0</v>
      </c>
      <c r="S225" s="307">
        <f t="shared" ca="1" si="108"/>
        <v>8.7299999999999986</v>
      </c>
      <c r="T225" s="304">
        <f t="shared" ca="1" si="88"/>
        <v>85.641299999999987</v>
      </c>
      <c r="U225" s="311">
        <f t="shared" ca="1" si="89"/>
        <v>0</v>
      </c>
      <c r="V225" s="306">
        <f t="shared" ca="1" si="90"/>
        <v>1.1578238313995932</v>
      </c>
      <c r="W225" s="304">
        <f t="shared" ca="1" si="91"/>
        <v>65.283498848587826</v>
      </c>
      <c r="Y225" s="314" t="str">
        <f t="shared" ca="1" si="109"/>
        <v/>
      </c>
      <c r="Z225" s="315" t="str">
        <f t="shared" ca="1" si="110"/>
        <v/>
      </c>
      <c r="AA225" s="316" t="str">
        <f t="shared" ca="1" si="111"/>
        <v/>
      </c>
      <c r="AC225" s="310" t="e">
        <f t="shared" ca="1" si="112"/>
        <v>#N/A</v>
      </c>
      <c r="AD225" s="323" t="e">
        <f t="shared" ca="1" si="113"/>
        <v>#N/A</v>
      </c>
      <c r="AE225" s="324">
        <f t="shared" ca="1" si="92"/>
        <v>563.83663546750677</v>
      </c>
      <c r="AG225" s="306">
        <f t="shared" ca="1" si="114"/>
        <v>-17.219353709152053</v>
      </c>
      <c r="AH225" s="304">
        <f t="shared" ca="1" si="115"/>
        <v>-7.6693053458882039</v>
      </c>
    </row>
    <row r="226" spans="1:34" x14ac:dyDescent="0.2">
      <c r="A226" s="347">
        <f t="shared" ca="1" si="93"/>
        <v>0.1</v>
      </c>
      <c r="B226" s="304">
        <f t="shared" ca="1" si="94"/>
        <v>4.200000000000002</v>
      </c>
      <c r="D226" s="306">
        <f t="shared" ca="1" si="95"/>
        <v>-1.7214674468914992</v>
      </c>
      <c r="E226" s="307">
        <f t="shared" ca="1" si="96"/>
        <v>-17.087224143702322</v>
      </c>
      <c r="F226" s="304">
        <f t="shared" ca="1" si="97"/>
        <v>17.17372059595214</v>
      </c>
      <c r="G226" s="306">
        <f t="shared" ca="1" si="98"/>
        <v>32.873608788600094</v>
      </c>
      <c r="H226" s="307">
        <f t="shared" ca="1" si="99"/>
        <v>137.98684397463171</v>
      </c>
      <c r="I226" s="304">
        <f t="shared" ca="1" si="100"/>
        <v>141.84866324666328</v>
      </c>
      <c r="J226" s="306">
        <f t="shared" ca="1" si="101"/>
        <v>122.66058253624549</v>
      </c>
      <c r="K226" s="307">
        <f t="shared" ca="1" si="102"/>
        <v>577.72075598568847</v>
      </c>
      <c r="L226" s="304">
        <f t="shared" ca="1" si="87"/>
        <v>590.59875584427573</v>
      </c>
      <c r="M226" s="306">
        <f t="shared" ca="1" si="103"/>
        <v>1.3369187395410052</v>
      </c>
      <c r="N226" s="304">
        <f t="shared" ca="1" si="104"/>
        <v>76.599801327649359</v>
      </c>
      <c r="P226" s="310">
        <f t="shared" ca="1" si="105"/>
        <v>23</v>
      </c>
      <c r="Q226" s="304">
        <f t="shared" ca="1" si="106"/>
        <v>0</v>
      </c>
      <c r="R226" s="306">
        <f t="shared" ca="1" si="107"/>
        <v>0</v>
      </c>
      <c r="S226" s="307">
        <f t="shared" ca="1" si="108"/>
        <v>8.7299999999999986</v>
      </c>
      <c r="T226" s="304">
        <f t="shared" ca="1" si="88"/>
        <v>85.641299999999987</v>
      </c>
      <c r="U226" s="311">
        <f t="shared" ca="1" si="89"/>
        <v>0</v>
      </c>
      <c r="V226" s="306">
        <f t="shared" ca="1" si="90"/>
        <v>1.1562161016786461</v>
      </c>
      <c r="W226" s="304">
        <f t="shared" ca="1" si="91"/>
        <v>63.655853648809988</v>
      </c>
      <c r="Y226" s="314" t="str">
        <f t="shared" ca="1" si="109"/>
        <v/>
      </c>
      <c r="Z226" s="315" t="str">
        <f t="shared" ca="1" si="110"/>
        <v/>
      </c>
      <c r="AA226" s="316" t="str">
        <f t="shared" ca="1" si="111"/>
        <v/>
      </c>
      <c r="AC226" s="310" t="e">
        <f t="shared" ca="1" si="112"/>
        <v>#N/A</v>
      </c>
      <c r="AD226" s="323" t="e">
        <f t="shared" ca="1" si="113"/>
        <v>#N/A</v>
      </c>
      <c r="AE226" s="324">
        <f t="shared" ca="1" si="92"/>
        <v>577.72075598568847</v>
      </c>
      <c r="AG226" s="306">
        <f t="shared" ca="1" si="114"/>
        <v>-17.024594869387109</v>
      </c>
      <c r="AH226" s="304">
        <f t="shared" ca="1" si="115"/>
        <v>-7.4780640147294202</v>
      </c>
    </row>
    <row r="227" spans="1:34" x14ac:dyDescent="0.2">
      <c r="A227" s="347">
        <f t="shared" ca="1" si="93"/>
        <v>0.1</v>
      </c>
      <c r="B227" s="304">
        <f t="shared" ca="1" si="94"/>
        <v>4.3000000000000016</v>
      </c>
      <c r="D227" s="306">
        <f t="shared" ca="1" si="95"/>
        <v>-1.6898425366449095</v>
      </c>
      <c r="E227" s="307">
        <f t="shared" ca="1" si="96"/>
        <v>-16.903107420764151</v>
      </c>
      <c r="F227" s="304">
        <f t="shared" ca="1" si="97"/>
        <v>16.987366137119274</v>
      </c>
      <c r="G227" s="306">
        <f t="shared" ca="1" si="98"/>
        <v>32.704624534935604</v>
      </c>
      <c r="H227" s="307">
        <f t="shared" ca="1" si="99"/>
        <v>136.2965332325553</v>
      </c>
      <c r="I227" s="304">
        <f t="shared" ca="1" si="100"/>
        <v>140.16539315103483</v>
      </c>
      <c r="J227" s="306">
        <f t="shared" ca="1" si="101"/>
        <v>125.93949420242227</v>
      </c>
      <c r="K227" s="307">
        <f t="shared" ca="1" si="102"/>
        <v>591.43492484604781</v>
      </c>
      <c r="L227" s="304">
        <f t="shared" ca="1" si="87"/>
        <v>604.69498635891807</v>
      </c>
      <c r="M227" s="306">
        <f t="shared" ca="1" si="103"/>
        <v>1.3352967407230252</v>
      </c>
      <c r="N227" s="304">
        <f t="shared" ca="1" si="104"/>
        <v>76.506867641003907</v>
      </c>
      <c r="P227" s="310">
        <f t="shared" ca="1" si="105"/>
        <v>23</v>
      </c>
      <c r="Q227" s="304">
        <f t="shared" ca="1" si="106"/>
        <v>0</v>
      </c>
      <c r="R227" s="306">
        <f t="shared" ca="1" si="107"/>
        <v>0</v>
      </c>
      <c r="S227" s="307">
        <f t="shared" ca="1" si="108"/>
        <v>8.7299999999999986</v>
      </c>
      <c r="T227" s="304">
        <f t="shared" ca="1" si="88"/>
        <v>85.641299999999987</v>
      </c>
      <c r="U227" s="311">
        <f t="shared" ca="1" si="89"/>
        <v>0</v>
      </c>
      <c r="V227" s="306">
        <f t="shared" ca="1" si="90"/>
        <v>1.1546301801617329</v>
      </c>
      <c r="W227" s="304">
        <f t="shared" ca="1" si="91"/>
        <v>62.068799076896376</v>
      </c>
      <c r="Y227" s="314" t="str">
        <f t="shared" ca="1" si="109"/>
        <v/>
      </c>
      <c r="Z227" s="315" t="str">
        <f t="shared" ca="1" si="110"/>
        <v/>
      </c>
      <c r="AA227" s="316" t="str">
        <f t="shared" ca="1" si="111"/>
        <v/>
      </c>
      <c r="AC227" s="310" t="e">
        <f t="shared" ca="1" si="112"/>
        <v>#N/A</v>
      </c>
      <c r="AD227" s="323" t="e">
        <f t="shared" ca="1" si="113"/>
        <v>#N/A</v>
      </c>
      <c r="AE227" s="324">
        <f t="shared" ca="1" si="92"/>
        <v>591.43492484604781</v>
      </c>
      <c r="AG227" s="306">
        <f t="shared" ca="1" si="114"/>
        <v>-16.834544747643889</v>
      </c>
      <c r="AH227" s="304">
        <f t="shared" ca="1" si="115"/>
        <v>-7.2916212656139745</v>
      </c>
    </row>
    <row r="228" spans="1:34" x14ac:dyDescent="0.2">
      <c r="A228" s="347">
        <f t="shared" ca="1" si="93"/>
        <v>0.1</v>
      </c>
      <c r="B228" s="304">
        <f t="shared" ca="1" si="94"/>
        <v>4.4000000000000012</v>
      </c>
      <c r="D228" s="306">
        <f t="shared" ca="1" si="95"/>
        <v>-1.6589277310653936</v>
      </c>
      <c r="E228" s="307">
        <f t="shared" ca="1" si="96"/>
        <v>-16.723581850971318</v>
      </c>
      <c r="F228" s="304">
        <f t="shared" ca="1" si="97"/>
        <v>16.805660687489649</v>
      </c>
      <c r="G228" s="306">
        <f t="shared" ca="1" si="98"/>
        <v>32.538731761829062</v>
      </c>
      <c r="H228" s="307">
        <f t="shared" ca="1" si="99"/>
        <v>134.62417504745818</v>
      </c>
      <c r="I228" s="304">
        <f t="shared" ca="1" si="100"/>
        <v>138.50067715313497</v>
      </c>
      <c r="J228" s="306">
        <f t="shared" ca="1" si="101"/>
        <v>129.2016620172605</v>
      </c>
      <c r="K228" s="307">
        <f t="shared" ca="1" si="102"/>
        <v>604.98096026004851</v>
      </c>
      <c r="L228" s="304">
        <f t="shared" ca="1" si="87"/>
        <v>618.62349756955791</v>
      </c>
      <c r="M228" s="306">
        <f t="shared" ca="1" si="103"/>
        <v>1.3336440725011285</v>
      </c>
      <c r="N228" s="304">
        <f t="shared" ca="1" si="104"/>
        <v>76.412176726953831</v>
      </c>
      <c r="P228" s="310">
        <f t="shared" ca="1" si="105"/>
        <v>23</v>
      </c>
      <c r="Q228" s="304">
        <f t="shared" ca="1" si="106"/>
        <v>0</v>
      </c>
      <c r="R228" s="306">
        <f t="shared" ca="1" si="107"/>
        <v>0</v>
      </c>
      <c r="S228" s="307">
        <f t="shared" ca="1" si="108"/>
        <v>8.7299999999999986</v>
      </c>
      <c r="T228" s="304">
        <f t="shared" ca="1" si="88"/>
        <v>85.641299999999987</v>
      </c>
      <c r="U228" s="311">
        <f t="shared" ca="1" si="89"/>
        <v>0</v>
      </c>
      <c r="V228" s="306">
        <f t="shared" ca="1" si="90"/>
        <v>1.153065774217614</v>
      </c>
      <c r="W228" s="304">
        <f t="shared" ca="1" si="91"/>
        <v>60.521086134413117</v>
      </c>
      <c r="Y228" s="314" t="str">
        <f t="shared" ca="1" si="109"/>
        <v/>
      </c>
      <c r="Z228" s="315" t="str">
        <f t="shared" ca="1" si="110"/>
        <v/>
      </c>
      <c r="AA228" s="316" t="str">
        <f t="shared" ca="1" si="111"/>
        <v/>
      </c>
      <c r="AC228" s="310" t="e">
        <f t="shared" ca="1" si="112"/>
        <v>#N/A</v>
      </c>
      <c r="AD228" s="323" t="e">
        <f t="shared" ca="1" si="113"/>
        <v>#N/A</v>
      </c>
      <c r="AE228" s="324">
        <f t="shared" ca="1" si="92"/>
        <v>604.98096026004851</v>
      </c>
      <c r="AG228" s="306">
        <f t="shared" ca="1" si="114"/>
        <v>-16.649051421550045</v>
      </c>
      <c r="AH228" s="304">
        <f t="shared" ca="1" si="115"/>
        <v>-7.1098280729549126</v>
      </c>
    </row>
    <row r="229" spans="1:34" x14ac:dyDescent="0.2">
      <c r="A229" s="347">
        <f t="shared" ca="1" si="93"/>
        <v>0.1</v>
      </c>
      <c r="B229" s="304">
        <f t="shared" ca="1" si="94"/>
        <v>4.5000000000000009</v>
      </c>
      <c r="D229" s="306">
        <f t="shared" ca="1" si="95"/>
        <v>-1.6287003688874453</v>
      </c>
      <c r="E229" s="307">
        <f t="shared" ca="1" si="96"/>
        <v>-16.548506133732552</v>
      </c>
      <c r="F229" s="304">
        <f t="shared" ca="1" si="97"/>
        <v>16.628461147977525</v>
      </c>
      <c r="G229" s="306">
        <f t="shared" ca="1" si="98"/>
        <v>32.375861724940314</v>
      </c>
      <c r="H229" s="307">
        <f t="shared" ca="1" si="99"/>
        <v>132.96932443408494</v>
      </c>
      <c r="I229" s="304">
        <f t="shared" ca="1" si="100"/>
        <v>136.85407433792167</v>
      </c>
      <c r="J229" s="306">
        <f t="shared" ca="1" si="101"/>
        <v>132.44739169159897</v>
      </c>
      <c r="K229" s="307">
        <f t="shared" ca="1" si="102"/>
        <v>618.36063523412565</v>
      </c>
      <c r="L229" s="304">
        <f t="shared" ca="1" si="87"/>
        <v>632.38610577167117</v>
      </c>
      <c r="M229" s="306">
        <f t="shared" ca="1" si="103"/>
        <v>1.3319600022422176</v>
      </c>
      <c r="N229" s="304">
        <f t="shared" ca="1" si="104"/>
        <v>76.315686608714728</v>
      </c>
      <c r="P229" s="310">
        <f t="shared" ca="1" si="105"/>
        <v>23</v>
      </c>
      <c r="Q229" s="304">
        <f t="shared" ca="1" si="106"/>
        <v>0</v>
      </c>
      <c r="R229" s="306">
        <f t="shared" ca="1" si="107"/>
        <v>0</v>
      </c>
      <c r="S229" s="307">
        <f t="shared" ca="1" si="108"/>
        <v>8.7299999999999986</v>
      </c>
      <c r="T229" s="304">
        <f t="shared" ca="1" si="88"/>
        <v>85.641299999999987</v>
      </c>
      <c r="U229" s="311">
        <f t="shared" ca="1" si="89"/>
        <v>0</v>
      </c>
      <c r="V229" s="306">
        <f t="shared" ca="1" si="90"/>
        <v>1.1515225988076523</v>
      </c>
      <c r="W229" s="304">
        <f t="shared" ca="1" si="91"/>
        <v>59.011515352184261</v>
      </c>
      <c r="Y229" s="314" t="str">
        <f t="shared" ca="1" si="109"/>
        <v/>
      </c>
      <c r="Z229" s="315" t="str">
        <f t="shared" ca="1" si="110"/>
        <v/>
      </c>
      <c r="AA229" s="316" t="str">
        <f t="shared" ca="1" si="111"/>
        <v/>
      </c>
      <c r="AC229" s="310" t="e">
        <f t="shared" ca="1" si="112"/>
        <v>#N/A</v>
      </c>
      <c r="AD229" s="323" t="e">
        <f t="shared" ca="1" si="113"/>
        <v>#N/A</v>
      </c>
      <c r="AE229" s="324">
        <f t="shared" ca="1" si="92"/>
        <v>618.36063523412565</v>
      </c>
      <c r="AG229" s="306">
        <f t="shared" ca="1" si="114"/>
        <v>-16.46796880583728</v>
      </c>
      <c r="AH229" s="304">
        <f t="shared" ca="1" si="115"/>
        <v>-6.9325413670576319</v>
      </c>
    </row>
    <row r="230" spans="1:34" x14ac:dyDescent="0.2">
      <c r="A230" s="347">
        <f t="shared" ca="1" si="93"/>
        <v>0.1</v>
      </c>
      <c r="B230" s="304">
        <f t="shared" ca="1" si="94"/>
        <v>4.6000000000000005</v>
      </c>
      <c r="D230" s="306">
        <f t="shared" ca="1" si="95"/>
        <v>-1.599138680787074</v>
      </c>
      <c r="E230" s="307">
        <f t="shared" ca="1" si="96"/>
        <v>-16.377744570544341</v>
      </c>
      <c r="F230" s="304">
        <f t="shared" ca="1" si="97"/>
        <v>16.455630092414694</v>
      </c>
      <c r="G230" s="306">
        <f t="shared" ca="1" si="98"/>
        <v>32.215947856861604</v>
      </c>
      <c r="H230" s="307">
        <f t="shared" ca="1" si="99"/>
        <v>131.33154997703051</v>
      </c>
      <c r="I230" s="304">
        <f t="shared" ca="1" si="100"/>
        <v>135.22515785047278</v>
      </c>
      <c r="J230" s="306">
        <f t="shared" ca="1" si="101"/>
        <v>135.67698217068906</v>
      </c>
      <c r="K230" s="307">
        <f t="shared" ca="1" si="102"/>
        <v>631.57567895468139</v>
      </c>
      <c r="L230" s="304">
        <f t="shared" ca="1" si="87"/>
        <v>645.98458320459338</v>
      </c>
      <c r="M230" s="306">
        <f t="shared" ca="1" si="103"/>
        <v>1.330243772877225</v>
      </c>
      <c r="N230" s="304">
        <f t="shared" ca="1" si="104"/>
        <v>76.217353909424233</v>
      </c>
      <c r="P230" s="310">
        <f t="shared" ca="1" si="105"/>
        <v>23</v>
      </c>
      <c r="Q230" s="304">
        <f t="shared" ca="1" si="106"/>
        <v>0</v>
      </c>
      <c r="R230" s="306">
        <f t="shared" ca="1" si="107"/>
        <v>0</v>
      </c>
      <c r="S230" s="307">
        <f t="shared" ca="1" si="108"/>
        <v>8.7299999999999986</v>
      </c>
      <c r="T230" s="304">
        <f t="shared" ca="1" si="88"/>
        <v>85.641299999999987</v>
      </c>
      <c r="U230" s="311">
        <f t="shared" ca="1" si="89"/>
        <v>0</v>
      </c>
      <c r="V230" s="306">
        <f t="shared" ca="1" si="90"/>
        <v>1.1500003762428401</v>
      </c>
      <c r="W230" s="304">
        <f t="shared" ca="1" si="91"/>
        <v>57.538934460991307</v>
      </c>
      <c r="Y230" s="314" t="str">
        <f t="shared" ca="1" si="109"/>
        <v/>
      </c>
      <c r="Z230" s="315" t="str">
        <f t="shared" ca="1" si="110"/>
        <v/>
      </c>
      <c r="AA230" s="316" t="str">
        <f t="shared" ca="1" si="111"/>
        <v/>
      </c>
      <c r="AC230" s="310" t="e">
        <f t="shared" ca="1" si="112"/>
        <v>#N/A</v>
      </c>
      <c r="AD230" s="323" t="e">
        <f t="shared" ca="1" si="113"/>
        <v>#N/A</v>
      </c>
      <c r="AE230" s="324">
        <f t="shared" ca="1" si="92"/>
        <v>631.57567895468139</v>
      </c>
      <c r="AG230" s="306">
        <f t="shared" ca="1" si="114"/>
        <v>-16.291156364130703</v>
      </c>
      <c r="AH230" s="304">
        <f t="shared" ca="1" si="115"/>
        <v>-6.7596237516820468</v>
      </c>
    </row>
    <row r="231" spans="1:34" x14ac:dyDescent="0.2">
      <c r="A231" s="347">
        <f t="shared" ca="1" si="93"/>
        <v>0.1</v>
      </c>
      <c r="B231" s="304">
        <f t="shared" ca="1" si="94"/>
        <v>4.7</v>
      </c>
      <c r="D231" s="306">
        <f t="shared" ca="1" si="95"/>
        <v>-1.5702217474416189</v>
      </c>
      <c r="E231" s="307">
        <f t="shared" ca="1" si="96"/>
        <v>-16.211166801467456</v>
      </c>
      <c r="F231" s="304">
        <f t="shared" ca="1" si="97"/>
        <v>16.287035500702366</v>
      </c>
      <c r="G231" s="306">
        <f t="shared" ca="1" si="98"/>
        <v>32.05892568211744</v>
      </c>
      <c r="H231" s="307">
        <f t="shared" ca="1" si="99"/>
        <v>129.71043329688376</v>
      </c>
      <c r="I231" s="304">
        <f t="shared" ca="1" si="100"/>
        <v>133.61351436870771</v>
      </c>
      <c r="J231" s="306">
        <f t="shared" ca="1" si="101"/>
        <v>138.89072584763801</v>
      </c>
      <c r="K231" s="307">
        <f t="shared" ca="1" si="102"/>
        <v>644.62777811837714</v>
      </c>
      <c r="L231" s="304">
        <f t="shared" ca="1" si="87"/>
        <v>659.42065940363091</v>
      </c>
      <c r="M231" s="306">
        <f t="shared" ca="1" si="103"/>
        <v>1.3284946019182049</v>
      </c>
      <c r="N231" s="304">
        <f t="shared" ca="1" si="104"/>
        <v>76.117133795825538</v>
      </c>
      <c r="P231" s="310">
        <f t="shared" ca="1" si="105"/>
        <v>23</v>
      </c>
      <c r="Q231" s="304">
        <f t="shared" ca="1" si="106"/>
        <v>0</v>
      </c>
      <c r="R231" s="306">
        <f t="shared" ca="1" si="107"/>
        <v>0</v>
      </c>
      <c r="S231" s="307">
        <f t="shared" ca="1" si="108"/>
        <v>8.7299999999999986</v>
      </c>
      <c r="T231" s="304">
        <f t="shared" ca="1" si="88"/>
        <v>85.641299999999987</v>
      </c>
      <c r="U231" s="311">
        <f t="shared" ca="1" si="89"/>
        <v>0</v>
      </c>
      <c r="V231" s="306">
        <f t="shared" ca="1" si="90"/>
        <v>1.1484988359507264</v>
      </c>
      <c r="W231" s="304">
        <f t="shared" ca="1" si="91"/>
        <v>56.102236190081804</v>
      </c>
      <c r="Y231" s="314" t="str">
        <f t="shared" ca="1" si="109"/>
        <v/>
      </c>
      <c r="Z231" s="315" t="str">
        <f t="shared" ca="1" si="110"/>
        <v/>
      </c>
      <c r="AA231" s="316" t="str">
        <f t="shared" ca="1" si="111"/>
        <v/>
      </c>
      <c r="AC231" s="310" t="e">
        <f t="shared" ca="1" si="112"/>
        <v>#N/A</v>
      </c>
      <c r="AD231" s="323" t="e">
        <f t="shared" ca="1" si="113"/>
        <v>#N/A</v>
      </c>
      <c r="AE231" s="324">
        <f t="shared" ca="1" si="92"/>
        <v>644.62777811837714</v>
      </c>
      <c r="AG231" s="306">
        <f t="shared" ca="1" si="114"/>
        <v>-16.118478836033908</v>
      </c>
      <c r="AH231" s="304">
        <f t="shared" ca="1" si="115"/>
        <v>-6.5909432372269547</v>
      </c>
    </row>
    <row r="232" spans="1:34" x14ac:dyDescent="0.2">
      <c r="A232" s="347">
        <f t="shared" ca="1" si="93"/>
        <v>0.1</v>
      </c>
      <c r="B232" s="304">
        <f t="shared" ca="1" si="94"/>
        <v>4.8</v>
      </c>
      <c r="D232" s="306">
        <f t="shared" ca="1" si="95"/>
        <v>-1.5419294598981819</v>
      </c>
      <c r="E232" s="307">
        <f t="shared" ca="1" si="96"/>
        <v>-16.048647556059127</v>
      </c>
      <c r="F232" s="304">
        <f t="shared" ca="1" si="97"/>
        <v>16.122550506601133</v>
      </c>
      <c r="G232" s="306">
        <f t="shared" ca="1" si="98"/>
        <v>31.90473273612762</v>
      </c>
      <c r="H232" s="307">
        <f t="shared" ca="1" si="99"/>
        <v>128.10556854127785</v>
      </c>
      <c r="I232" s="304">
        <f t="shared" ca="1" si="100"/>
        <v>132.01874360198923</v>
      </c>
      <c r="J232" s="306">
        <f t="shared" ca="1" si="101"/>
        <v>142.08890876855025</v>
      </c>
      <c r="K232" s="307">
        <f t="shared" ca="1" si="102"/>
        <v>657.51857821028523</v>
      </c>
      <c r="L232" s="304">
        <f t="shared" ca="1" si="87"/>
        <v>672.69602249954801</v>
      </c>
      <c r="M232" s="306">
        <f t="shared" ca="1" si="103"/>
        <v>1.3267116804280803</v>
      </c>
      <c r="N232" s="304">
        <f t="shared" ca="1" si="104"/>
        <v>76.014979919238229</v>
      </c>
      <c r="P232" s="310">
        <f t="shared" ca="1" si="105"/>
        <v>23</v>
      </c>
      <c r="Q232" s="304">
        <f t="shared" ca="1" si="106"/>
        <v>0</v>
      </c>
      <c r="R232" s="306">
        <f t="shared" ca="1" si="107"/>
        <v>0</v>
      </c>
      <c r="S232" s="307">
        <f t="shared" ca="1" si="108"/>
        <v>8.7299999999999986</v>
      </c>
      <c r="T232" s="304">
        <f t="shared" ca="1" si="88"/>
        <v>85.641299999999987</v>
      </c>
      <c r="U232" s="311">
        <f t="shared" ca="1" si="89"/>
        <v>0</v>
      </c>
      <c r="V232" s="306">
        <f t="shared" ca="1" si="90"/>
        <v>1.1470177142517781</v>
      </c>
      <c r="W232" s="304">
        <f t="shared" ca="1" si="91"/>
        <v>54.700356185518437</v>
      </c>
      <c r="Y232" s="314" t="str">
        <f t="shared" ca="1" si="109"/>
        <v/>
      </c>
      <c r="Z232" s="315" t="str">
        <f t="shared" ca="1" si="110"/>
        <v/>
      </c>
      <c r="AA232" s="316" t="str">
        <f t="shared" ca="1" si="111"/>
        <v/>
      </c>
      <c r="AC232" s="310" t="e">
        <f t="shared" ca="1" si="112"/>
        <v>#N/A</v>
      </c>
      <c r="AD232" s="323" t="e">
        <f t="shared" ca="1" si="113"/>
        <v>#N/A</v>
      </c>
      <c r="AE232" s="324">
        <f t="shared" ca="1" si="92"/>
        <v>657.51857821028523</v>
      </c>
      <c r="AG232" s="306">
        <f t="shared" ca="1" si="114"/>
        <v>-15.949805978507015</v>
      </c>
      <c r="AH232" s="304">
        <f t="shared" ca="1" si="115"/>
        <v>-6.4263729885546175</v>
      </c>
    </row>
    <row r="233" spans="1:34" x14ac:dyDescent="0.2">
      <c r="A233" s="347">
        <f t="shared" ca="1" si="93"/>
        <v>0.1</v>
      </c>
      <c r="B233" s="304">
        <f t="shared" ca="1" si="94"/>
        <v>4.8999999999999995</v>
      </c>
      <c r="D233" s="306">
        <f t="shared" ca="1" si="95"/>
        <v>-1.5142424821072595</v>
      </c>
      <c r="E233" s="307">
        <f t="shared" ca="1" si="96"/>
        <v>-15.890066417859313</v>
      </c>
      <c r="F233" s="304">
        <f t="shared" ca="1" si="97"/>
        <v>15.962053159246107</v>
      </c>
      <c r="G233" s="306">
        <f t="shared" ca="1" si="98"/>
        <v>31.753308487916893</v>
      </c>
      <c r="H233" s="307">
        <f t="shared" ca="1" si="99"/>
        <v>126.51656189949192</v>
      </c>
      <c r="I233" s="304">
        <f t="shared" ca="1" si="100"/>
        <v>130.44045781427167</v>
      </c>
      <c r="J233" s="306">
        <f t="shared" ca="1" si="101"/>
        <v>145.27181082975247</v>
      </c>
      <c r="K233" s="307">
        <f t="shared" ca="1" si="102"/>
        <v>670.24968473232366</v>
      </c>
      <c r="L233" s="304">
        <f t="shared" ca="1" si="87"/>
        <v>685.8123204678775</v>
      </c>
      <c r="M233" s="306">
        <f t="shared" ca="1" si="103"/>
        <v>1.324894171940441</v>
      </c>
      <c r="N233" s="304">
        <f t="shared" ca="1" si="104"/>
        <v>75.910844353667287</v>
      </c>
      <c r="P233" s="310">
        <f t="shared" ca="1" si="105"/>
        <v>23</v>
      </c>
      <c r="Q233" s="304">
        <f t="shared" ca="1" si="106"/>
        <v>0</v>
      </c>
      <c r="R233" s="306">
        <f t="shared" ca="1" si="107"/>
        <v>0</v>
      </c>
      <c r="S233" s="307">
        <f t="shared" ca="1" si="108"/>
        <v>8.7299999999999986</v>
      </c>
      <c r="T233" s="304">
        <f t="shared" ca="1" si="88"/>
        <v>85.641299999999987</v>
      </c>
      <c r="U233" s="311">
        <f t="shared" ca="1" si="89"/>
        <v>0</v>
      </c>
      <c r="V233" s="306">
        <f t="shared" ca="1" si="90"/>
        <v>1.1455567541447211</v>
      </c>
      <c r="W233" s="304">
        <f t="shared" ca="1" si="91"/>
        <v>53.332271040956492</v>
      </c>
      <c r="Y233" s="314" t="str">
        <f t="shared" ca="1" si="109"/>
        <v/>
      </c>
      <c r="Z233" s="315" t="str">
        <f t="shared" ca="1" si="110"/>
        <v/>
      </c>
      <c r="AA233" s="316" t="str">
        <f t="shared" ca="1" si="111"/>
        <v/>
      </c>
      <c r="AC233" s="310" t="e">
        <f t="shared" ca="1" si="112"/>
        <v>#N/A</v>
      </c>
      <c r="AD233" s="323" t="e">
        <f t="shared" ca="1" si="113"/>
        <v>#N/A</v>
      </c>
      <c r="AE233" s="324">
        <f t="shared" ca="1" si="92"/>
        <v>670.24968473232366</v>
      </c>
      <c r="AG233" s="306">
        <f t="shared" ca="1" si="114"/>
        <v>-15.785012320602451</v>
      </c>
      <c r="AH233" s="304">
        <f t="shared" ca="1" si="115"/>
        <v>-6.2657910865427775</v>
      </c>
    </row>
    <row r="234" spans="1:34" x14ac:dyDescent="0.2">
      <c r="A234" s="347">
        <f t="shared" ca="1" si="93"/>
        <v>0.1</v>
      </c>
      <c r="B234" s="304">
        <f t="shared" ca="1" si="94"/>
        <v>4.9999999999999991</v>
      </c>
      <c r="D234" s="306">
        <f t="shared" ca="1" si="95"/>
        <v>-1.4871422154882492</v>
      </c>
      <c r="E234" s="307">
        <f t="shared" ca="1" si="96"/>
        <v>-15.735307601592531</v>
      </c>
      <c r="F234" s="304">
        <f t="shared" ca="1" si="97"/>
        <v>15.805426197538077</v>
      </c>
      <c r="G234" s="306">
        <f t="shared" ca="1" si="98"/>
        <v>31.604594266368068</v>
      </c>
      <c r="H234" s="307">
        <f t="shared" ca="1" si="99"/>
        <v>124.94303113933266</v>
      </c>
      <c r="I234" s="304">
        <f t="shared" ca="1" si="100"/>
        <v>128.87828137054746</v>
      </c>
      <c r="J234" s="306">
        <f t="shared" ca="1" si="101"/>
        <v>148.43970596746672</v>
      </c>
      <c r="K234" s="307">
        <f t="shared" ca="1" si="102"/>
        <v>682.82266438426484</v>
      </c>
      <c r="L234" s="304">
        <f t="shared" ca="1" si="87"/>
        <v>698.77116233036861</v>
      </c>
      <c r="M234" s="306">
        <f t="shared" ca="1" si="103"/>
        <v>1.3230412113266314</v>
      </c>
      <c r="N234" s="304">
        <f t="shared" ca="1" si="104"/>
        <v>75.804677530892036</v>
      </c>
      <c r="P234" s="310">
        <f t="shared" ca="1" si="105"/>
        <v>23</v>
      </c>
      <c r="Q234" s="304">
        <f t="shared" ca="1" si="106"/>
        <v>0</v>
      </c>
      <c r="R234" s="306">
        <f t="shared" ca="1" si="107"/>
        <v>0</v>
      </c>
      <c r="S234" s="307">
        <f t="shared" ca="1" si="108"/>
        <v>8.7299999999999986</v>
      </c>
      <c r="T234" s="304">
        <f t="shared" ca="1" si="88"/>
        <v>85.641299999999987</v>
      </c>
      <c r="U234" s="311">
        <f t="shared" ca="1" si="89"/>
        <v>0</v>
      </c>
      <c r="V234" s="306">
        <f t="shared" ca="1" si="90"/>
        <v>1.1441157051004358</v>
      </c>
      <c r="W234" s="304">
        <f t="shared" ca="1" si="91"/>
        <v>51.996996433949654</v>
      </c>
      <c r="Y234" s="314" t="str">
        <f t="shared" ca="1" si="109"/>
        <v/>
      </c>
      <c r="Z234" s="315" t="str">
        <f t="shared" ca="1" si="110"/>
        <v/>
      </c>
      <c r="AA234" s="316" t="str">
        <f t="shared" ca="1" si="111"/>
        <v/>
      </c>
      <c r="AC234" s="310">
        <f t="shared" ca="1" si="112"/>
        <v>4.9999999999999991</v>
      </c>
      <c r="AD234" s="323">
        <f t="shared" ca="1" si="113"/>
        <v>148.43970596746672</v>
      </c>
      <c r="AE234" s="324">
        <f t="shared" ca="1" si="92"/>
        <v>682.82266438426484</v>
      </c>
      <c r="AG234" s="306">
        <f t="shared" ca="1" si="114"/>
        <v>-15.623976930685455</v>
      </c>
      <c r="AH234" s="304">
        <f t="shared" ca="1" si="115"/>
        <v>-6.1090803025150633</v>
      </c>
    </row>
    <row r="235" spans="1:34" x14ac:dyDescent="0.2">
      <c r="A235" s="347">
        <f t="shared" ca="1" si="93"/>
        <v>0.1</v>
      </c>
      <c r="B235" s="304">
        <f t="shared" ca="1" si="94"/>
        <v>5.0999999999999988</v>
      </c>
      <c r="D235" s="306">
        <f t="shared" ca="1" si="95"/>
        <v>-1.4606107654027192</v>
      </c>
      <c r="E235" s="307">
        <f t="shared" ca="1" si="96"/>
        <v>-15.584259742304489</v>
      </c>
      <c r="F235" s="304">
        <f t="shared" ca="1" si="97"/>
        <v>15.652556836620102</v>
      </c>
      <c r="G235" s="306">
        <f t="shared" ca="1" si="98"/>
        <v>31.458533189827797</v>
      </c>
      <c r="H235" s="307">
        <f t="shared" ca="1" si="99"/>
        <v>123.38460516510222</v>
      </c>
      <c r="I235" s="304">
        <f t="shared" ca="1" si="100"/>
        <v>127.33185030542698</v>
      </c>
      <c r="J235" s="306">
        <f t="shared" ca="1" si="101"/>
        <v>151.59286234027653</v>
      </c>
      <c r="K235" s="307">
        <f t="shared" ca="1" si="102"/>
        <v>695.23904619948655</v>
      </c>
      <c r="L235" s="304">
        <f t="shared" ca="1" si="87"/>
        <v>711.57411931076433</v>
      </c>
      <c r="M235" s="306">
        <f t="shared" ca="1" si="103"/>
        <v>1.3211519036071953</v>
      </c>
      <c r="N235" s="304">
        <f t="shared" ca="1" si="104"/>
        <v>75.696428172366851</v>
      </c>
      <c r="P235" s="310">
        <f t="shared" ca="1" si="105"/>
        <v>23</v>
      </c>
      <c r="Q235" s="304">
        <f t="shared" ca="1" si="106"/>
        <v>0</v>
      </c>
      <c r="R235" s="306">
        <f t="shared" ca="1" si="107"/>
        <v>0</v>
      </c>
      <c r="S235" s="307">
        <f t="shared" ca="1" si="108"/>
        <v>8.7299999999999986</v>
      </c>
      <c r="T235" s="304">
        <f t="shared" ca="1" si="88"/>
        <v>85.641299999999987</v>
      </c>
      <c r="U235" s="311">
        <f t="shared" ca="1" si="89"/>
        <v>0</v>
      </c>
      <c r="V235" s="306">
        <f t="shared" ca="1" si="90"/>
        <v>1.1426943228640045</v>
      </c>
      <c r="W235" s="304">
        <f t="shared" ca="1" si="91"/>
        <v>50.693585361359823</v>
      </c>
      <c r="Y235" s="314" t="str">
        <f t="shared" ca="1" si="109"/>
        <v/>
      </c>
      <c r="Z235" s="315" t="str">
        <f t="shared" ca="1" si="110"/>
        <v/>
      </c>
      <c r="AA235" s="316" t="str">
        <f t="shared" ca="1" si="111"/>
        <v/>
      </c>
      <c r="AC235" s="310" t="e">
        <f t="shared" ca="1" si="112"/>
        <v>#N/A</v>
      </c>
      <c r="AD235" s="323" t="e">
        <f t="shared" ca="1" si="113"/>
        <v>#N/A</v>
      </c>
      <c r="AE235" s="324">
        <f t="shared" ca="1" si="92"/>
        <v>695.23904619948655</v>
      </c>
      <c r="AG235" s="306">
        <f t="shared" ca="1" si="114"/>
        <v>-15.466583195323171</v>
      </c>
      <c r="AH235" s="304">
        <f t="shared" ca="1" si="115"/>
        <v>-5.9561278847594119</v>
      </c>
    </row>
    <row r="236" spans="1:34" x14ac:dyDescent="0.2">
      <c r="A236" s="347">
        <f t="shared" ca="1" si="93"/>
        <v>0.1</v>
      </c>
      <c r="B236" s="304">
        <f t="shared" ca="1" si="94"/>
        <v>5.1999999999999984</v>
      </c>
      <c r="D236" s="306">
        <f t="shared" ca="1" si="95"/>
        <v>-1.4346309094199459</v>
      </c>
      <c r="E236" s="307">
        <f t="shared" ca="1" si="96"/>
        <v>-15.436815695706649</v>
      </c>
      <c r="F236" s="304">
        <f t="shared" ca="1" si="97"/>
        <v>15.503336565703469</v>
      </c>
      <c r="G236" s="306">
        <f t="shared" ca="1" si="98"/>
        <v>31.315070098885801</v>
      </c>
      <c r="H236" s="307">
        <f t="shared" ca="1" si="99"/>
        <v>121.84092359553155</v>
      </c>
      <c r="I236" s="304">
        <f t="shared" ca="1" si="100"/>
        <v>125.80081191276265</v>
      </c>
      <c r="J236" s="306">
        <f t="shared" ca="1" si="101"/>
        <v>154.73154250471219</v>
      </c>
      <c r="K236" s="307">
        <f t="shared" ca="1" si="102"/>
        <v>707.50032263751825</v>
      </c>
      <c r="L236" s="304">
        <f t="shared" ca="1" si="87"/>
        <v>724.22272594698381</v>
      </c>
      <c r="M236" s="306">
        <f t="shared" ca="1" si="103"/>
        <v>1.3192253227045589</v>
      </c>
      <c r="N236" s="304">
        <f t="shared" ca="1" si="104"/>
        <v>75.586043217755289</v>
      </c>
      <c r="P236" s="310">
        <f t="shared" ca="1" si="105"/>
        <v>23</v>
      </c>
      <c r="Q236" s="304">
        <f t="shared" ca="1" si="106"/>
        <v>0</v>
      </c>
      <c r="R236" s="306">
        <f t="shared" ca="1" si="107"/>
        <v>0</v>
      </c>
      <c r="S236" s="307">
        <f t="shared" ca="1" si="108"/>
        <v>8.7299999999999986</v>
      </c>
      <c r="T236" s="304">
        <f t="shared" ca="1" si="88"/>
        <v>85.641299999999987</v>
      </c>
      <c r="U236" s="311">
        <f t="shared" ca="1" si="89"/>
        <v>0</v>
      </c>
      <c r="V236" s="306">
        <f t="shared" ca="1" si="90"/>
        <v>1.1412923692645323</v>
      </c>
      <c r="W236" s="304">
        <f t="shared" ca="1" si="91"/>
        <v>49.421126467883575</v>
      </c>
      <c r="Y236" s="314" t="str">
        <f t="shared" ca="1" si="109"/>
        <v/>
      </c>
      <c r="Z236" s="315" t="str">
        <f t="shared" ca="1" si="110"/>
        <v/>
      </c>
      <c r="AA236" s="316" t="str">
        <f t="shared" ca="1" si="111"/>
        <v/>
      </c>
      <c r="AC236" s="310" t="e">
        <f t="shared" ca="1" si="112"/>
        <v>#N/A</v>
      </c>
      <c r="AD236" s="323" t="e">
        <f t="shared" ca="1" si="113"/>
        <v>#N/A</v>
      </c>
      <c r="AE236" s="324">
        <f t="shared" ca="1" si="92"/>
        <v>707.50032263751825</v>
      </c>
      <c r="AG236" s="306">
        <f t="shared" ca="1" si="114"/>
        <v>-15.312718609078875</v>
      </c>
      <c r="AH236" s="304">
        <f t="shared" ca="1" si="115"/>
        <v>-5.8068253563986056</v>
      </c>
    </row>
    <row r="237" spans="1:34" x14ac:dyDescent="0.2">
      <c r="A237" s="347">
        <f t="shared" ca="1" si="93"/>
        <v>0.1</v>
      </c>
      <c r="B237" s="304">
        <f t="shared" ca="1" si="94"/>
        <v>5.299999999999998</v>
      </c>
      <c r="D237" s="306">
        <f t="shared" ca="1" si="95"/>
        <v>-1.4091860672671386</v>
      </c>
      <c r="E237" s="307">
        <f t="shared" ca="1" si="96"/>
        <v>-15.292872349051267</v>
      </c>
      <c r="F237" s="304">
        <f t="shared" ca="1" si="97"/>
        <v>15.357660956557044</v>
      </c>
      <c r="G237" s="306">
        <f t="shared" ca="1" si="98"/>
        <v>31.174151492159087</v>
      </c>
      <c r="H237" s="307">
        <f t="shared" ca="1" si="99"/>
        <v>120.31163636062642</v>
      </c>
      <c r="I237" s="304">
        <f t="shared" ca="1" si="100"/>
        <v>124.28482435529966</v>
      </c>
      <c r="J237" s="306">
        <f t="shared" ca="1" si="101"/>
        <v>157.85600358426444</v>
      </c>
      <c r="K237" s="307">
        <f t="shared" ca="1" si="102"/>
        <v>719.60795063532612</v>
      </c>
      <c r="L237" s="304">
        <f t="shared" ca="1" si="87"/>
        <v>736.71848116167769</v>
      </c>
      <c r="M237" s="306">
        <f t="shared" ca="1" si="103"/>
        <v>1.3172605101336445</v>
      </c>
      <c r="N237" s="304">
        <f t="shared" ca="1" si="104"/>
        <v>75.473467749907641</v>
      </c>
      <c r="P237" s="310">
        <f t="shared" ca="1" si="105"/>
        <v>23</v>
      </c>
      <c r="Q237" s="304">
        <f t="shared" ca="1" si="106"/>
        <v>0</v>
      </c>
      <c r="R237" s="306">
        <f t="shared" ca="1" si="107"/>
        <v>0</v>
      </c>
      <c r="S237" s="307">
        <f t="shared" ca="1" si="108"/>
        <v>8.7299999999999986</v>
      </c>
      <c r="T237" s="304">
        <f t="shared" ca="1" si="88"/>
        <v>85.641299999999987</v>
      </c>
      <c r="U237" s="311">
        <f t="shared" ca="1" si="89"/>
        <v>0</v>
      </c>
      <c r="V237" s="306">
        <f t="shared" ca="1" si="90"/>
        <v>1.1399096120323797</v>
      </c>
      <c r="W237" s="304">
        <f t="shared" ca="1" si="91"/>
        <v>48.178742462113739</v>
      </c>
      <c r="Y237" s="314" t="str">
        <f t="shared" ca="1" si="109"/>
        <v/>
      </c>
      <c r="Z237" s="315" t="str">
        <f t="shared" ca="1" si="110"/>
        <v/>
      </c>
      <c r="AA237" s="316" t="str">
        <f t="shared" ca="1" si="111"/>
        <v/>
      </c>
      <c r="AC237" s="310" t="e">
        <f t="shared" ca="1" si="112"/>
        <v>#N/A</v>
      </c>
      <c r="AD237" s="323" t="e">
        <f t="shared" ca="1" si="113"/>
        <v>#N/A</v>
      </c>
      <c r="AE237" s="324">
        <f t="shared" ca="1" si="92"/>
        <v>719.60795063532612</v>
      </c>
      <c r="AG237" s="306">
        <f t="shared" ca="1" si="114"/>
        <v>-15.162274574495854</v>
      </c>
      <c r="AH237" s="304">
        <f t="shared" ca="1" si="115"/>
        <v>-5.6610683239270996</v>
      </c>
    </row>
    <row r="238" spans="1:34" x14ac:dyDescent="0.2">
      <c r="A238" s="347">
        <f t="shared" ca="1" si="93"/>
        <v>0.1</v>
      </c>
      <c r="B238" s="304">
        <f t="shared" ca="1" si="94"/>
        <v>5.3999999999999977</v>
      </c>
      <c r="D238" s="306">
        <f t="shared" ca="1" si="95"/>
        <v>-1.3842602723640842</v>
      </c>
      <c r="E238" s="307">
        <f t="shared" ca="1" si="96"/>
        <v>-15.15233044190531</v>
      </c>
      <c r="F238" s="304">
        <f t="shared" ca="1" si="97"/>
        <v>15.21542948202041</v>
      </c>
      <c r="G238" s="306">
        <f t="shared" ca="1" si="98"/>
        <v>31.035725464922677</v>
      </c>
      <c r="H238" s="307">
        <f t="shared" ca="1" si="99"/>
        <v>118.79640331643589</v>
      </c>
      <c r="I238" s="304">
        <f t="shared" ca="1" si="100"/>
        <v>122.78355629340335</v>
      </c>
      <c r="J238" s="306">
        <f t="shared" ca="1" si="101"/>
        <v>160.96649743211853</v>
      </c>
      <c r="K238" s="307">
        <f t="shared" ca="1" si="102"/>
        <v>731.56335261917923</v>
      </c>
      <c r="L238" s="304">
        <f t="shared" ca="1" si="87"/>
        <v>749.06284929302012</v>
      </c>
      <c r="M238" s="306">
        <f t="shared" ca="1" si="103"/>
        <v>1.3152564736268919</v>
      </c>
      <c r="N238" s="304">
        <f t="shared" ca="1" si="104"/>
        <v>75.358644916080578</v>
      </c>
      <c r="P238" s="310">
        <f t="shared" ca="1" si="105"/>
        <v>23</v>
      </c>
      <c r="Q238" s="304">
        <f t="shared" ca="1" si="106"/>
        <v>0</v>
      </c>
      <c r="R238" s="306">
        <f t="shared" ca="1" si="107"/>
        <v>0</v>
      </c>
      <c r="S238" s="307">
        <f t="shared" ca="1" si="108"/>
        <v>8.7299999999999986</v>
      </c>
      <c r="T238" s="304">
        <f t="shared" ca="1" si="88"/>
        <v>85.641299999999987</v>
      </c>
      <c r="U238" s="311">
        <f t="shared" ca="1" si="89"/>
        <v>0</v>
      </c>
      <c r="V238" s="306">
        <f t="shared" ca="1" si="90"/>
        <v>1.1385458246234699</v>
      </c>
      <c r="W238" s="304">
        <f t="shared" ca="1" si="91"/>
        <v>46.96558861492877</v>
      </c>
      <c r="Y238" s="314" t="str">
        <f t="shared" ca="1" si="109"/>
        <v/>
      </c>
      <c r="Z238" s="315" t="str">
        <f t="shared" ca="1" si="110"/>
        <v/>
      </c>
      <c r="AA238" s="316" t="str">
        <f t="shared" ca="1" si="111"/>
        <v/>
      </c>
      <c r="AC238" s="310" t="e">
        <f t="shared" ca="1" si="112"/>
        <v>#N/A</v>
      </c>
      <c r="AD238" s="323" t="e">
        <f t="shared" ca="1" si="113"/>
        <v>#N/A</v>
      </c>
      <c r="AE238" s="324">
        <f t="shared" ca="1" si="92"/>
        <v>731.56335261917923</v>
      </c>
      <c r="AG238" s="306">
        <f t="shared" ca="1" si="114"/>
        <v>-15.015146211599738</v>
      </c>
      <c r="AH238" s="304">
        <f t="shared" ca="1" si="115"/>
        <v>-5.5187562957747707</v>
      </c>
    </row>
    <row r="239" spans="1:34" x14ac:dyDescent="0.2">
      <c r="A239" s="347">
        <f t="shared" ca="1" si="93"/>
        <v>0.1</v>
      </c>
      <c r="B239" s="304">
        <f t="shared" ca="1" si="94"/>
        <v>5.4999999999999973</v>
      </c>
      <c r="D239" s="306">
        <f t="shared" ca="1" si="95"/>
        <v>-1.3598381448487427</v>
      </c>
      <c r="E239" s="307">
        <f t="shared" ca="1" si="96"/>
        <v>-15.015094396233977</v>
      </c>
      <c r="F239" s="304">
        <f t="shared" ca="1" si="97"/>
        <v>15.076545343944103</v>
      </c>
      <c r="G239" s="306">
        <f t="shared" ca="1" si="98"/>
        <v>30.899741650437804</v>
      </c>
      <c r="H239" s="307">
        <f t="shared" ca="1" si="99"/>
        <v>117.29489387681249</v>
      </c>
      <c r="I239" s="304">
        <f t="shared" ca="1" si="100"/>
        <v>121.29668653197625</v>
      </c>
      <c r="J239" s="306">
        <f t="shared" ca="1" si="101"/>
        <v>164.06327078788655</v>
      </c>
      <c r="K239" s="307">
        <f t="shared" ca="1" si="102"/>
        <v>743.3679174788416</v>
      </c>
      <c r="L239" s="304">
        <f t="shared" ca="1" si="87"/>
        <v>761.25726108750462</v>
      </c>
      <c r="M239" s="306">
        <f t="shared" ca="1" si="103"/>
        <v>1.3132121856899457</v>
      </c>
      <c r="N239" s="304">
        <f t="shared" ca="1" si="104"/>
        <v>75.241515845184054</v>
      </c>
      <c r="P239" s="310">
        <f t="shared" ca="1" si="105"/>
        <v>23</v>
      </c>
      <c r="Q239" s="304">
        <f t="shared" ca="1" si="106"/>
        <v>0</v>
      </c>
      <c r="R239" s="306">
        <f t="shared" ca="1" si="107"/>
        <v>0</v>
      </c>
      <c r="S239" s="307">
        <f t="shared" ca="1" si="108"/>
        <v>8.7299999999999986</v>
      </c>
      <c r="T239" s="304">
        <f t="shared" ca="1" si="88"/>
        <v>85.641299999999987</v>
      </c>
      <c r="U239" s="311">
        <f t="shared" ca="1" si="89"/>
        <v>0</v>
      </c>
      <c r="V239" s="306">
        <f t="shared" ca="1" si="90"/>
        <v>1.1372007860503437</v>
      </c>
      <c r="W239" s="304">
        <f t="shared" ca="1" si="91"/>
        <v>45.780851335350143</v>
      </c>
      <c r="Y239" s="314" t="str">
        <f t="shared" ca="1" si="109"/>
        <v/>
      </c>
      <c r="Z239" s="315" t="str">
        <f t="shared" ca="1" si="110"/>
        <v/>
      </c>
      <c r="AA239" s="316" t="str">
        <f t="shared" ca="1" si="111"/>
        <v/>
      </c>
      <c r="AC239" s="310" t="e">
        <f t="shared" ca="1" si="112"/>
        <v>#N/A</v>
      </c>
      <c r="AD239" s="323" t="e">
        <f t="shared" ca="1" si="113"/>
        <v>#N/A</v>
      </c>
      <c r="AE239" s="324">
        <f t="shared" ca="1" si="92"/>
        <v>743.3679174788416</v>
      </c>
      <c r="AG239" s="306">
        <f t="shared" ca="1" si="114"/>
        <v>-14.871232176288768</v>
      </c>
      <c r="AH239" s="304">
        <f t="shared" ca="1" si="115"/>
        <v>-5.3797925103011197</v>
      </c>
    </row>
    <row r="240" spans="1:34" x14ac:dyDescent="0.2">
      <c r="A240" s="347">
        <f t="shared" ca="1" si="93"/>
        <v>0.1</v>
      </c>
      <c r="B240" s="304">
        <f t="shared" ca="1" si="94"/>
        <v>5.599999999999997</v>
      </c>
      <c r="D240" s="306">
        <f t="shared" ca="1" si="95"/>
        <v>-1.3359048660066268</v>
      </c>
      <c r="E240" s="307">
        <f t="shared" ca="1" si="96"/>
        <v>-14.881072155243881</v>
      </c>
      <c r="F240" s="304">
        <f t="shared" ca="1" si="97"/>
        <v>14.940915310000086</v>
      </c>
      <c r="G240" s="306">
        <f t="shared" ca="1" si="98"/>
        <v>30.76615116383714</v>
      </c>
      <c r="H240" s="307">
        <f t="shared" ca="1" si="99"/>
        <v>115.8067866612881</v>
      </c>
      <c r="I240" s="304">
        <f t="shared" ca="1" si="100"/>
        <v>119.82390368473719</v>
      </c>
      <c r="J240" s="306">
        <f t="shared" ca="1" si="101"/>
        <v>167.1465654286003</v>
      </c>
      <c r="K240" s="307">
        <f t="shared" ca="1" si="102"/>
        <v>755.02300150574661</v>
      </c>
      <c r="L240" s="304">
        <f t="shared" ca="1" si="87"/>
        <v>773.30311465642239</v>
      </c>
      <c r="M240" s="306">
        <f t="shared" ca="1" si="103"/>
        <v>1.3111265820840314</v>
      </c>
      <c r="N240" s="304">
        <f t="shared" ca="1" si="104"/>
        <v>75.122019560827894</v>
      </c>
      <c r="P240" s="310">
        <f t="shared" ca="1" si="105"/>
        <v>23</v>
      </c>
      <c r="Q240" s="304">
        <f t="shared" ca="1" si="106"/>
        <v>0</v>
      </c>
      <c r="R240" s="306">
        <f t="shared" ca="1" si="107"/>
        <v>0</v>
      </c>
      <c r="S240" s="307">
        <f t="shared" ca="1" si="108"/>
        <v>8.7299999999999986</v>
      </c>
      <c r="T240" s="304">
        <f t="shared" ca="1" si="88"/>
        <v>85.641299999999987</v>
      </c>
      <c r="U240" s="311">
        <f t="shared" ca="1" si="89"/>
        <v>0</v>
      </c>
      <c r="V240" s="306">
        <f t="shared" ca="1" si="90"/>
        <v>1.135874280719666</v>
      </c>
      <c r="W240" s="304">
        <f t="shared" ca="1" si="91"/>
        <v>44.623746819329249</v>
      </c>
      <c r="Y240" s="314" t="str">
        <f t="shared" ca="1" si="109"/>
        <v/>
      </c>
      <c r="Z240" s="315" t="str">
        <f t="shared" ca="1" si="110"/>
        <v/>
      </c>
      <c r="AA240" s="316" t="str">
        <f t="shared" ca="1" si="111"/>
        <v/>
      </c>
      <c r="AC240" s="310" t="e">
        <f t="shared" ca="1" si="112"/>
        <v>#N/A</v>
      </c>
      <c r="AD240" s="323" t="e">
        <f t="shared" ca="1" si="113"/>
        <v>#N/A</v>
      </c>
      <c r="AE240" s="324">
        <f t="shared" ca="1" si="92"/>
        <v>755.02300150574661</v>
      </c>
      <c r="AG240" s="306">
        <f t="shared" ca="1" si="114"/>
        <v>-14.73043448701844</v>
      </c>
      <c r="AH240" s="304">
        <f t="shared" ca="1" si="115"/>
        <v>-5.244083772663247</v>
      </c>
    </row>
    <row r="241" spans="1:34" x14ac:dyDescent="0.2">
      <c r="A241" s="347">
        <f t="shared" ca="1" si="93"/>
        <v>0.1</v>
      </c>
      <c r="B241" s="304">
        <f t="shared" ca="1" si="94"/>
        <v>5.6999999999999966</v>
      </c>
      <c r="D241" s="306">
        <f t="shared" ca="1" si="95"/>
        <v>-1.3124461540225836</v>
      </c>
      <c r="E241" s="307">
        <f t="shared" ca="1" si="96"/>
        <v>-14.750175030472199</v>
      </c>
      <c r="F241" s="304">
        <f t="shared" ca="1" si="97"/>
        <v>14.808449558842216</v>
      </c>
      <c r="G241" s="306">
        <f t="shared" ca="1" si="98"/>
        <v>30.634906548434881</v>
      </c>
      <c r="H241" s="307">
        <f t="shared" ca="1" si="99"/>
        <v>114.33176915824087</v>
      </c>
      <c r="I241" s="304">
        <f t="shared" ca="1" si="100"/>
        <v>118.36490585509125</v>
      </c>
      <c r="J241" s="306">
        <f t="shared" ca="1" si="101"/>
        <v>170.21661831421389</v>
      </c>
      <c r="K241" s="307">
        <f t="shared" ca="1" si="102"/>
        <v>766.52992929672303</v>
      </c>
      <c r="L241" s="304">
        <f t="shared" ca="1" si="87"/>
        <v>785.20177639761232</v>
      </c>
      <c r="M241" s="306">
        <f t="shared" ca="1" si="103"/>
        <v>1.308998560230783</v>
      </c>
      <c r="N241" s="304">
        <f t="shared" ca="1" si="104"/>
        <v>75.000092889925156</v>
      </c>
      <c r="P241" s="310">
        <f t="shared" ca="1" si="105"/>
        <v>23</v>
      </c>
      <c r="Q241" s="304">
        <f t="shared" ca="1" si="106"/>
        <v>0</v>
      </c>
      <c r="R241" s="306">
        <f t="shared" ca="1" si="107"/>
        <v>0</v>
      </c>
      <c r="S241" s="307">
        <f t="shared" ca="1" si="108"/>
        <v>8.7299999999999986</v>
      </c>
      <c r="T241" s="304">
        <f t="shared" ca="1" si="88"/>
        <v>85.641299999999987</v>
      </c>
      <c r="U241" s="311">
        <f t="shared" ca="1" si="89"/>
        <v>0</v>
      </c>
      <c r="V241" s="306">
        <f t="shared" ca="1" si="90"/>
        <v>1.1345660982758821</v>
      </c>
      <c r="W241" s="304">
        <f t="shared" ca="1" si="91"/>
        <v>43.493519767222963</v>
      </c>
      <c r="Y241" s="314" t="str">
        <f t="shared" ca="1" si="109"/>
        <v/>
      </c>
      <c r="Z241" s="315" t="str">
        <f t="shared" ca="1" si="110"/>
        <v/>
      </c>
      <c r="AA241" s="316" t="str">
        <f t="shared" ca="1" si="111"/>
        <v/>
      </c>
      <c r="AC241" s="310" t="e">
        <f t="shared" ca="1" si="112"/>
        <v>#N/A</v>
      </c>
      <c r="AD241" s="323" t="e">
        <f t="shared" ca="1" si="113"/>
        <v>#N/A</v>
      </c>
      <c r="AE241" s="324">
        <f t="shared" ca="1" si="92"/>
        <v>766.52992929672303</v>
      </c>
      <c r="AG241" s="306">
        <f t="shared" ca="1" si="114"/>
        <v>-14.5926583592213</v>
      </c>
      <c r="AH241" s="304">
        <f t="shared" ca="1" si="115"/>
        <v>-5.1115403000377153</v>
      </c>
    </row>
    <row r="242" spans="1:34" x14ac:dyDescent="0.2">
      <c r="A242" s="347">
        <f t="shared" ca="1" si="93"/>
        <v>0.1</v>
      </c>
      <c r="B242" s="304">
        <f t="shared" ca="1" si="94"/>
        <v>5.7999999999999963</v>
      </c>
      <c r="D242" s="306">
        <f t="shared" ca="1" si="95"/>
        <v>-1.2894482409790415</v>
      </c>
      <c r="E242" s="307">
        <f t="shared" ca="1" si="96"/>
        <v>-14.62231755664185</v>
      </c>
      <c r="F242" s="304">
        <f t="shared" ca="1" si="97"/>
        <v>14.679061533130803</v>
      </c>
      <c r="G242" s="306">
        <f t="shared" ca="1" si="98"/>
        <v>30.505961724336977</v>
      </c>
      <c r="H242" s="307">
        <f t="shared" ca="1" si="99"/>
        <v>112.86953740257668</v>
      </c>
      <c r="I242" s="304">
        <f t="shared" ca="1" si="100"/>
        <v>116.91940033287192</v>
      </c>
      <c r="J242" s="306">
        <f t="shared" ca="1" si="101"/>
        <v>173.27366172785247</v>
      </c>
      <c r="K242" s="307">
        <f t="shared" ca="1" si="102"/>
        <v>777.88999462476386</v>
      </c>
      <c r="L242" s="304">
        <f t="shared" ca="1" si="87"/>
        <v>796.95458188399505</v>
      </c>
      <c r="M242" s="306">
        <f t="shared" ca="1" si="103"/>
        <v>1.3068269775350179</v>
      </c>
      <c r="N242" s="304">
        <f t="shared" ca="1" si="104"/>
        <v>74.875670366594164</v>
      </c>
      <c r="P242" s="310">
        <f t="shared" ca="1" si="105"/>
        <v>23</v>
      </c>
      <c r="Q242" s="304">
        <f t="shared" ca="1" si="106"/>
        <v>0</v>
      </c>
      <c r="R242" s="306">
        <f t="shared" ca="1" si="107"/>
        <v>0</v>
      </c>
      <c r="S242" s="307">
        <f t="shared" ca="1" si="108"/>
        <v>8.7299999999999986</v>
      </c>
      <c r="T242" s="304">
        <f t="shared" ca="1" si="88"/>
        <v>85.641299999999987</v>
      </c>
      <c r="U242" s="311">
        <f t="shared" ca="1" si="89"/>
        <v>0</v>
      </c>
      <c r="V242" s="306">
        <f t="shared" ca="1" si="90"/>
        <v>1.1332760334507641</v>
      </c>
      <c r="W242" s="304">
        <f t="shared" ca="1" si="91"/>
        <v>42.389442165994069</v>
      </c>
      <c r="Y242" s="314" t="str">
        <f t="shared" ca="1" si="109"/>
        <v/>
      </c>
      <c r="Z242" s="315" t="str">
        <f t="shared" ca="1" si="110"/>
        <v/>
      </c>
      <c r="AA242" s="316" t="str">
        <f t="shared" ca="1" si="111"/>
        <v/>
      </c>
      <c r="AC242" s="310" t="e">
        <f t="shared" ca="1" si="112"/>
        <v>#N/A</v>
      </c>
      <c r="AD242" s="323" t="e">
        <f t="shared" ca="1" si="113"/>
        <v>#N/A</v>
      </c>
      <c r="AE242" s="324">
        <f t="shared" ca="1" si="92"/>
        <v>777.88999462476386</v>
      </c>
      <c r="AG242" s="306">
        <f t="shared" ca="1" si="114"/>
        <v>-14.457812046933645</v>
      </c>
      <c r="AH242" s="304">
        <f t="shared" ca="1" si="115"/>
        <v>-4.9820755747105352</v>
      </c>
    </row>
    <row r="243" spans="1:34" x14ac:dyDescent="0.2">
      <c r="A243" s="347">
        <f t="shared" ca="1" si="93"/>
        <v>0.1</v>
      </c>
      <c r="B243" s="304">
        <f t="shared" ca="1" si="94"/>
        <v>5.8999999999999959</v>
      </c>
      <c r="D243" s="306">
        <f t="shared" ca="1" si="95"/>
        <v>-1.2668978510297966</v>
      </c>
      <c r="E243" s="307">
        <f t="shared" ca="1" si="96"/>
        <v>-14.49741735383396</v>
      </c>
      <c r="F243" s="304">
        <f t="shared" ca="1" si="97"/>
        <v>14.55266779996678</v>
      </c>
      <c r="G243" s="306">
        <f t="shared" ca="1" si="98"/>
        <v>30.379271939233998</v>
      </c>
      <c r="H243" s="307">
        <f t="shared" ca="1" si="99"/>
        <v>111.41979566719328</v>
      </c>
      <c r="I243" s="304">
        <f t="shared" ca="1" si="100"/>
        <v>115.48710330628711</v>
      </c>
      <c r="J243" s="306">
        <f t="shared" ca="1" si="101"/>
        <v>176.31792341103102</v>
      </c>
      <c r="K243" s="307">
        <f t="shared" ca="1" si="102"/>
        <v>789.1044612782523</v>
      </c>
      <c r="L243" s="304">
        <f t="shared" ca="1" si="87"/>
        <v>808.56283672032509</v>
      </c>
      <c r="M243" s="306">
        <f t="shared" ca="1" si="103"/>
        <v>1.3046106496206624</v>
      </c>
      <c r="N243" s="304">
        <f t="shared" ca="1" si="104"/>
        <v>74.748684131084573</v>
      </c>
      <c r="P243" s="310">
        <f t="shared" ca="1" si="105"/>
        <v>23</v>
      </c>
      <c r="Q243" s="304">
        <f t="shared" ca="1" si="106"/>
        <v>0</v>
      </c>
      <c r="R243" s="306">
        <f t="shared" ca="1" si="107"/>
        <v>0</v>
      </c>
      <c r="S243" s="307">
        <f t="shared" ca="1" si="108"/>
        <v>8.7299999999999986</v>
      </c>
      <c r="T243" s="304">
        <f t="shared" ca="1" si="88"/>
        <v>85.641299999999987</v>
      </c>
      <c r="U243" s="311">
        <f t="shared" ca="1" si="89"/>
        <v>0</v>
      </c>
      <c r="V243" s="306">
        <f t="shared" ca="1" si="90"/>
        <v>1.1320038859185737</v>
      </c>
      <c r="W243" s="304">
        <f t="shared" ca="1" si="91"/>
        <v>41.310812132427898</v>
      </c>
      <c r="Y243" s="314" t="str">
        <f t="shared" ca="1" si="109"/>
        <v/>
      </c>
      <c r="Z243" s="315" t="str">
        <f t="shared" ca="1" si="110"/>
        <v/>
      </c>
      <c r="AA243" s="316" t="str">
        <f t="shared" ca="1" si="111"/>
        <v/>
      </c>
      <c r="AC243" s="310" t="e">
        <f t="shared" ca="1" si="112"/>
        <v>#N/A</v>
      </c>
      <c r="AD243" s="323" t="e">
        <f t="shared" ca="1" si="113"/>
        <v>#N/A</v>
      </c>
      <c r="AE243" s="324">
        <f t="shared" ca="1" si="92"/>
        <v>789.1044612782523</v>
      </c>
      <c r="AG243" s="306">
        <f t="shared" ca="1" si="114"/>
        <v>-14.325806691129337</v>
      </c>
      <c r="AH243" s="304">
        <f t="shared" ca="1" si="115"/>
        <v>-4.8556062045812229</v>
      </c>
    </row>
    <row r="244" spans="1:34" x14ac:dyDescent="0.2">
      <c r="A244" s="347">
        <f t="shared" ca="1" si="93"/>
        <v>0.1</v>
      </c>
      <c r="B244" s="304">
        <f t="shared" ca="1" si="94"/>
        <v>5.9999999999999956</v>
      </c>
      <c r="D244" s="306">
        <f t="shared" ca="1" si="95"/>
        <v>-1.2447821796830474</v>
      </c>
      <c r="E244" s="307">
        <f t="shared" ca="1" si="96"/>
        <v>-14.375394996557834</v>
      </c>
      <c r="F244" s="304">
        <f t="shared" ca="1" si="97"/>
        <v>14.429187918310458</v>
      </c>
      <c r="G244" s="306">
        <f t="shared" ca="1" si="98"/>
        <v>30.254793721265692</v>
      </c>
      <c r="H244" s="307">
        <f t="shared" ca="1" si="99"/>
        <v>109.9822561675375</v>
      </c>
      <c r="I244" s="304">
        <f t="shared" ca="1" si="100"/>
        <v>114.06773958844883</v>
      </c>
      <c r="J244" s="306">
        <f t="shared" ca="1" si="101"/>
        <v>179.34962669405601</v>
      </c>
      <c r="K244" s="307">
        <f t="shared" ca="1" si="102"/>
        <v>800.17456386998879</v>
      </c>
      <c r="L244" s="304">
        <f t="shared" ca="1" si="87"/>
        <v>820.02781736952318</v>
      </c>
      <c r="M244" s="306">
        <f t="shared" ca="1" si="103"/>
        <v>1.3023483484747227</v>
      </c>
      <c r="N244" s="304">
        <f t="shared" ca="1" si="104"/>
        <v>74.619063823434615</v>
      </c>
      <c r="P244" s="310">
        <f t="shared" ca="1" si="105"/>
        <v>23</v>
      </c>
      <c r="Q244" s="304">
        <f t="shared" ca="1" si="106"/>
        <v>0</v>
      </c>
      <c r="R244" s="306">
        <f t="shared" ca="1" si="107"/>
        <v>0</v>
      </c>
      <c r="S244" s="307">
        <f t="shared" ca="1" si="108"/>
        <v>8.7299999999999986</v>
      </c>
      <c r="T244" s="304">
        <f t="shared" ca="1" si="88"/>
        <v>85.641299999999987</v>
      </c>
      <c r="U244" s="311">
        <f t="shared" ca="1" si="89"/>
        <v>0</v>
      </c>
      <c r="V244" s="306">
        <f t="shared" ca="1" si="90"/>
        <v>1.130749460156611</v>
      </c>
      <c r="W244" s="304">
        <f t="shared" ca="1" si="91"/>
        <v>40.256952813896959</v>
      </c>
      <c r="Y244" s="314" t="str">
        <f t="shared" ca="1" si="109"/>
        <v/>
      </c>
      <c r="Z244" s="315" t="str">
        <f t="shared" ca="1" si="110"/>
        <v/>
      </c>
      <c r="AA244" s="316" t="str">
        <f t="shared" ca="1" si="111"/>
        <v/>
      </c>
      <c r="AC244" s="310">
        <f t="shared" ca="1" si="112"/>
        <v>5.9999999999999956</v>
      </c>
      <c r="AD244" s="323">
        <f t="shared" ca="1" si="113"/>
        <v>179.34962669405601</v>
      </c>
      <c r="AE244" s="324">
        <f t="shared" ca="1" si="92"/>
        <v>800.17456386998879</v>
      </c>
      <c r="AG244" s="306">
        <f t="shared" ca="1" si="114"/>
        <v>-14.196556174286819</v>
      </c>
      <c r="AH244" s="304">
        <f t="shared" ca="1" si="115"/>
        <v>-4.7320517906561177</v>
      </c>
    </row>
    <row r="245" spans="1:34" x14ac:dyDescent="0.2">
      <c r="A245" s="347">
        <f t="shared" ca="1" si="93"/>
        <v>0.1</v>
      </c>
      <c r="B245" s="304">
        <f t="shared" ca="1" si="94"/>
        <v>6.0999999999999952</v>
      </c>
      <c r="D245" s="306">
        <f t="shared" ca="1" si="95"/>
        <v>-1.2230888741317805</v>
      </c>
      <c r="E245" s="307">
        <f t="shared" ca="1" si="96"/>
        <v>-14.256173889325696</v>
      </c>
      <c r="F245" s="304">
        <f t="shared" ca="1" si="97"/>
        <v>14.308544312987141</v>
      </c>
      <c r="G245" s="306">
        <f t="shared" ca="1" si="98"/>
        <v>30.132484833852512</v>
      </c>
      <c r="H245" s="307">
        <f t="shared" ca="1" si="99"/>
        <v>108.55663877860493</v>
      </c>
      <c r="I245" s="304">
        <f t="shared" ca="1" si="100"/>
        <v>112.66104235791032</v>
      </c>
      <c r="J245" s="306">
        <f t="shared" ca="1" si="101"/>
        <v>182.36899062181192</v>
      </c>
      <c r="K245" s="307">
        <f t="shared" ca="1" si="102"/>
        <v>811.10150861729596</v>
      </c>
      <c r="L245" s="304">
        <f t="shared" ca="1" si="87"/>
        <v>831.35077194988639</v>
      </c>
      <c r="M245" s="306">
        <f t="shared" ca="1" si="103"/>
        <v>1.3000388004938608</v>
      </c>
      <c r="N245" s="304">
        <f t="shared" ca="1" si="104"/>
        <v>74.486736471548269</v>
      </c>
      <c r="P245" s="310">
        <f t="shared" ca="1" si="105"/>
        <v>23</v>
      </c>
      <c r="Q245" s="304">
        <f t="shared" ca="1" si="106"/>
        <v>0</v>
      </c>
      <c r="R245" s="306">
        <f t="shared" ca="1" si="107"/>
        <v>0</v>
      </c>
      <c r="S245" s="307">
        <f t="shared" ca="1" si="108"/>
        <v>8.7299999999999986</v>
      </c>
      <c r="T245" s="304">
        <f t="shared" ca="1" si="88"/>
        <v>85.641299999999987</v>
      </c>
      <c r="U245" s="311">
        <f t="shared" ca="1" si="89"/>
        <v>0</v>
      </c>
      <c r="V245" s="306">
        <f t="shared" ca="1" si="90"/>
        <v>1.1295125653108977</v>
      </c>
      <c r="W245" s="304">
        <f t="shared" ca="1" si="91"/>
        <v>39.227211343423313</v>
      </c>
      <c r="Y245" s="314" t="str">
        <f t="shared" ca="1" si="109"/>
        <v/>
      </c>
      <c r="Z245" s="315" t="str">
        <f t="shared" ca="1" si="110"/>
        <v/>
      </c>
      <c r="AA245" s="316" t="str">
        <f t="shared" ca="1" si="111"/>
        <v/>
      </c>
      <c r="AC245" s="310" t="e">
        <f t="shared" ca="1" si="112"/>
        <v>#N/A</v>
      </c>
      <c r="AD245" s="323" t="e">
        <f t="shared" ca="1" si="113"/>
        <v>#N/A</v>
      </c>
      <c r="AE245" s="324">
        <f t="shared" ca="1" si="92"/>
        <v>811.10150861729596</v>
      </c>
      <c r="AG245" s="306">
        <f t="shared" ca="1" si="114"/>
        <v>-14.069976980739037</v>
      </c>
      <c r="AH245" s="304">
        <f t="shared" ca="1" si="115"/>
        <v>-4.6113348011336726</v>
      </c>
    </row>
    <row r="246" spans="1:34" x14ac:dyDescent="0.2">
      <c r="A246" s="347">
        <f t="shared" ca="1" si="93"/>
        <v>0.1</v>
      </c>
      <c r="B246" s="304">
        <f t="shared" ca="1" si="94"/>
        <v>6.1999999999999948</v>
      </c>
      <c r="D246" s="306">
        <f t="shared" ca="1" si="95"/>
        <v>-1.2018060145735645</v>
      </c>
      <c r="E246" s="307">
        <f t="shared" ca="1" si="96"/>
        <v>-14.139680148364224</v>
      </c>
      <c r="F246" s="304">
        <f t="shared" ca="1" si="97"/>
        <v>14.190662154907027</v>
      </c>
      <c r="G246" s="306">
        <f t="shared" ca="1" si="98"/>
        <v>30.012304232395156</v>
      </c>
      <c r="H246" s="307">
        <f t="shared" ca="1" si="99"/>
        <v>107.14267076376851</v>
      </c>
      <c r="I246" s="304">
        <f t="shared" ca="1" si="100"/>
        <v>111.2667529126789</v>
      </c>
      <c r="J246" s="306">
        <f t="shared" ca="1" si="101"/>
        <v>185.37623007512431</v>
      </c>
      <c r="K246" s="307">
        <f t="shared" ca="1" si="102"/>
        <v>821.88647409441467</v>
      </c>
      <c r="L246" s="304">
        <f t="shared" ca="1" si="87"/>
        <v>842.53292100440467</v>
      </c>
      <c r="M246" s="306">
        <f t="shared" ca="1" si="103"/>
        <v>1.2976806844277835</v>
      </c>
      <c r="N246" s="304">
        <f t="shared" ca="1" si="104"/>
        <v>74.351626373360048</v>
      </c>
      <c r="P246" s="310">
        <f t="shared" ca="1" si="105"/>
        <v>23</v>
      </c>
      <c r="Q246" s="304">
        <f t="shared" ca="1" si="106"/>
        <v>0</v>
      </c>
      <c r="R246" s="306">
        <f t="shared" ca="1" si="107"/>
        <v>0</v>
      </c>
      <c r="S246" s="307">
        <f t="shared" ca="1" si="108"/>
        <v>8.7299999999999986</v>
      </c>
      <c r="T246" s="304">
        <f t="shared" ca="1" si="88"/>
        <v>85.641299999999987</v>
      </c>
      <c r="U246" s="311">
        <f t="shared" ca="1" si="89"/>
        <v>0</v>
      </c>
      <c r="V246" s="306">
        <f t="shared" ca="1" si="90"/>
        <v>1.1282930150667874</v>
      </c>
      <c r="W246" s="304">
        <f t="shared" ca="1" si="91"/>
        <v>38.220957845997283</v>
      </c>
      <c r="Y246" s="314" t="str">
        <f t="shared" ca="1" si="109"/>
        <v/>
      </c>
      <c r="Z246" s="315" t="str">
        <f t="shared" ca="1" si="110"/>
        <v/>
      </c>
      <c r="AA246" s="316" t="str">
        <f t="shared" ca="1" si="111"/>
        <v/>
      </c>
      <c r="AC246" s="310" t="e">
        <f t="shared" ca="1" si="112"/>
        <v>#N/A</v>
      </c>
      <c r="AD246" s="323" t="e">
        <f t="shared" ca="1" si="113"/>
        <v>#N/A</v>
      </c>
      <c r="AE246" s="324">
        <f t="shared" ca="1" si="92"/>
        <v>821.88647409441467</v>
      </c>
      <c r="AG246" s="306">
        <f t="shared" ca="1" si="114"/>
        <v>-13.945988062376907</v>
      </c>
      <c r="AH246" s="304">
        <f t="shared" ca="1" si="115"/>
        <v>-4.4933804517094291</v>
      </c>
    </row>
    <row r="247" spans="1:34" x14ac:dyDescent="0.2">
      <c r="A247" s="347">
        <f t="shared" ca="1" si="93"/>
        <v>0.1</v>
      </c>
      <c r="B247" s="304">
        <f t="shared" ca="1" si="94"/>
        <v>6.2999999999999945</v>
      </c>
      <c r="D247" s="306">
        <f t="shared" ca="1" si="95"/>
        <v>-1.1809220964656482</v>
      </c>
      <c r="E247" s="307">
        <f t="shared" ca="1" si="96"/>
        <v>-14.025842489118357</v>
      </c>
      <c r="F247" s="304">
        <f t="shared" ca="1" si="97"/>
        <v>14.075469247150471</v>
      </c>
      <c r="G247" s="306">
        <f t="shared" ca="1" si="98"/>
        <v>29.89421202274859</v>
      </c>
      <c r="H247" s="307">
        <f t="shared" ca="1" si="99"/>
        <v>105.74008651485667</v>
      </c>
      <c r="I247" s="304">
        <f t="shared" ca="1" si="100"/>
        <v>109.88462043721323</v>
      </c>
      <c r="J247" s="306">
        <f t="shared" ca="1" si="101"/>
        <v>188.3715558878815</v>
      </c>
      <c r="K247" s="307">
        <f t="shared" ca="1" si="102"/>
        <v>832.53061195834596</v>
      </c>
      <c r="L247" s="304">
        <f t="shared" ca="1" si="87"/>
        <v>853.57545824335841</v>
      </c>
      <c r="M247" s="306">
        <f t="shared" ca="1" si="103"/>
        <v>1.2952726292132695</v>
      </c>
      <c r="N247" s="304">
        <f t="shared" ca="1" si="104"/>
        <v>74.21365497273392</v>
      </c>
      <c r="P247" s="310">
        <f t="shared" ca="1" si="105"/>
        <v>23</v>
      </c>
      <c r="Q247" s="304">
        <f t="shared" ca="1" si="106"/>
        <v>0</v>
      </c>
      <c r="R247" s="306">
        <f t="shared" ca="1" si="107"/>
        <v>0</v>
      </c>
      <c r="S247" s="307">
        <f t="shared" ca="1" si="108"/>
        <v>8.7299999999999986</v>
      </c>
      <c r="T247" s="304">
        <f t="shared" ca="1" si="88"/>
        <v>85.641299999999987</v>
      </c>
      <c r="U247" s="311">
        <f t="shared" ca="1" si="89"/>
        <v>0</v>
      </c>
      <c r="V247" s="306">
        <f t="shared" ca="1" si="90"/>
        <v>1.1270906275242858</v>
      </c>
      <c r="W247" s="304">
        <f t="shared" ca="1" si="91"/>
        <v>37.23758449330014</v>
      </c>
      <c r="Y247" s="314" t="str">
        <f t="shared" ca="1" si="109"/>
        <v/>
      </c>
      <c r="Z247" s="315" t="str">
        <f t="shared" ca="1" si="110"/>
        <v/>
      </c>
      <c r="AA247" s="316" t="str">
        <f t="shared" ca="1" si="111"/>
        <v/>
      </c>
      <c r="AC247" s="310" t="e">
        <f t="shared" ca="1" si="112"/>
        <v>#N/A</v>
      </c>
      <c r="AD247" s="323" t="e">
        <f t="shared" ca="1" si="113"/>
        <v>#N/A</v>
      </c>
      <c r="AE247" s="324">
        <f t="shared" ca="1" si="92"/>
        <v>832.53061195834596</v>
      </c>
      <c r="AG247" s="306">
        <f t="shared" ca="1" si="114"/>
        <v>-13.824510709296423</v>
      </c>
      <c r="AH247" s="304">
        <f t="shared" ca="1" si="115"/>
        <v>-4.3781165917522671</v>
      </c>
    </row>
    <row r="248" spans="1:34" x14ac:dyDescent="0.2">
      <c r="A248" s="347">
        <f t="shared" ca="1" si="93"/>
        <v>0.1</v>
      </c>
      <c r="B248" s="304">
        <f t="shared" ca="1" si="94"/>
        <v>6.3999999999999941</v>
      </c>
      <c r="D248" s="306">
        <f t="shared" ca="1" si="95"/>
        <v>-1.1604260136646973</v>
      </c>
      <c r="E248" s="307">
        <f t="shared" ca="1" si="96"/>
        <v>-13.91459211922434</v>
      </c>
      <c r="F248" s="304">
        <f t="shared" ca="1" si="97"/>
        <v>13.962895916591581</v>
      </c>
      <c r="G248" s="306">
        <f t="shared" ca="1" si="98"/>
        <v>29.77816942138212</v>
      </c>
      <c r="H248" s="307">
        <f t="shared" ca="1" si="99"/>
        <v>104.34862730293423</v>
      </c>
      <c r="I248" s="304">
        <f t="shared" ca="1" si="100"/>
        <v>108.51440178195338</v>
      </c>
      <c r="J248" s="306">
        <f t="shared" ca="1" si="101"/>
        <v>191.35517496008802</v>
      </c>
      <c r="K248" s="307">
        <f t="shared" ca="1" si="102"/>
        <v>843.03504764923548</v>
      </c>
      <c r="L248" s="304">
        <f t="shared" ca="1" si="87"/>
        <v>864.47955126130933</v>
      </c>
      <c r="M248" s="306">
        <f t="shared" ca="1" si="103"/>
        <v>1.2928132116922555</v>
      </c>
      <c r="N248" s="304">
        <f t="shared" ca="1" si="104"/>
        <v>74.072740728719296</v>
      </c>
      <c r="P248" s="310">
        <f t="shared" ca="1" si="105"/>
        <v>23</v>
      </c>
      <c r="Q248" s="304">
        <f t="shared" ca="1" si="106"/>
        <v>0</v>
      </c>
      <c r="R248" s="306">
        <f t="shared" ca="1" si="107"/>
        <v>0</v>
      </c>
      <c r="S248" s="307">
        <f t="shared" ca="1" si="108"/>
        <v>8.7299999999999986</v>
      </c>
      <c r="T248" s="304">
        <f t="shared" ca="1" si="88"/>
        <v>85.641299999999987</v>
      </c>
      <c r="U248" s="311">
        <f t="shared" ca="1" si="89"/>
        <v>0</v>
      </c>
      <c r="V248" s="306">
        <f t="shared" ca="1" si="90"/>
        <v>1.1259052250778818</v>
      </c>
      <c r="W248" s="304">
        <f t="shared" ca="1" si="91"/>
        <v>36.276504604157282</v>
      </c>
      <c r="Y248" s="314" t="str">
        <f t="shared" ca="1" si="109"/>
        <v/>
      </c>
      <c r="Z248" s="315" t="str">
        <f t="shared" ca="1" si="110"/>
        <v/>
      </c>
      <c r="AA248" s="316" t="str">
        <f t="shared" ca="1" si="111"/>
        <v/>
      </c>
      <c r="AC248" s="310" t="e">
        <f t="shared" ca="1" si="112"/>
        <v>#N/A</v>
      </c>
      <c r="AD248" s="323" t="e">
        <f t="shared" ca="1" si="113"/>
        <v>#N/A</v>
      </c>
      <c r="AE248" s="324">
        <f t="shared" ca="1" si="92"/>
        <v>843.03504764923548</v>
      </c>
      <c r="AG248" s="306">
        <f t="shared" ca="1" si="114"/>
        <v>-13.705468424996306</v>
      </c>
      <c r="AH248" s="304">
        <f t="shared" ca="1" si="115"/>
        <v>-4.2654735960252168</v>
      </c>
    </row>
    <row r="249" spans="1:34" x14ac:dyDescent="0.2">
      <c r="A249" s="347">
        <f t="shared" ca="1" si="93"/>
        <v>0.1</v>
      </c>
      <c r="B249" s="304">
        <f t="shared" ca="1" si="94"/>
        <v>6.4999999999999938</v>
      </c>
      <c r="D249" s="306">
        <f t="shared" ca="1" si="95"/>
        <v>-1.1403070424038055</v>
      </c>
      <c r="E249" s="307">
        <f t="shared" ca="1" si="96"/>
        <v>-13.805862636649046</v>
      </c>
      <c r="F249" s="304">
        <f t="shared" ca="1" si="97"/>
        <v>13.852874910753286</v>
      </c>
      <c r="G249" s="306">
        <f t="shared" ca="1" si="98"/>
        <v>29.664138717141739</v>
      </c>
      <c r="H249" s="307">
        <f t="shared" ca="1" si="99"/>
        <v>102.96804103926932</v>
      </c>
      <c r="I249" s="304">
        <f t="shared" ca="1" si="100"/>
        <v>107.15586125497046</v>
      </c>
      <c r="J249" s="306">
        <f t="shared" ca="1" si="101"/>
        <v>194.3272903670142</v>
      </c>
      <c r="K249" s="307">
        <f t="shared" ca="1" si="102"/>
        <v>853.40088106634562</v>
      </c>
      <c r="L249" s="304">
        <f t="shared" ca="1" si="87"/>
        <v>875.24634222954671</v>
      </c>
      <c r="M249" s="306">
        <f t="shared" ca="1" si="103"/>
        <v>1.2903009542069679</v>
      </c>
      <c r="N249" s="304">
        <f t="shared" ca="1" si="104"/>
        <v>73.928798977762156</v>
      </c>
      <c r="P249" s="310">
        <f t="shared" ca="1" si="105"/>
        <v>23</v>
      </c>
      <c r="Q249" s="304">
        <f t="shared" ca="1" si="106"/>
        <v>0</v>
      </c>
      <c r="R249" s="306">
        <f t="shared" ca="1" si="107"/>
        <v>0</v>
      </c>
      <c r="S249" s="307">
        <f t="shared" ca="1" si="108"/>
        <v>8.7299999999999986</v>
      </c>
      <c r="T249" s="304">
        <f t="shared" ca="1" si="88"/>
        <v>85.641299999999987</v>
      </c>
      <c r="U249" s="311">
        <f t="shared" ca="1" si="89"/>
        <v>0</v>
      </c>
      <c r="V249" s="306">
        <f t="shared" ca="1" si="90"/>
        <v>1.1247366343006957</v>
      </c>
      <c r="W249" s="304">
        <f t="shared" ca="1" si="91"/>
        <v>35.33715178821388</v>
      </c>
      <c r="Y249" s="314" t="str">
        <f t="shared" ca="1" si="109"/>
        <v/>
      </c>
      <c r="Z249" s="315" t="str">
        <f t="shared" ca="1" si="110"/>
        <v/>
      </c>
      <c r="AA249" s="316" t="str">
        <f t="shared" ca="1" si="111"/>
        <v/>
      </c>
      <c r="AC249" s="310" t="e">
        <f t="shared" ca="1" si="112"/>
        <v>#N/A</v>
      </c>
      <c r="AD249" s="323" t="e">
        <f t="shared" ca="1" si="113"/>
        <v>#N/A</v>
      </c>
      <c r="AE249" s="324">
        <f t="shared" ca="1" si="92"/>
        <v>853.40088106634562</v>
      </c>
      <c r="AG249" s="306">
        <f t="shared" ca="1" si="114"/>
        <v>-13.588786805748427</v>
      </c>
      <c r="AH249" s="304">
        <f t="shared" ca="1" si="115"/>
        <v>-4.155384261644592</v>
      </c>
    </row>
    <row r="250" spans="1:34" x14ac:dyDescent="0.2">
      <c r="A250" s="347">
        <f t="shared" ca="1" si="93"/>
        <v>0.1</v>
      </c>
      <c r="B250" s="304">
        <f t="shared" ca="1" si="94"/>
        <v>6.5999999999999934</v>
      </c>
      <c r="D250" s="306">
        <f t="shared" ca="1" si="95"/>
        <v>-1.1205548260624363</v>
      </c>
      <c r="E250" s="307">
        <f t="shared" ca="1" si="96"/>
        <v>-13.699589932711376</v>
      </c>
      <c r="F250" s="304">
        <f t="shared" ca="1" si="97"/>
        <v>13.745341299606158</v>
      </c>
      <c r="G250" s="306">
        <f t="shared" ca="1" si="98"/>
        <v>29.552083234535495</v>
      </c>
      <c r="H250" s="307">
        <f t="shared" ca="1" si="99"/>
        <v>101.59808204599818</v>
      </c>
      <c r="I250" s="304">
        <f t="shared" ca="1" si="100"/>
        <v>105.80877042535884</v>
      </c>
      <c r="J250" s="306">
        <f t="shared" ca="1" si="101"/>
        <v>197.28810146459807</v>
      </c>
      <c r="K250" s="307">
        <f t="shared" ca="1" si="102"/>
        <v>863.62918722060897</v>
      </c>
      <c r="L250" s="304">
        <f t="shared" ca="1" si="87"/>
        <v>885.87694856499968</v>
      </c>
      <c r="M250" s="306">
        <f t="shared" ca="1" si="103"/>
        <v>1.2877343220646167</v>
      </c>
      <c r="N250" s="304">
        <f t="shared" ca="1" si="104"/>
        <v>73.781741788442815</v>
      </c>
      <c r="P250" s="310">
        <f t="shared" ca="1" si="105"/>
        <v>23</v>
      </c>
      <c r="Q250" s="304">
        <f t="shared" ca="1" si="106"/>
        <v>0</v>
      </c>
      <c r="R250" s="306">
        <f t="shared" ca="1" si="107"/>
        <v>0</v>
      </c>
      <c r="S250" s="307">
        <f t="shared" ca="1" si="108"/>
        <v>8.7299999999999986</v>
      </c>
      <c r="T250" s="304">
        <f t="shared" ca="1" si="88"/>
        <v>85.641299999999987</v>
      </c>
      <c r="U250" s="311">
        <f t="shared" ca="1" si="89"/>
        <v>0</v>
      </c>
      <c r="V250" s="306">
        <f t="shared" ca="1" si="90"/>
        <v>1.1235846858327736</v>
      </c>
      <c r="W250" s="304">
        <f t="shared" ca="1" si="91"/>
        <v>34.418979130479507</v>
      </c>
      <c r="Y250" s="314" t="str">
        <f t="shared" ca="1" si="109"/>
        <v/>
      </c>
      <c r="Z250" s="315" t="str">
        <f t="shared" ca="1" si="110"/>
        <v/>
      </c>
      <c r="AA250" s="316" t="str">
        <f t="shared" ca="1" si="111"/>
        <v/>
      </c>
      <c r="AC250" s="310" t="e">
        <f t="shared" ca="1" si="112"/>
        <v>#N/A</v>
      </c>
      <c r="AD250" s="323" t="e">
        <f t="shared" ca="1" si="113"/>
        <v>#N/A</v>
      </c>
      <c r="AE250" s="324">
        <f t="shared" ca="1" si="92"/>
        <v>863.62918722060897</v>
      </c>
      <c r="AG250" s="306">
        <f t="shared" ca="1" si="114"/>
        <v>-13.474393423776348</v>
      </c>
      <c r="AH250" s="304">
        <f t="shared" ca="1" si="115"/>
        <v>-4.0477837099901359</v>
      </c>
    </row>
    <row r="251" spans="1:34" x14ac:dyDescent="0.2">
      <c r="A251" s="347">
        <f t="shared" ca="1" si="93"/>
        <v>0.1</v>
      </c>
      <c r="B251" s="304">
        <f t="shared" ca="1" si="94"/>
        <v>6.6999999999999931</v>
      </c>
      <c r="D251" s="306">
        <f t="shared" ca="1" si="95"/>
        <v>-1.1011593606878436</v>
      </c>
      <c r="E251" s="307">
        <f t="shared" ca="1" si="96"/>
        <v>-13.595712099718947</v>
      </c>
      <c r="F251" s="304">
        <f t="shared" ca="1" si="97"/>
        <v>13.640232382040807</v>
      </c>
      <c r="G251" s="306">
        <f t="shared" ca="1" si="98"/>
        <v>29.441967298466711</v>
      </c>
      <c r="H251" s="307">
        <f t="shared" ca="1" si="99"/>
        <v>100.23851083602629</v>
      </c>
      <c r="I251" s="304">
        <f t="shared" ca="1" si="100"/>
        <v>104.47290793803025</v>
      </c>
      <c r="J251" s="306">
        <f t="shared" ca="1" si="101"/>
        <v>200.23780399124817</v>
      </c>
      <c r="K251" s="307">
        <f t="shared" ca="1" si="102"/>
        <v>873.72101686471024</v>
      </c>
      <c r="L251" s="304">
        <f t="shared" ca="1" si="87"/>
        <v>896.37246357657637</v>
      </c>
      <c r="M251" s="306">
        <f t="shared" ca="1" si="103"/>
        <v>1.2851117208636802</v>
      </c>
      <c r="N251" s="304">
        <f t="shared" ca="1" si="104"/>
        <v>73.631477808283222</v>
      </c>
      <c r="P251" s="310">
        <f t="shared" ca="1" si="105"/>
        <v>23</v>
      </c>
      <c r="Q251" s="304">
        <f t="shared" ca="1" si="106"/>
        <v>0</v>
      </c>
      <c r="R251" s="306">
        <f t="shared" ca="1" si="107"/>
        <v>0</v>
      </c>
      <c r="S251" s="307">
        <f t="shared" ca="1" si="108"/>
        <v>8.7299999999999986</v>
      </c>
      <c r="T251" s="304">
        <f t="shared" ca="1" si="88"/>
        <v>85.641299999999987</v>
      </c>
      <c r="U251" s="311">
        <f t="shared" ca="1" si="89"/>
        <v>0</v>
      </c>
      <c r="V251" s="306">
        <f t="shared" ca="1" si="90"/>
        <v>1.1224492142733415</v>
      </c>
      <c r="W251" s="304">
        <f t="shared" ca="1" si="91"/>
        <v>33.521458414531672</v>
      </c>
      <c r="Y251" s="314" t="str">
        <f t="shared" ca="1" si="109"/>
        <v/>
      </c>
      <c r="Z251" s="315" t="str">
        <f t="shared" ca="1" si="110"/>
        <v/>
      </c>
      <c r="AA251" s="316" t="str">
        <f t="shared" ca="1" si="111"/>
        <v/>
      </c>
      <c r="AC251" s="310" t="e">
        <f t="shared" ca="1" si="112"/>
        <v>#N/A</v>
      </c>
      <c r="AD251" s="323" t="e">
        <f t="shared" ca="1" si="113"/>
        <v>#N/A</v>
      </c>
      <c r="AE251" s="324">
        <f t="shared" ca="1" si="92"/>
        <v>873.72101686471024</v>
      </c>
      <c r="AG251" s="306">
        <f t="shared" ca="1" si="114"/>
        <v>-13.362217713889059</v>
      </c>
      <c r="AH251" s="304">
        <f t="shared" ca="1" si="115"/>
        <v>-3.9426092932966221</v>
      </c>
    </row>
    <row r="252" spans="1:34" x14ac:dyDescent="0.2">
      <c r="A252" s="347">
        <f t="shared" ca="1" si="93"/>
        <v>0.1</v>
      </c>
      <c r="B252" s="304">
        <f t="shared" ca="1" si="94"/>
        <v>6.7999999999999927</v>
      </c>
      <c r="D252" s="306">
        <f t="shared" ca="1" si="95"/>
        <v>-1.082110981229125</v>
      </c>
      <c r="E252" s="307">
        <f t="shared" ca="1" si="96"/>
        <v>-13.494169342969402</v>
      </c>
      <c r="F252" s="304">
        <f t="shared" ca="1" si="97"/>
        <v>13.537487596760039</v>
      </c>
      <c r="G252" s="306">
        <f t="shared" ca="1" si="98"/>
        <v>29.333756200343799</v>
      </c>
      <c r="H252" s="307">
        <f t="shared" ca="1" si="99"/>
        <v>98.889093901729353</v>
      </c>
      <c r="I252" s="304">
        <f t="shared" ca="1" si="100"/>
        <v>103.14805933960297</v>
      </c>
      <c r="J252" s="306">
        <f t="shared" ca="1" si="101"/>
        <v>203.1765901661887</v>
      </c>
      <c r="K252" s="307">
        <f t="shared" ca="1" si="102"/>
        <v>883.67739710159799</v>
      </c>
      <c r="L252" s="304">
        <f t="shared" ca="1" si="87"/>
        <v>906.73395708984822</v>
      </c>
      <c r="M252" s="306">
        <f t="shared" ca="1" si="103"/>
        <v>1.2824314936732648</v>
      </c>
      <c r="N252" s="304">
        <f t="shared" ca="1" si="104"/>
        <v>73.477912102136202</v>
      </c>
      <c r="P252" s="310">
        <f t="shared" ca="1" si="105"/>
        <v>23</v>
      </c>
      <c r="Q252" s="304">
        <f t="shared" ca="1" si="106"/>
        <v>0</v>
      </c>
      <c r="R252" s="306">
        <f t="shared" ca="1" si="107"/>
        <v>0</v>
      </c>
      <c r="S252" s="307">
        <f t="shared" ca="1" si="108"/>
        <v>8.7299999999999986</v>
      </c>
      <c r="T252" s="304">
        <f t="shared" ca="1" si="88"/>
        <v>85.641299999999987</v>
      </c>
      <c r="U252" s="311">
        <f t="shared" ca="1" si="89"/>
        <v>0</v>
      </c>
      <c r="V252" s="306">
        <f t="shared" ca="1" si="90"/>
        <v>1.1213300580768697</v>
      </c>
      <c r="W252" s="304">
        <f t="shared" ca="1" si="91"/>
        <v>32.644079382302763</v>
      </c>
      <c r="Y252" s="314" t="str">
        <f t="shared" ca="1" si="109"/>
        <v/>
      </c>
      <c r="Z252" s="315" t="str">
        <f t="shared" ca="1" si="110"/>
        <v/>
      </c>
      <c r="AA252" s="316" t="str">
        <f t="shared" ca="1" si="111"/>
        <v/>
      </c>
      <c r="AC252" s="310" t="e">
        <f t="shared" ca="1" si="112"/>
        <v>#N/A</v>
      </c>
      <c r="AD252" s="323" t="e">
        <f t="shared" ca="1" si="113"/>
        <v>#N/A</v>
      </c>
      <c r="AE252" s="324">
        <f t="shared" ca="1" si="92"/>
        <v>883.67739710159799</v>
      </c>
      <c r="AG252" s="306">
        <f t="shared" ca="1" si="114"/>
        <v>-13.252190863226538</v>
      </c>
      <c r="AH252" s="304">
        <f t="shared" ca="1" si="115"/>
        <v>-3.8398005056737317</v>
      </c>
    </row>
    <row r="253" spans="1:34" x14ac:dyDescent="0.2">
      <c r="A253" s="347">
        <f t="shared" ca="1" si="93"/>
        <v>0.1</v>
      </c>
      <c r="B253" s="304">
        <f t="shared" ca="1" si="94"/>
        <v>6.8999999999999924</v>
      </c>
      <c r="D253" s="306">
        <f t="shared" ca="1" si="95"/>
        <v>-1.0634003484476187</v>
      </c>
      <c r="E253" s="307">
        <f t="shared" ca="1" si="96"/>
        <v>-13.394903896880953</v>
      </c>
      <c r="F253" s="304">
        <f t="shared" ca="1" si="97"/>
        <v>13.437048437352418</v>
      </c>
      <c r="G253" s="306">
        <f t="shared" ca="1" si="98"/>
        <v>29.227416165499037</v>
      </c>
      <c r="H253" s="307">
        <f t="shared" ca="1" si="99"/>
        <v>97.549603512041259</v>
      </c>
      <c r="I253" s="304">
        <f t="shared" ca="1" si="100"/>
        <v>101.83401691511401</v>
      </c>
      <c r="J253" s="306">
        <f t="shared" ca="1" si="101"/>
        <v>206.10464878448084</v>
      </c>
      <c r="K253" s="307">
        <f t="shared" ca="1" si="102"/>
        <v>893.49933197228654</v>
      </c>
      <c r="L253" s="304">
        <f t="shared" ca="1" si="87"/>
        <v>916.96247605095402</v>
      </c>
      <c r="M253" s="306">
        <f t="shared" ca="1" si="103"/>
        <v>1.2796919180564668</v>
      </c>
      <c r="N253" s="304">
        <f t="shared" ca="1" si="104"/>
        <v>73.320945981636726</v>
      </c>
      <c r="P253" s="310">
        <f t="shared" ca="1" si="105"/>
        <v>23</v>
      </c>
      <c r="Q253" s="304">
        <f t="shared" ca="1" si="106"/>
        <v>0</v>
      </c>
      <c r="R253" s="306">
        <f t="shared" ca="1" si="107"/>
        <v>0</v>
      </c>
      <c r="S253" s="307">
        <f t="shared" ca="1" si="108"/>
        <v>8.7299999999999986</v>
      </c>
      <c r="T253" s="304">
        <f t="shared" ca="1" si="88"/>
        <v>85.641299999999987</v>
      </c>
      <c r="U253" s="311">
        <f t="shared" ca="1" si="89"/>
        <v>0</v>
      </c>
      <c r="V253" s="306">
        <f t="shared" ca="1" si="90"/>
        <v>1.1202270594527808</v>
      </c>
      <c r="W253" s="304">
        <f t="shared" ca="1" si="91"/>
        <v>31.786349028499732</v>
      </c>
      <c r="Y253" s="314" t="str">
        <f t="shared" ca="1" si="109"/>
        <v/>
      </c>
      <c r="Z253" s="315" t="str">
        <f t="shared" ca="1" si="110"/>
        <v/>
      </c>
      <c r="AA253" s="316" t="str">
        <f t="shared" ca="1" si="111"/>
        <v/>
      </c>
      <c r="AC253" s="310" t="e">
        <f t="shared" ca="1" si="112"/>
        <v>#N/A</v>
      </c>
      <c r="AD253" s="323" t="e">
        <f t="shared" ca="1" si="113"/>
        <v>#N/A</v>
      </c>
      <c r="AE253" s="324">
        <f t="shared" ca="1" si="92"/>
        <v>893.49933197228654</v>
      </c>
      <c r="AG253" s="306">
        <f t="shared" ca="1" si="114"/>
        <v>-13.144245703781971</v>
      </c>
      <c r="AH253" s="304">
        <f t="shared" ca="1" si="115"/>
        <v>-3.7392988983164681</v>
      </c>
    </row>
    <row r="254" spans="1:34" x14ac:dyDescent="0.2">
      <c r="A254" s="347">
        <f t="shared" ca="1" si="93"/>
        <v>0.1</v>
      </c>
      <c r="B254" s="304">
        <f t="shared" ca="1" si="94"/>
        <v>6.999999999999992</v>
      </c>
      <c r="D254" s="306">
        <f t="shared" ca="1" si="95"/>
        <v>-1.0450184364696455</v>
      </c>
      <c r="E254" s="307">
        <f t="shared" ca="1" si="96"/>
        <v>-13.297859945030712</v>
      </c>
      <c r="F254" s="304">
        <f t="shared" ca="1" si="97"/>
        <v>13.338858371322999</v>
      </c>
      <c r="G254" s="306">
        <f t="shared" ca="1" si="98"/>
        <v>29.122914321852072</v>
      </c>
      <c r="H254" s="307">
        <f t="shared" ca="1" si="99"/>
        <v>96.219817517538189</v>
      </c>
      <c r="I254" s="304">
        <f t="shared" ca="1" si="100"/>
        <v>100.53057953531494</v>
      </c>
      <c r="J254" s="306">
        <f t="shared" ca="1" si="101"/>
        <v>209.0221653088484</v>
      </c>
      <c r="K254" s="307">
        <f t="shared" ca="1" si="102"/>
        <v>903.18780302376547</v>
      </c>
      <c r="L254" s="304">
        <f t="shared" ca="1" si="87"/>
        <v>927.05904511055587</v>
      </c>
      <c r="M254" s="306">
        <f t="shared" ca="1" si="103"/>
        <v>1.2768912029280446</v>
      </c>
      <c r="N254" s="304">
        <f t="shared" ca="1" si="104"/>
        <v>73.160476825159705</v>
      </c>
      <c r="P254" s="310">
        <f t="shared" ca="1" si="105"/>
        <v>23</v>
      </c>
      <c r="Q254" s="304">
        <f t="shared" ca="1" si="106"/>
        <v>0</v>
      </c>
      <c r="R254" s="306">
        <f t="shared" ca="1" si="107"/>
        <v>0</v>
      </c>
      <c r="S254" s="307">
        <f t="shared" ca="1" si="108"/>
        <v>8.7299999999999986</v>
      </c>
      <c r="T254" s="304">
        <f t="shared" ca="1" si="88"/>
        <v>85.641299999999987</v>
      </c>
      <c r="U254" s="311">
        <f t="shared" ca="1" si="89"/>
        <v>0</v>
      </c>
      <c r="V254" s="306">
        <f t="shared" ca="1" si="90"/>
        <v>1.1191400642686602</v>
      </c>
      <c r="W254" s="304">
        <f t="shared" ca="1" si="91"/>
        <v>30.947790927822748</v>
      </c>
      <c r="Y254" s="314" t="str">
        <f t="shared" ca="1" si="109"/>
        <v/>
      </c>
      <c r="Z254" s="315" t="str">
        <f t="shared" ca="1" si="110"/>
        <v/>
      </c>
      <c r="AA254" s="316" t="str">
        <f t="shared" ca="1" si="111"/>
        <v/>
      </c>
      <c r="AC254" s="310">
        <f t="shared" ca="1" si="112"/>
        <v>6.999999999999992</v>
      </c>
      <c r="AD254" s="323">
        <f t="shared" ca="1" si="113"/>
        <v>209.0221653088484</v>
      </c>
      <c r="AE254" s="324">
        <f t="shared" ca="1" si="92"/>
        <v>903.18780302376547</v>
      </c>
      <c r="AG254" s="306">
        <f t="shared" ca="1" si="114"/>
        <v>-13.038316607371861</v>
      </c>
      <c r="AH254" s="304">
        <f t="shared" ca="1" si="115"/>
        <v>-3.6410479986826734</v>
      </c>
    </row>
    <row r="255" spans="1:34" x14ac:dyDescent="0.2">
      <c r="A255" s="347">
        <f t="shared" ca="1" si="93"/>
        <v>0.1</v>
      </c>
      <c r="B255" s="304">
        <f t="shared" ca="1" si="94"/>
        <v>7.0999999999999917</v>
      </c>
      <c r="D255" s="306">
        <f t="shared" ca="1" si="95"/>
        <v>-1.0269565209498248</v>
      </c>
      <c r="E255" s="307">
        <f t="shared" ca="1" si="96"/>
        <v>-13.202983543892595</v>
      </c>
      <c r="F255" s="304">
        <f t="shared" ca="1" si="97"/>
        <v>13.242862762870422</v>
      </c>
      <c r="G255" s="306">
        <f t="shared" ca="1" si="98"/>
        <v>29.020218669757089</v>
      </c>
      <c r="H255" s="307">
        <f t="shared" ca="1" si="99"/>
        <v>94.899519163148923</v>
      </c>
      <c r="I255" s="304">
        <f t="shared" ca="1" si="100"/>
        <v>99.237552514345026</v>
      </c>
      <c r="J255" s="306">
        <f t="shared" ca="1" si="101"/>
        <v>211.92932195842886</v>
      </c>
      <c r="K255" s="307">
        <f t="shared" ca="1" si="102"/>
        <v>912.74376985779986</v>
      </c>
      <c r="L255" s="304">
        <f t="shared" ca="1" si="87"/>
        <v>937.02466718864332</v>
      </c>
      <c r="M255" s="306">
        <f t="shared" ca="1" si="103"/>
        <v>1.2740274852360651</v>
      </c>
      <c r="N255" s="304">
        <f t="shared" ca="1" si="104"/>
        <v>72.996397887692325</v>
      </c>
      <c r="P255" s="310">
        <f t="shared" ca="1" si="105"/>
        <v>23</v>
      </c>
      <c r="Q255" s="304">
        <f t="shared" ca="1" si="106"/>
        <v>0</v>
      </c>
      <c r="R255" s="306">
        <f t="shared" ca="1" si="107"/>
        <v>0</v>
      </c>
      <c r="S255" s="307">
        <f t="shared" ca="1" si="108"/>
        <v>8.7299999999999986</v>
      </c>
      <c r="T255" s="304">
        <f t="shared" ca="1" si="88"/>
        <v>85.641299999999987</v>
      </c>
      <c r="U255" s="311">
        <f t="shared" ca="1" si="89"/>
        <v>0</v>
      </c>
      <c r="V255" s="306">
        <f t="shared" ca="1" si="90"/>
        <v>1.1180689219568241</v>
      </c>
      <c r="W255" s="304">
        <f t="shared" ca="1" si="91"/>
        <v>30.127944593258068</v>
      </c>
      <c r="Y255" s="314" t="str">
        <f t="shared" ca="1" si="109"/>
        <v/>
      </c>
      <c r="Z255" s="315" t="str">
        <f t="shared" ca="1" si="110"/>
        <v/>
      </c>
      <c r="AA255" s="316" t="str">
        <f t="shared" ca="1" si="111"/>
        <v/>
      </c>
      <c r="AC255" s="310" t="e">
        <f t="shared" ca="1" si="112"/>
        <v>#N/A</v>
      </c>
      <c r="AD255" s="323" t="e">
        <f t="shared" ca="1" si="113"/>
        <v>#N/A</v>
      </c>
      <c r="AE255" s="324">
        <f t="shared" ca="1" si="92"/>
        <v>912.74376985779986</v>
      </c>
      <c r="AG255" s="306">
        <f t="shared" ca="1" si="114"/>
        <v>-12.934339382729993</v>
      </c>
      <c r="AH255" s="304">
        <f t="shared" ca="1" si="115"/>
        <v>-3.5449932334275776</v>
      </c>
    </row>
    <row r="256" spans="1:34" x14ac:dyDescent="0.2">
      <c r="A256" s="347">
        <f t="shared" ca="1" si="93"/>
        <v>0.1</v>
      </c>
      <c r="B256" s="304">
        <f t="shared" ca="1" si="94"/>
        <v>7.1999999999999913</v>
      </c>
      <c r="D256" s="306">
        <f t="shared" ca="1" si="95"/>
        <v>-1.0092061678152418</v>
      </c>
      <c r="E256" s="307">
        <f t="shared" ca="1" si="96"/>
        <v>-13.110222550078818</v>
      </c>
      <c r="F256" s="304">
        <f t="shared" ca="1" si="97"/>
        <v>13.149008799211881</v>
      </c>
      <c r="G256" s="306">
        <f t="shared" ca="1" si="98"/>
        <v>28.919298052975563</v>
      </c>
      <c r="H256" s="307">
        <f t="shared" ca="1" si="99"/>
        <v>93.588496908141039</v>
      </c>
      <c r="I256" s="304">
        <f t="shared" ca="1" si="100"/>
        <v>97.954747477608052</v>
      </c>
      <c r="J256" s="306">
        <f t="shared" ca="1" si="101"/>
        <v>214.82629779456548</v>
      </c>
      <c r="K256" s="307">
        <f t="shared" ca="1" si="102"/>
        <v>922.16817066136434</v>
      </c>
      <c r="L256" s="304">
        <f t="shared" ca="1" si="87"/>
        <v>946.86032402094372</v>
      </c>
      <c r="M256" s="306">
        <f t="shared" ca="1" si="103"/>
        <v>1.271098826456488</v>
      </c>
      <c r="N256" s="304">
        <f t="shared" ca="1" si="104"/>
        <v>72.828598099988625</v>
      </c>
      <c r="P256" s="310">
        <f t="shared" ca="1" si="105"/>
        <v>23</v>
      </c>
      <c r="Q256" s="304">
        <f t="shared" ca="1" si="106"/>
        <v>0</v>
      </c>
      <c r="R256" s="306">
        <f t="shared" ca="1" si="107"/>
        <v>0</v>
      </c>
      <c r="S256" s="307">
        <f t="shared" ca="1" si="108"/>
        <v>8.7299999999999986</v>
      </c>
      <c r="T256" s="304">
        <f t="shared" ca="1" si="88"/>
        <v>85.641299999999987</v>
      </c>
      <c r="U256" s="311">
        <f t="shared" ca="1" si="89"/>
        <v>0</v>
      </c>
      <c r="V256" s="306">
        <f t="shared" ca="1" si="90"/>
        <v>1.1170134854241103</v>
      </c>
      <c r="W256" s="304">
        <f t="shared" ca="1" si="91"/>
        <v>29.32636486382226</v>
      </c>
      <c r="Y256" s="314" t="str">
        <f t="shared" ca="1" si="109"/>
        <v/>
      </c>
      <c r="Z256" s="315" t="str">
        <f t="shared" ca="1" si="110"/>
        <v/>
      </c>
      <c r="AA256" s="316" t="str">
        <f t="shared" ca="1" si="111"/>
        <v/>
      </c>
      <c r="AC256" s="310" t="e">
        <f t="shared" ca="1" si="112"/>
        <v>#N/A</v>
      </c>
      <c r="AD256" s="323" t="e">
        <f t="shared" ca="1" si="113"/>
        <v>#N/A</v>
      </c>
      <c r="AE256" s="324">
        <f t="shared" ca="1" si="92"/>
        <v>922.16817066136434</v>
      </c>
      <c r="AG256" s="306">
        <f t="shared" ca="1" si="114"/>
        <v>-12.832251174404355</v>
      </c>
      <c r="AH256" s="304">
        <f t="shared" ca="1" si="115"/>
        <v>-3.4510818548978319</v>
      </c>
    </row>
    <row r="257" spans="1:34" x14ac:dyDescent="0.2">
      <c r="A257" s="347">
        <f t="shared" ca="1" si="93"/>
        <v>0.1</v>
      </c>
      <c r="B257" s="304">
        <f t="shared" ca="1" si="94"/>
        <v>7.2999999999999909</v>
      </c>
      <c r="D257" s="306">
        <f t="shared" ca="1" si="95"/>
        <v>-0.99175922256269589</v>
      </c>
      <c r="E257" s="307">
        <f t="shared" ca="1" si="96"/>
        <v>-13.019526550900467</v>
      </c>
      <c r="F257" s="304">
        <f t="shared" ca="1" si="97"/>
        <v>13.057245420269176</v>
      </c>
      <c r="G257" s="306">
        <f t="shared" ca="1" si="98"/>
        <v>28.820122130719295</v>
      </c>
      <c r="H257" s="307">
        <f t="shared" ca="1" si="99"/>
        <v>92.286544253050991</v>
      </c>
      <c r="I257" s="304">
        <f t="shared" ca="1" si="100"/>
        <v>96.68198223971163</v>
      </c>
      <c r="J257" s="306">
        <f t="shared" ca="1" si="101"/>
        <v>217.71326880375022</v>
      </c>
      <c r="K257" s="307">
        <f t="shared" ca="1" si="102"/>
        <v>931.46192271942391</v>
      </c>
      <c r="L257" s="304">
        <f t="shared" ca="1" si="87"/>
        <v>956.56697668766503</v>
      </c>
      <c r="M257" s="306">
        <f t="shared" ca="1" si="103"/>
        <v>1.2681032088889097</v>
      </c>
      <c r="N257" s="304">
        <f t="shared" ca="1" si="104"/>
        <v>72.656961856331151</v>
      </c>
      <c r="P257" s="310">
        <f t="shared" ca="1" si="105"/>
        <v>23</v>
      </c>
      <c r="Q257" s="304">
        <f t="shared" ca="1" si="106"/>
        <v>0</v>
      </c>
      <c r="R257" s="306">
        <f t="shared" ca="1" si="107"/>
        <v>0</v>
      </c>
      <c r="S257" s="307">
        <f t="shared" ca="1" si="108"/>
        <v>8.7299999999999986</v>
      </c>
      <c r="T257" s="304">
        <f t="shared" ca="1" si="88"/>
        <v>85.641299999999987</v>
      </c>
      <c r="U257" s="311">
        <f t="shared" ca="1" si="89"/>
        <v>0</v>
      </c>
      <c r="V257" s="306">
        <f t="shared" ca="1" si="90"/>
        <v>1.1159736109647664</v>
      </c>
      <c r="W257" s="304">
        <f t="shared" ca="1" si="91"/>
        <v>28.542621320230126</v>
      </c>
      <c r="Y257" s="314" t="str">
        <f t="shared" ca="1" si="109"/>
        <v/>
      </c>
      <c r="Z257" s="315" t="str">
        <f t="shared" ca="1" si="110"/>
        <v/>
      </c>
      <c r="AA257" s="316" t="str">
        <f t="shared" ca="1" si="111"/>
        <v/>
      </c>
      <c r="AC257" s="310" t="e">
        <f t="shared" ca="1" si="112"/>
        <v>#N/A</v>
      </c>
      <c r="AD257" s="323" t="e">
        <f t="shared" ca="1" si="113"/>
        <v>#N/A</v>
      </c>
      <c r="AE257" s="324">
        <f t="shared" ca="1" si="92"/>
        <v>931.46192271942391</v>
      </c>
      <c r="AG257" s="306">
        <f t="shared" ca="1" si="114"/>
        <v>-12.731990363137637</v>
      </c>
      <c r="AH257" s="304">
        <f t="shared" ca="1" si="115"/>
        <v>-3.3592628709991139</v>
      </c>
    </row>
    <row r="258" spans="1:34" x14ac:dyDescent="0.2">
      <c r="A258" s="347">
        <f t="shared" ca="1" si="93"/>
        <v>0.1</v>
      </c>
      <c r="B258" s="304">
        <f t="shared" ca="1" si="94"/>
        <v>7.3999999999999906</v>
      </c>
      <c r="D258" s="306">
        <f t="shared" ca="1" si="95"/>
        <v>-0.97460780008307923</v>
      </c>
      <c r="E258" s="307">
        <f t="shared" ca="1" si="96"/>
        <v>-12.930846798073265</v>
      </c>
      <c r="F258" s="304">
        <f t="shared" ca="1" si="97"/>
        <v>12.967523251539763</v>
      </c>
      <c r="G258" s="306">
        <f t="shared" ca="1" si="98"/>
        <v>28.722661350710986</v>
      </c>
      <c r="H258" s="307">
        <f t="shared" ca="1" si="99"/>
        <v>90.993459573243669</v>
      </c>
      <c r="I258" s="304">
        <f t="shared" ca="1" si="100"/>
        <v>95.419080692360254</v>
      </c>
      <c r="J258" s="306">
        <f t="shared" ca="1" si="101"/>
        <v>220.59040797782174</v>
      </c>
      <c r="K258" s="307">
        <f t="shared" ca="1" si="102"/>
        <v>940.62592291073861</v>
      </c>
      <c r="L258" s="304">
        <f t="shared" ca="1" si="87"/>
        <v>966.14556612526076</v>
      </c>
      <c r="M258" s="306">
        <f t="shared" ca="1" si="103"/>
        <v>1.2650385317408943</v>
      </c>
      <c r="N258" s="304">
        <f t="shared" ca="1" si="104"/>
        <v>72.481368790179673</v>
      </c>
      <c r="P258" s="310">
        <f t="shared" ca="1" si="105"/>
        <v>23</v>
      </c>
      <c r="Q258" s="304">
        <f t="shared" ca="1" si="106"/>
        <v>0</v>
      </c>
      <c r="R258" s="306">
        <f t="shared" ca="1" si="107"/>
        <v>0</v>
      </c>
      <c r="S258" s="307">
        <f t="shared" ca="1" si="108"/>
        <v>8.7299999999999986</v>
      </c>
      <c r="T258" s="304">
        <f t="shared" ca="1" si="88"/>
        <v>85.641299999999987</v>
      </c>
      <c r="U258" s="311">
        <f t="shared" ca="1" si="89"/>
        <v>0</v>
      </c>
      <c r="V258" s="306">
        <f t="shared" ca="1" si="90"/>
        <v>1.1149491581763102</v>
      </c>
      <c r="W258" s="304">
        <f t="shared" ca="1" si="91"/>
        <v>27.776297727047865</v>
      </c>
      <c r="Y258" s="314" t="str">
        <f t="shared" ca="1" si="109"/>
        <v/>
      </c>
      <c r="Z258" s="315" t="str">
        <f t="shared" ca="1" si="110"/>
        <v/>
      </c>
      <c r="AA258" s="316" t="str">
        <f t="shared" ca="1" si="111"/>
        <v/>
      </c>
      <c r="AC258" s="310" t="e">
        <f t="shared" ca="1" si="112"/>
        <v>#N/A</v>
      </c>
      <c r="AD258" s="323" t="e">
        <f t="shared" ca="1" si="113"/>
        <v>#N/A</v>
      </c>
      <c r="AE258" s="324">
        <f t="shared" ca="1" si="92"/>
        <v>940.62592291073861</v>
      </c>
      <c r="AG258" s="306">
        <f t="shared" ca="1" si="114"/>
        <v>-12.633496467411696</v>
      </c>
      <c r="AH258" s="304">
        <f t="shared" ca="1" si="115"/>
        <v>-3.2694869782623286</v>
      </c>
    </row>
    <row r="259" spans="1:34" x14ac:dyDescent="0.2">
      <c r="A259" s="347">
        <f t="shared" ca="1" si="93"/>
        <v>0.1</v>
      </c>
      <c r="B259" s="304">
        <f t="shared" ca="1" si="94"/>
        <v>7.4999999999999902</v>
      </c>
      <c r="D259" s="306">
        <f t="shared" ca="1" si="95"/>
        <v>-0.95774427498868531</v>
      </c>
      <c r="E259" s="307">
        <f t="shared" ca="1" si="96"/>
        <v>-12.844136144404715</v>
      </c>
      <c r="F259" s="304">
        <f t="shared" ca="1" si="97"/>
        <v>12.879794539986934</v>
      </c>
      <c r="G259" s="306">
        <f t="shared" ca="1" si="98"/>
        <v>28.626886923212119</v>
      </c>
      <c r="H259" s="307">
        <f t="shared" ca="1" si="99"/>
        <v>89.709045958803202</v>
      </c>
      <c r="I259" s="304">
        <f t="shared" ca="1" si="100"/>
        <v>94.165872702126208</v>
      </c>
      <c r="J259" s="306">
        <f t="shared" ca="1" si="101"/>
        <v>223.45788539151789</v>
      </c>
      <c r="K259" s="307">
        <f t="shared" ca="1" si="102"/>
        <v>949.66104818734095</v>
      </c>
      <c r="L259" s="304">
        <f t="shared" ca="1" si="87"/>
        <v>975.59701362187855</v>
      </c>
      <c r="M259" s="306">
        <f t="shared" ca="1" si="103"/>
        <v>1.2619026069874666</v>
      </c>
      <c r="N259" s="304">
        <f t="shared" ca="1" si="104"/>
        <v>72.301693536937663</v>
      </c>
      <c r="P259" s="310">
        <f t="shared" ca="1" si="105"/>
        <v>23</v>
      </c>
      <c r="Q259" s="304">
        <f t="shared" ca="1" si="106"/>
        <v>0</v>
      </c>
      <c r="R259" s="306">
        <f t="shared" ca="1" si="107"/>
        <v>0</v>
      </c>
      <c r="S259" s="307">
        <f t="shared" ca="1" si="108"/>
        <v>8.7299999999999986</v>
      </c>
      <c r="T259" s="304">
        <f t="shared" ca="1" si="88"/>
        <v>85.641299999999987</v>
      </c>
      <c r="U259" s="311">
        <f t="shared" ca="1" si="89"/>
        <v>0</v>
      </c>
      <c r="V259" s="306">
        <f t="shared" ca="1" si="90"/>
        <v>1.1139399898782472</v>
      </c>
      <c r="W259" s="304">
        <f t="shared" ca="1" si="91"/>
        <v>27.026991499975985</v>
      </c>
      <c r="Y259" s="314" t="str">
        <f t="shared" ca="1" si="109"/>
        <v/>
      </c>
      <c r="Z259" s="315" t="str">
        <f t="shared" ca="1" si="110"/>
        <v/>
      </c>
      <c r="AA259" s="316" t="str">
        <f t="shared" ca="1" si="111"/>
        <v/>
      </c>
      <c r="AC259" s="310" t="e">
        <f t="shared" ca="1" si="112"/>
        <v>#N/A</v>
      </c>
      <c r="AD259" s="323" t="e">
        <f t="shared" ca="1" si="113"/>
        <v>#N/A</v>
      </c>
      <c r="AE259" s="324">
        <f t="shared" ca="1" si="92"/>
        <v>949.66104818734095</v>
      </c>
      <c r="AG259" s="306">
        <f t="shared" ca="1" si="114"/>
        <v>-12.536710045834552</v>
      </c>
      <c r="AH259" s="304">
        <f t="shared" ca="1" si="115"/>
        <v>-3.1817064979436278</v>
      </c>
    </row>
    <row r="260" spans="1:34" x14ac:dyDescent="0.2">
      <c r="A260" s="347">
        <f t="shared" ca="1" si="93"/>
        <v>0.1</v>
      </c>
      <c r="B260" s="304">
        <f t="shared" ca="1" si="94"/>
        <v>7.5999999999999899</v>
      </c>
      <c r="D260" s="306">
        <f t="shared" ca="1" si="95"/>
        <v>-0.94116127242086089</v>
      </c>
      <c r="E260" s="307">
        <f t="shared" ca="1" si="96"/>
        <v>-12.759348983308</v>
      </c>
      <c r="F260" s="304">
        <f t="shared" ca="1" si="97"/>
        <v>12.794013092792571</v>
      </c>
      <c r="G260" s="306">
        <f t="shared" ca="1" si="98"/>
        <v>28.532770795970034</v>
      </c>
      <c r="H260" s="307">
        <f t="shared" ca="1" si="99"/>
        <v>88.433111060472399</v>
      </c>
      <c r="I260" s="304">
        <f t="shared" ca="1" si="100"/>
        <v>92.922194018055805</v>
      </c>
      <c r="J260" s="306">
        <f t="shared" ca="1" si="101"/>
        <v>226.31586827747699</v>
      </c>
      <c r="K260" s="307">
        <f t="shared" ca="1" si="102"/>
        <v>958.56815603830478</v>
      </c>
      <c r="L260" s="304">
        <f t="shared" ref="L260:L323" ca="1" si="116">SQRT(pos_x^2+pos_z^2)</f>
        <v>984.9222212971257</v>
      </c>
      <c r="M260" s="306">
        <f t="shared" ca="1" si="103"/>
        <v>1.2586931549914422</v>
      </c>
      <c r="N260" s="304">
        <f t="shared" ca="1" si="104"/>
        <v>72.11780548301563</v>
      </c>
      <c r="P260" s="310">
        <f t="shared" ca="1" si="105"/>
        <v>23</v>
      </c>
      <c r="Q260" s="304">
        <f t="shared" ca="1" si="106"/>
        <v>0</v>
      </c>
      <c r="R260" s="306">
        <f t="shared" ca="1" si="107"/>
        <v>0</v>
      </c>
      <c r="S260" s="307">
        <f t="shared" ca="1" si="108"/>
        <v>8.7299999999999986</v>
      </c>
      <c r="T260" s="304">
        <f t="shared" ref="T260:T323" ca="1" si="117">m*g</f>
        <v>85.641299999999987</v>
      </c>
      <c r="U260" s="311">
        <f t="shared" ref="U260:U323" ca="1" si="118">IF(pos_xz&lt;L_rampe,Poids*COS(Beta),0)</f>
        <v>0</v>
      </c>
      <c r="V260" s="306">
        <f t="shared" ref="V260:V323" ca="1" si="119">Rho_moyen*(20000-Alt_rampe-pos_z)/(20000+Alt_rampe+pos_z)</f>
        <v>1.1129459720335317</v>
      </c>
      <c r="W260" s="304">
        <f t="shared" ref="W260:W323" ca="1" si="120">1/2*Rho*Sref*Cx*vit_xz^2</f>
        <v>26.294313196984948</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958.56815603830478</v>
      </c>
      <c r="AG260" s="306">
        <f t="shared" ca="1" si="114"/>
        <v>-12.44157260004485</v>
      </c>
      <c r="AH260" s="304">
        <f t="shared" ca="1" si="115"/>
        <v>-3.095875315002977</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-0.92485165931698632</v>
      </c>
      <c r="E261" s="307">
        <f t="shared" ref="E261:E324" ca="1" si="125">IF(AND(L260&lt;L_rampe,Poussee&lt;Poids*SIN(M260)),0,(-W260+Poussee)/m*SIN(M260)+U260/m*COS(M260)-Poids/m)</f>
        <v>-12.676441190996876</v>
      </c>
      <c r="F261" s="304">
        <f t="shared" ref="F261:F324" ca="1" si="126">SQRT(acc_x^2+acc_z^2)</f>
        <v>12.710134218824901</v>
      </c>
      <c r="G261" s="306">
        <f t="shared" ref="G261:G324" ca="1" si="127">G260+acc_x*pas</f>
        <v>28.440285630038336</v>
      </c>
      <c r="H261" s="307">
        <f t="shared" ref="H261:H324" ca="1" si="128">H260+acc_z*pas</f>
        <v>87.165466941372713</v>
      </c>
      <c r="I261" s="304">
        <f t="shared" ref="I261:I324" ca="1" si="129">SQRT(vit_x^2+vit_z^2)</f>
        <v>91.687886189101903</v>
      </c>
      <c r="J261" s="306">
        <f t="shared" ref="J261:J324" ca="1" si="130">J260+0.5*(vit_x+G260)*pas*(K260&gt;=0)</f>
        <v>229.16452109877741</v>
      </c>
      <c r="K261" s="307">
        <f t="shared" ref="K261:K324" ca="1" si="131">K260+0.5*(vit_z+H260)*pas</f>
        <v>967.34808493839705</v>
      </c>
      <c r="L261" s="304">
        <f t="shared" ca="1" si="116"/>
        <v>994.12207256675288</v>
      </c>
      <c r="M261" s="306">
        <f t="shared" ref="M261:M324" ca="1" si="132">IF(AND(L260&gt;L_rampe,G261&gt;0),ATAN2(G261,H261),$M$4)</f>
        <v>1.2554077998692978</v>
      </c>
      <c r="N261" s="304">
        <f t="shared" ref="N261:N324" ca="1" si="133">DEGREES(Beta)</f>
        <v>71.929568500315071</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8.7299999999999986</v>
      </c>
      <c r="T261" s="304">
        <f t="shared" ca="1" si="117"/>
        <v>85.641299999999987</v>
      </c>
      <c r="U261" s="311">
        <f t="shared" ca="1" si="118"/>
        <v>0</v>
      </c>
      <c r="V261" s="306">
        <f t="shared" ca="1" si="119"/>
        <v>1.1119669736726732</v>
      </c>
      <c r="W261" s="304">
        <f t="shared" ca="1" si="120"/>
        <v>25.577886032099112</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967.34808493839705</v>
      </c>
      <c r="AG261" s="306">
        <f t="shared" ref="AG261:AG324" ca="1" si="143">IF(AND(L260&lt;L_rampe,Poussee&lt;Poids*SIN(M260)),0,(-W260+Poussee)/m-Poids*SIN(M260)/m)</f>
        <v>-12.348026477803401</v>
      </c>
      <c r="AH261" s="304">
        <f t="shared" ref="AH261:AH324" ca="1" si="144">IF(AND(L260&lt;L_rampe,Poussee&lt;Poids*SIN(M260)), g*SIN(M260), (-W260+Poussee)/m)</f>
        <v>-3.0119488198150002</v>
      </c>
    </row>
    <row r="262" spans="1:34" x14ac:dyDescent="0.2">
      <c r="A262" s="347">
        <f t="shared" ca="1" si="122"/>
        <v>0.1</v>
      </c>
      <c r="B262" s="304">
        <f t="shared" ca="1" si="123"/>
        <v>7.7999999999999892</v>
      </c>
      <c r="D262" s="306">
        <f t="shared" ca="1" si="124"/>
        <v>-0.90880853611723356</v>
      </c>
      <c r="E262" s="307">
        <f t="shared" ca="1" si="125"/>
        <v>-12.595370071223766</v>
      </c>
      <c r="F262" s="304">
        <f t="shared" ca="1" si="126"/>
        <v>12.628114672681702</v>
      </c>
      <c r="G262" s="306">
        <f t="shared" ca="1" si="127"/>
        <v>28.349404776426613</v>
      </c>
      <c r="H262" s="307">
        <f t="shared" ca="1" si="128"/>
        <v>85.905929934250338</v>
      </c>
      <c r="I262" s="304">
        <f t="shared" ca="1" si="129"/>
        <v>90.462796491408596</v>
      </c>
      <c r="J262" s="306">
        <f t="shared" ca="1" si="130"/>
        <v>232.00400561910067</v>
      </c>
      <c r="K262" s="307">
        <f t="shared" ca="1" si="131"/>
        <v>976.00165478217821</v>
      </c>
      <c r="L262" s="304">
        <f t="shared" ca="1" si="116"/>
        <v>1003.1974325928361</v>
      </c>
      <c r="M262" s="306">
        <f t="shared" ca="1" si="132"/>
        <v>1.2520440645862583</v>
      </c>
      <c r="N262" s="304">
        <f t="shared" ca="1" si="133"/>
        <v>71.736840665197661</v>
      </c>
      <c r="P262" s="310">
        <f t="shared" ca="1" si="134"/>
        <v>23</v>
      </c>
      <c r="Q262" s="304">
        <f t="shared" ca="1" si="135"/>
        <v>0</v>
      </c>
      <c r="R262" s="306">
        <f t="shared" ca="1" si="136"/>
        <v>0</v>
      </c>
      <c r="S262" s="307">
        <f t="shared" ca="1" si="137"/>
        <v>8.7299999999999986</v>
      </c>
      <c r="T262" s="304">
        <f t="shared" ca="1" si="117"/>
        <v>85.641299999999987</v>
      </c>
      <c r="U262" s="311">
        <f t="shared" ca="1" si="118"/>
        <v>0</v>
      </c>
      <c r="V262" s="306">
        <f t="shared" ca="1" si="119"/>
        <v>1.1110028668203702</v>
      </c>
      <c r="W262" s="304">
        <f t="shared" ca="1" si="120"/>
        <v>24.877345410692964</v>
      </c>
      <c r="Y262" s="314" t="str">
        <f t="shared" ca="1" si="138"/>
        <v/>
      </c>
      <c r="Z262" s="315" t="str">
        <f t="shared" ca="1" si="139"/>
        <v/>
      </c>
      <c r="AA262" s="316" t="str">
        <f t="shared" ca="1" si="140"/>
        <v/>
      </c>
      <c r="AC262" s="310" t="e">
        <f t="shared" ca="1" si="141"/>
        <v>#N/A</v>
      </c>
      <c r="AD262" s="323" t="e">
        <f t="shared" ca="1" si="142"/>
        <v>#N/A</v>
      </c>
      <c r="AE262" s="324">
        <f t="shared" ca="1" si="121"/>
        <v>976.00165478217821</v>
      </c>
      <c r="AG262" s="306">
        <f t="shared" ca="1" si="143"/>
        <v>-12.256014775934146</v>
      </c>
      <c r="AH262" s="304">
        <f t="shared" ca="1" si="144"/>
        <v>-2.9298838524741257</v>
      </c>
    </row>
    <row r="263" spans="1:34" x14ac:dyDescent="0.2">
      <c r="A263" s="347">
        <f t="shared" ca="1" si="122"/>
        <v>0.1</v>
      </c>
      <c r="B263" s="304">
        <f t="shared" ca="1" si="123"/>
        <v>7.8999999999999888</v>
      </c>
      <c r="D263" s="306">
        <f t="shared" ca="1" si="124"/>
        <v>-0.89302522889295666</v>
      </c>
      <c r="E263" s="307">
        <f t="shared" ca="1" si="125"/>
        <v>-12.516094302430929</v>
      </c>
      <c r="F263" s="304">
        <f t="shared" ca="1" si="126"/>
        <v>12.547912601177268</v>
      </c>
      <c r="G263" s="306">
        <f t="shared" ca="1" si="127"/>
        <v>28.260102253537319</v>
      </c>
      <c r="H263" s="307">
        <f t="shared" ca="1" si="128"/>
        <v>84.654320504007245</v>
      </c>
      <c r="I263" s="304">
        <f t="shared" ca="1" si="129"/>
        <v>89.24677786550933</v>
      </c>
      <c r="J263" s="306">
        <f t="shared" ca="1" si="130"/>
        <v>234.83448097059886</v>
      </c>
      <c r="K263" s="307">
        <f t="shared" ca="1" si="131"/>
        <v>984.52966730409105</v>
      </c>
      <c r="L263" s="304">
        <f t="shared" ca="1" si="116"/>
        <v>1012.1491487200069</v>
      </c>
      <c r="M263" s="306">
        <f t="shared" ca="1" si="132"/>
        <v>1.2485993657631802</v>
      </c>
      <c r="N263" s="304">
        <f t="shared" ca="1" si="133"/>
        <v>71.539473960941606</v>
      </c>
      <c r="P263" s="310">
        <f t="shared" ca="1" si="134"/>
        <v>23</v>
      </c>
      <c r="Q263" s="304">
        <f t="shared" ca="1" si="135"/>
        <v>0</v>
      </c>
      <c r="R263" s="306">
        <f t="shared" ca="1" si="136"/>
        <v>0</v>
      </c>
      <c r="S263" s="307">
        <f t="shared" ca="1" si="137"/>
        <v>8.7299999999999986</v>
      </c>
      <c r="T263" s="304">
        <f t="shared" ca="1" si="117"/>
        <v>85.641299999999987</v>
      </c>
      <c r="U263" s="311">
        <f t="shared" ca="1" si="118"/>
        <v>0</v>
      </c>
      <c r="V263" s="306">
        <f t="shared" ca="1" si="119"/>
        <v>1.1100535264245976</v>
      </c>
      <c r="W263" s="304">
        <f t="shared" ca="1" si="120"/>
        <v>24.192338485228266</v>
      </c>
      <c r="Y263" s="314" t="str">
        <f t="shared" ca="1" si="138"/>
        <v/>
      </c>
      <c r="Z263" s="315" t="str">
        <f t="shared" ca="1" si="139"/>
        <v/>
      </c>
      <c r="AA263" s="316" t="str">
        <f t="shared" ca="1" si="140"/>
        <v/>
      </c>
      <c r="AC263" s="310" t="e">
        <f t="shared" ca="1" si="141"/>
        <v>#N/A</v>
      </c>
      <c r="AD263" s="323" t="e">
        <f t="shared" ca="1" si="142"/>
        <v>#N/A</v>
      </c>
      <c r="AE263" s="324">
        <f t="shared" ca="1" si="121"/>
        <v>984.52966730409105</v>
      </c>
      <c r="AG263" s="306">
        <f t="shared" ca="1" si="143"/>
        <v>-12.165481242767761</v>
      </c>
      <c r="AH263" s="304">
        <f t="shared" ca="1" si="144"/>
        <v>-2.8496386495639139</v>
      </c>
    </row>
    <row r="264" spans="1:34" x14ac:dyDescent="0.2">
      <c r="A264" s="347">
        <f t="shared" ca="1" si="122"/>
        <v>0.1</v>
      </c>
      <c r="B264" s="304">
        <f t="shared" ca="1" si="123"/>
        <v>7.9999999999999885</v>
      </c>
      <c r="D264" s="306">
        <f t="shared" ca="1" si="124"/>
        <v>-0.87749528187992187</v>
      </c>
      <c r="E264" s="307">
        <f t="shared" ca="1" si="125"/>
        <v>-12.438573887191756</v>
      </c>
      <c r="F264" s="304">
        <f t="shared" ca="1" si="126"/>
        <v>12.469487492148591</v>
      </c>
      <c r="G264" s="306">
        <f t="shared" ca="1" si="127"/>
        <v>28.172352725349327</v>
      </c>
      <c r="H264" s="307">
        <f t="shared" ca="1" si="128"/>
        <v>83.410463115288067</v>
      </c>
      <c r="I264" s="304">
        <f t="shared" ca="1" si="129"/>
        <v>88.039688863536597</v>
      </c>
      <c r="J264" s="306">
        <f t="shared" ca="1" si="130"/>
        <v>237.65610371954318</v>
      </c>
      <c r="K264" s="307">
        <f t="shared" ca="1" si="131"/>
        <v>992.93290648505581</v>
      </c>
      <c r="L264" s="304">
        <f t="shared" ca="1" si="116"/>
        <v>1020.9780508982624</v>
      </c>
      <c r="M264" s="306">
        <f t="shared" ca="1" si="132"/>
        <v>1.2450710081766434</v>
      </c>
      <c r="N264" s="304">
        <f t="shared" ca="1" si="133"/>
        <v>71.337313962620073</v>
      </c>
      <c r="P264" s="310">
        <f t="shared" ca="1" si="134"/>
        <v>23</v>
      </c>
      <c r="Q264" s="304">
        <f t="shared" ca="1" si="135"/>
        <v>0</v>
      </c>
      <c r="R264" s="306">
        <f t="shared" ca="1" si="136"/>
        <v>0</v>
      </c>
      <c r="S264" s="307">
        <f t="shared" ca="1" si="137"/>
        <v>8.7299999999999986</v>
      </c>
      <c r="T264" s="304">
        <f t="shared" ca="1" si="117"/>
        <v>85.641299999999987</v>
      </c>
      <c r="U264" s="311">
        <f t="shared" ca="1" si="118"/>
        <v>0</v>
      </c>
      <c r="V264" s="306">
        <f t="shared" ca="1" si="119"/>
        <v>1.1091188302880304</v>
      </c>
      <c r="W264" s="304">
        <f t="shared" ca="1" si="120"/>
        <v>23.522523730419952</v>
      </c>
      <c r="Y264" s="314" t="str">
        <f t="shared" ca="1" si="138"/>
        <v/>
      </c>
      <c r="Z264" s="315" t="str">
        <f t="shared" ca="1" si="139"/>
        <v/>
      </c>
      <c r="AA264" s="316" t="str">
        <f t="shared" ca="1" si="140"/>
        <v/>
      </c>
      <c r="AC264" s="310">
        <f t="shared" ca="1" si="141"/>
        <v>7.9999999999999885</v>
      </c>
      <c r="AD264" s="323">
        <f t="shared" ca="1" si="142"/>
        <v>237.65610371954318</v>
      </c>
      <c r="AE264" s="324">
        <f t="shared" ca="1" si="121"/>
        <v>992.93290648505581</v>
      </c>
      <c r="AG264" s="306">
        <f t="shared" ca="1" si="143"/>
        <v>-12.076370179730056</v>
      </c>
      <c r="AH264" s="304">
        <f t="shared" ca="1" si="144"/>
        <v>-2.7711727932678429</v>
      </c>
    </row>
    <row r="265" spans="1:34" x14ac:dyDescent="0.2">
      <c r="A265" s="347">
        <f t="shared" ca="1" si="122"/>
        <v>0.1</v>
      </c>
      <c r="B265" s="304">
        <f t="shared" ca="1" si="123"/>
        <v>8.099999999999989</v>
      </c>
      <c r="D265" s="306">
        <f t="shared" ca="1" si="124"/>
        <v>-0.8622124504008587</v>
      </c>
      <c r="E265" s="307">
        <f t="shared" ca="1" si="125"/>
        <v>-12.362770103825657</v>
      </c>
      <c r="F265" s="304">
        <f t="shared" ca="1" si="126"/>
        <v>12.392800125462838</v>
      </c>
      <c r="G265" s="306">
        <f t="shared" ca="1" si="127"/>
        <v>28.086131480309241</v>
      </c>
      <c r="H265" s="307">
        <f t="shared" ca="1" si="128"/>
        <v>82.174186104905502</v>
      </c>
      <c r="I265" s="304">
        <f t="shared" ca="1" si="129"/>
        <v>86.841393606579473</v>
      </c>
      <c r="J265" s="306">
        <f t="shared" ca="1" si="130"/>
        <v>240.4690279298261</v>
      </c>
      <c r="K265" s="307">
        <f t="shared" ca="1" si="131"/>
        <v>1001.2121389460655</v>
      </c>
      <c r="L265" s="304">
        <f t="shared" ca="1" si="116"/>
        <v>1029.6849520928579</v>
      </c>
      <c r="M265" s="306">
        <f t="shared" ca="1" si="132"/>
        <v>1.2414561789324248</v>
      </c>
      <c r="N265" s="304">
        <f t="shared" ca="1" si="133"/>
        <v>71.130199503265885</v>
      </c>
      <c r="P265" s="310">
        <f t="shared" ca="1" si="134"/>
        <v>23</v>
      </c>
      <c r="Q265" s="304">
        <f t="shared" ca="1" si="135"/>
        <v>0</v>
      </c>
      <c r="R265" s="306">
        <f t="shared" ca="1" si="136"/>
        <v>0</v>
      </c>
      <c r="S265" s="307">
        <f t="shared" ca="1" si="137"/>
        <v>8.7299999999999986</v>
      </c>
      <c r="T265" s="304">
        <f t="shared" ca="1" si="117"/>
        <v>85.641299999999987</v>
      </c>
      <c r="U265" s="311">
        <f t="shared" ca="1" si="118"/>
        <v>0</v>
      </c>
      <c r="V265" s="306">
        <f t="shared" ca="1" si="119"/>
        <v>1.108198659001739</v>
      </c>
      <c r="W265" s="304">
        <f t="shared" ca="1" si="120"/>
        <v>22.867570536875895</v>
      </c>
      <c r="Y265" s="314" t="str">
        <f t="shared" ca="1" si="138"/>
        <v/>
      </c>
      <c r="Z265" s="315" t="str">
        <f t="shared" ca="1" si="139"/>
        <v/>
      </c>
      <c r="AA265" s="316" t="str">
        <f t="shared" ca="1" si="140"/>
        <v/>
      </c>
      <c r="AC265" s="310" t="e">
        <f t="shared" ca="1" si="141"/>
        <v>#N/A</v>
      </c>
      <c r="AD265" s="323" t="e">
        <f t="shared" ca="1" si="142"/>
        <v>#N/A</v>
      </c>
      <c r="AE265" s="324">
        <f t="shared" ca="1" si="121"/>
        <v>1001.2121389460655</v>
      </c>
      <c r="AG265" s="306">
        <f t="shared" ca="1" si="143"/>
        <v>-11.988626341703974</v>
      </c>
      <c r="AH265" s="304">
        <f t="shared" ca="1" si="144"/>
        <v>-2.6944471627056079</v>
      </c>
    </row>
    <row r="266" spans="1:34" x14ac:dyDescent="0.2">
      <c r="A266" s="347">
        <f t="shared" ca="1" si="122"/>
        <v>0.1</v>
      </c>
      <c r="B266" s="304">
        <f t="shared" ca="1" si="123"/>
        <v>8.1999999999999886</v>
      </c>
      <c r="D266" s="306">
        <f t="shared" ca="1" si="124"/>
        <v>-0.84717069416306012</v>
      </c>
      <c r="E266" s="307">
        <f t="shared" ca="1" si="125"/>
        <v>-12.288645460076397</v>
      </c>
      <c r="F266" s="304">
        <f t="shared" ca="1" si="126"/>
        <v>12.317812526114569</v>
      </c>
      <c r="G266" s="306">
        <f t="shared" ca="1" si="127"/>
        <v>28.001414410892934</v>
      </c>
      <c r="H266" s="307">
        <f t="shared" ca="1" si="128"/>
        <v>80.945321558897859</v>
      </c>
      <c r="I266" s="304">
        <f t="shared" ca="1" si="129"/>
        <v>85.651761752365246</v>
      </c>
      <c r="J266" s="306">
        <f t="shared" ca="1" si="130"/>
        <v>243.27340522438621</v>
      </c>
      <c r="K266" s="307">
        <f t="shared" ca="1" si="131"/>
        <v>1009.3681143292556</v>
      </c>
      <c r="L266" s="304">
        <f t="shared" ca="1" si="116"/>
        <v>1038.270648681771</v>
      </c>
      <c r="M266" s="306">
        <f t="shared" ca="1" si="132"/>
        <v>1.2377519412912144</v>
      </c>
      <c r="N266" s="304">
        <f t="shared" ca="1" si="133"/>
        <v>70.91796232011103</v>
      </c>
      <c r="P266" s="310">
        <f t="shared" ca="1" si="134"/>
        <v>23</v>
      </c>
      <c r="Q266" s="304">
        <f t="shared" ca="1" si="135"/>
        <v>0</v>
      </c>
      <c r="R266" s="306">
        <f t="shared" ca="1" si="136"/>
        <v>0</v>
      </c>
      <c r="S266" s="307">
        <f t="shared" ca="1" si="137"/>
        <v>8.7299999999999986</v>
      </c>
      <c r="T266" s="304">
        <f t="shared" ca="1" si="117"/>
        <v>85.641299999999987</v>
      </c>
      <c r="U266" s="311">
        <f t="shared" ca="1" si="118"/>
        <v>0</v>
      </c>
      <c r="V266" s="306">
        <f t="shared" ca="1" si="119"/>
        <v>1.1072928958810513</v>
      </c>
      <c r="W266" s="304">
        <f t="shared" ca="1" si="120"/>
        <v>22.22715882230781</v>
      </c>
      <c r="Y266" s="314" t="str">
        <f t="shared" ca="1" si="138"/>
        <v/>
      </c>
      <c r="Z266" s="315" t="str">
        <f t="shared" ca="1" si="139"/>
        <v/>
      </c>
      <c r="AA266" s="316" t="str">
        <f t="shared" ca="1" si="140"/>
        <v/>
      </c>
      <c r="AC266" s="310" t="e">
        <f t="shared" ca="1" si="141"/>
        <v>#N/A</v>
      </c>
      <c r="AD266" s="323" t="e">
        <f t="shared" ca="1" si="142"/>
        <v>#N/A</v>
      </c>
      <c r="AE266" s="324">
        <f t="shared" ca="1" si="121"/>
        <v>1009.3681143292556</v>
      </c>
      <c r="AG266" s="306">
        <f t="shared" ca="1" si="143"/>
        <v>-11.902194835778619</v>
      </c>
      <c r="AH266" s="304">
        <f t="shared" ca="1" si="144"/>
        <v>-2.6194238873855555</v>
      </c>
    </row>
    <row r="267" spans="1:34" x14ac:dyDescent="0.2">
      <c r="A267" s="347">
        <f t="shared" ca="1" si="122"/>
        <v>0.1</v>
      </c>
      <c r="B267" s="304">
        <f t="shared" ca="1" si="123"/>
        <v>8.2999999999999883</v>
      </c>
      <c r="D267" s="306">
        <f t="shared" ca="1" si="124"/>
        <v>-0.83236417091794113</v>
      </c>
      <c r="E267" s="307">
        <f t="shared" ca="1" si="125"/>
        <v>-12.216163648749401</v>
      </c>
      <c r="F267" s="304">
        <f t="shared" ca="1" si="126"/>
        <v>12.244487919306964</v>
      </c>
      <c r="G267" s="306">
        <f t="shared" ca="1" si="127"/>
        <v>27.918177993801141</v>
      </c>
      <c r="H267" s="307">
        <f t="shared" ca="1" si="128"/>
        <v>79.723705194022926</v>
      </c>
      <c r="I267" s="304">
        <f t="shared" ca="1" si="129"/>
        <v>84.470668473482803</v>
      </c>
      <c r="J267" s="306">
        <f t="shared" ca="1" si="130"/>
        <v>246.06938484462091</v>
      </c>
      <c r="K267" s="307">
        <f t="shared" ca="1" si="131"/>
        <v>1017.4015656669017</v>
      </c>
      <c r="L267" s="304">
        <f t="shared" ca="1" si="116"/>
        <v>1046.735920841199</v>
      </c>
      <c r="M267" s="306">
        <f t="shared" ca="1" si="132"/>
        <v>1.2339552281240365</v>
      </c>
      <c r="N267" s="304">
        <f t="shared" ca="1" si="133"/>
        <v>70.70042667960999</v>
      </c>
      <c r="P267" s="310">
        <f t="shared" ca="1" si="134"/>
        <v>23</v>
      </c>
      <c r="Q267" s="304">
        <f t="shared" ca="1" si="135"/>
        <v>0</v>
      </c>
      <c r="R267" s="306">
        <f t="shared" ca="1" si="136"/>
        <v>0</v>
      </c>
      <c r="S267" s="307">
        <f t="shared" ca="1" si="137"/>
        <v>8.7299999999999986</v>
      </c>
      <c r="T267" s="304">
        <f t="shared" ca="1" si="117"/>
        <v>85.641299999999987</v>
      </c>
      <c r="U267" s="311">
        <f t="shared" ca="1" si="118"/>
        <v>0</v>
      </c>
      <c r="V267" s="306">
        <f t="shared" ca="1" si="119"/>
        <v>1.1064014269035161</v>
      </c>
      <c r="W267" s="304">
        <f t="shared" ca="1" si="120"/>
        <v>21.600978659460701</v>
      </c>
      <c r="Y267" s="314" t="str">
        <f t="shared" ca="1" si="138"/>
        <v/>
      </c>
      <c r="Z267" s="315" t="str">
        <f t="shared" ca="1" si="139"/>
        <v/>
      </c>
      <c r="AA267" s="316" t="str">
        <f t="shared" ca="1" si="140"/>
        <v/>
      </c>
      <c r="AC267" s="310" t="e">
        <f t="shared" ca="1" si="141"/>
        <v>#N/A</v>
      </c>
      <c r="AD267" s="323" t="e">
        <f t="shared" ca="1" si="142"/>
        <v>#N/A</v>
      </c>
      <c r="AE267" s="324">
        <f t="shared" ca="1" si="121"/>
        <v>1017.4015656669017</v>
      </c>
      <c r="AG267" s="306">
        <f t="shared" ca="1" si="143"/>
        <v>-11.81702101798089</v>
      </c>
      <c r="AH267" s="304">
        <f t="shared" ca="1" si="144"/>
        <v>-2.5460663026698529</v>
      </c>
    </row>
    <row r="268" spans="1:34" x14ac:dyDescent="0.2">
      <c r="A268" s="347">
        <f t="shared" ca="1" si="122"/>
        <v>0.1</v>
      </c>
      <c r="B268" s="304">
        <f t="shared" ca="1" si="123"/>
        <v>8.3999999999999879</v>
      </c>
      <c r="D268" s="306">
        <f t="shared" ca="1" si="124"/>
        <v>-0.81778723047063739</v>
      </c>
      <c r="E268" s="307">
        <f t="shared" ca="1" si="125"/>
        <v>-12.14528950520889</v>
      </c>
      <c r="F268" s="304">
        <f t="shared" ca="1" si="126"/>
        <v>12.17279068741667</v>
      </c>
      <c r="G268" s="306">
        <f t="shared" ca="1" si="127"/>
        <v>27.836399270754079</v>
      </c>
      <c r="H268" s="307">
        <f t="shared" ca="1" si="128"/>
        <v>78.50917624350204</v>
      </c>
      <c r="I268" s="304">
        <f t="shared" ca="1" si="129"/>
        <v>83.297994446409717</v>
      </c>
      <c r="J268" s="306">
        <f t="shared" ca="1" si="130"/>
        <v>248.85711370784867</v>
      </c>
      <c r="K268" s="307">
        <f t="shared" ca="1" si="131"/>
        <v>1025.3132097387779</v>
      </c>
      <c r="L268" s="304">
        <f t="shared" ca="1" si="116"/>
        <v>1055.0815329195352</v>
      </c>
      <c r="M268" s="306">
        <f t="shared" ca="1" si="132"/>
        <v>1.2300628349733742</v>
      </c>
      <c r="N268" s="304">
        <f t="shared" ca="1" si="133"/>
        <v>70.477408979871413</v>
      </c>
      <c r="P268" s="310">
        <f t="shared" ca="1" si="134"/>
        <v>23</v>
      </c>
      <c r="Q268" s="304">
        <f t="shared" ca="1" si="135"/>
        <v>0</v>
      </c>
      <c r="R268" s="306">
        <f t="shared" ca="1" si="136"/>
        <v>0</v>
      </c>
      <c r="S268" s="307">
        <f t="shared" ca="1" si="137"/>
        <v>8.7299999999999986</v>
      </c>
      <c r="T268" s="304">
        <f t="shared" ca="1" si="117"/>
        <v>85.641299999999987</v>
      </c>
      <c r="U268" s="311">
        <f t="shared" ca="1" si="118"/>
        <v>0</v>
      </c>
      <c r="V268" s="306">
        <f t="shared" ca="1" si="119"/>
        <v>1.1055241406488796</v>
      </c>
      <c r="W268" s="304">
        <f t="shared" ca="1" si="120"/>
        <v>20.988729919954583</v>
      </c>
      <c r="Y268" s="314" t="str">
        <f t="shared" ca="1" si="138"/>
        <v/>
      </c>
      <c r="Z268" s="315" t="str">
        <f t="shared" ca="1" si="139"/>
        <v/>
      </c>
      <c r="AA268" s="316" t="str">
        <f t="shared" ca="1" si="140"/>
        <v/>
      </c>
      <c r="AC268" s="310" t="e">
        <f t="shared" ca="1" si="141"/>
        <v>#N/A</v>
      </c>
      <c r="AD268" s="323" t="e">
        <f t="shared" ca="1" si="142"/>
        <v>#N/A</v>
      </c>
      <c r="AE268" s="324">
        <f t="shared" ca="1" si="121"/>
        <v>1025.3132097387779</v>
      </c>
      <c r="AG268" s="306">
        <f t="shared" ca="1" si="143"/>
        <v>-11.733050387564987</v>
      </c>
      <c r="AH268" s="304">
        <f t="shared" ca="1" si="144"/>
        <v>-2.4743389071547197</v>
      </c>
    </row>
    <row r="269" spans="1:34" x14ac:dyDescent="0.2">
      <c r="A269" s="347">
        <f t="shared" ca="1" si="122"/>
        <v>0.1</v>
      </c>
      <c r="B269" s="304">
        <f t="shared" ca="1" si="123"/>
        <v>8.4999999999999876</v>
      </c>
      <c r="D269" s="306">
        <f t="shared" ca="1" si="124"/>
        <v>-0.80343440902882723</v>
      </c>
      <c r="E269" s="307">
        <f t="shared" ca="1" si="125"/>
        <v>-12.075988966640848</v>
      </c>
      <c r="F269" s="304">
        <f t="shared" ca="1" si="126"/>
        <v>12.102686328747144</v>
      </c>
      <c r="G269" s="306">
        <f t="shared" ca="1" si="127"/>
        <v>27.756055829851196</v>
      </c>
      <c r="H269" s="307">
        <f t="shared" ca="1" si="128"/>
        <v>77.301577346837959</v>
      </c>
      <c r="I269" s="304">
        <f t="shared" ca="1" si="129"/>
        <v>82.133625851650962</v>
      </c>
      <c r="J269" s="306">
        <f t="shared" ca="1" si="130"/>
        <v>251.63673646287893</v>
      </c>
      <c r="K269" s="307">
        <f t="shared" ca="1" si="131"/>
        <v>1033.1037474182949</v>
      </c>
      <c r="L269" s="304">
        <f t="shared" ca="1" si="116"/>
        <v>1063.3082338002525</v>
      </c>
      <c r="M269" s="306">
        <f t="shared" ca="1" si="132"/>
        <v>1.2260714126944359</v>
      </c>
      <c r="N269" s="304">
        <f t="shared" ca="1" si="133"/>
        <v>70.248717329033767</v>
      </c>
      <c r="P269" s="310">
        <f t="shared" ca="1" si="134"/>
        <v>23</v>
      </c>
      <c r="Q269" s="304">
        <f t="shared" ca="1" si="135"/>
        <v>0</v>
      </c>
      <c r="R269" s="306">
        <f t="shared" ca="1" si="136"/>
        <v>0</v>
      </c>
      <c r="S269" s="307">
        <f t="shared" ca="1" si="137"/>
        <v>8.7299999999999986</v>
      </c>
      <c r="T269" s="304">
        <f t="shared" ca="1" si="117"/>
        <v>85.641299999999987</v>
      </c>
      <c r="U269" s="311">
        <f t="shared" ca="1" si="118"/>
        <v>0</v>
      </c>
      <c r="V269" s="306">
        <f t="shared" ca="1" si="119"/>
        <v>1.1046609282410114</v>
      </c>
      <c r="W269" s="304">
        <f t="shared" ca="1" si="120"/>
        <v>20.390121933276284</v>
      </c>
      <c r="Y269" s="314" t="str">
        <f t="shared" ca="1" si="138"/>
        <v/>
      </c>
      <c r="Z269" s="315" t="str">
        <f t="shared" ca="1" si="139"/>
        <v/>
      </c>
      <c r="AA269" s="316" t="str">
        <f t="shared" ca="1" si="140"/>
        <v/>
      </c>
      <c r="AC269" s="310" t="e">
        <f t="shared" ca="1" si="141"/>
        <v>#N/A</v>
      </c>
      <c r="AD269" s="323" t="e">
        <f t="shared" ca="1" si="142"/>
        <v>#N/A</v>
      </c>
      <c r="AE269" s="324">
        <f t="shared" ca="1" si="121"/>
        <v>1033.1037474182949</v>
      </c>
      <c r="AG269" s="306">
        <f t="shared" ca="1" si="143"/>
        <v>-11.650228478412169</v>
      </c>
      <c r="AH269" s="304">
        <f t="shared" ca="1" si="144"/>
        <v>-2.4042073218733777</v>
      </c>
    </row>
    <row r="270" spans="1:34" x14ac:dyDescent="0.2">
      <c r="A270" s="347">
        <f t="shared" ca="1" si="122"/>
        <v>0.1</v>
      </c>
      <c r="B270" s="304">
        <f t="shared" ca="1" si="123"/>
        <v>8.5999999999999872</v>
      </c>
      <c r="D270" s="306">
        <f t="shared" ca="1" si="124"/>
        <v>-0.7893004238810778</v>
      </c>
      <c r="E270" s="307">
        <f t="shared" ca="1" si="125"/>
        <v>-12.008229032992338</v>
      </c>
      <c r="F270" s="304">
        <f t="shared" ca="1" si="126"/>
        <v>12.034141417979885</v>
      </c>
      <c r="G270" s="306">
        <f t="shared" ca="1" si="127"/>
        <v>27.677125787463087</v>
      </c>
      <c r="H270" s="307">
        <f t="shared" ca="1" si="128"/>
        <v>76.100754443538719</v>
      </c>
      <c r="I270" s="304">
        <f t="shared" ca="1" si="129"/>
        <v>80.977454385346249</v>
      </c>
      <c r="J270" s="306">
        <f t="shared" ca="1" si="130"/>
        <v>254.40839554374463</v>
      </c>
      <c r="K270" s="307">
        <f t="shared" ca="1" si="131"/>
        <v>1040.7738640078137</v>
      </c>
      <c r="L270" s="304">
        <f t="shared" ca="1" si="116"/>
        <v>1071.416757254103</v>
      </c>
      <c r="M270" s="306">
        <f t="shared" ca="1" si="132"/>
        <v>1.2219774596493738</v>
      </c>
      <c r="N270" s="304">
        <f t="shared" ca="1" si="133"/>
        <v>70.014151098026971</v>
      </c>
      <c r="P270" s="310">
        <f t="shared" ca="1" si="134"/>
        <v>23</v>
      </c>
      <c r="Q270" s="304">
        <f t="shared" ca="1" si="135"/>
        <v>0</v>
      </c>
      <c r="R270" s="306">
        <f t="shared" ca="1" si="136"/>
        <v>0</v>
      </c>
      <c r="S270" s="307">
        <f t="shared" ca="1" si="137"/>
        <v>8.7299999999999986</v>
      </c>
      <c r="T270" s="304">
        <f t="shared" ca="1" si="117"/>
        <v>85.641299999999987</v>
      </c>
      <c r="U270" s="311">
        <f t="shared" ca="1" si="118"/>
        <v>0</v>
      </c>
      <c r="V270" s="306">
        <f t="shared" ca="1" si="119"/>
        <v>1.103811683291698</v>
      </c>
      <c r="W270" s="304">
        <f t="shared" ca="1" si="120"/>
        <v>19.804873160199964</v>
      </c>
      <c r="Y270" s="314" t="str">
        <f t="shared" ca="1" si="138"/>
        <v/>
      </c>
      <c r="Z270" s="315" t="str">
        <f t="shared" ca="1" si="139"/>
        <v/>
      </c>
      <c r="AA270" s="316" t="str">
        <f t="shared" ca="1" si="140"/>
        <v/>
      </c>
      <c r="AC270" s="310" t="e">
        <f t="shared" ca="1" si="141"/>
        <v>#N/A</v>
      </c>
      <c r="AD270" s="323" t="e">
        <f t="shared" ca="1" si="142"/>
        <v>#N/A</v>
      </c>
      <c r="AE270" s="324">
        <f t="shared" ca="1" si="121"/>
        <v>1040.7738640078137</v>
      </c>
      <c r="AG270" s="306">
        <f t="shared" ca="1" si="143"/>
        <v>-11.568500747067304</v>
      </c>
      <c r="AH270" s="304">
        <f t="shared" ca="1" si="144"/>
        <v>-2.3356382512343972</v>
      </c>
    </row>
    <row r="271" spans="1:34" x14ac:dyDescent="0.2">
      <c r="A271" s="347">
        <f t="shared" ca="1" si="122"/>
        <v>0.1</v>
      </c>
      <c r="B271" s="304">
        <f t="shared" ca="1" si="123"/>
        <v>8.6999999999999869</v>
      </c>
      <c r="D271" s="306">
        <f t="shared" ca="1" si="124"/>
        <v>-0.77538016839607438</v>
      </c>
      <c r="E271" s="307">
        <f t="shared" ca="1" si="125"/>
        <v>-11.941977729502092</v>
      </c>
      <c r="F271" s="304">
        <f t="shared" ca="1" si="126"/>
        <v>11.967123568237518</v>
      </c>
      <c r="G271" s="306">
        <f t="shared" ca="1" si="127"/>
        <v>27.599587770623479</v>
      </c>
      <c r="H271" s="307">
        <f t="shared" ca="1" si="128"/>
        <v>74.906556670588515</v>
      </c>
      <c r="I271" s="304">
        <f t="shared" ca="1" si="129"/>
        <v>79.82937728275499</v>
      </c>
      <c r="J271" s="306">
        <f t="shared" ca="1" si="130"/>
        <v>257.17223122164899</v>
      </c>
      <c r="K271" s="307">
        <f t="shared" ca="1" si="131"/>
        <v>1048.32422956352</v>
      </c>
      <c r="L271" s="304">
        <f t="shared" ca="1" si="116"/>
        <v>1079.4078222810269</v>
      </c>
      <c r="M271" s="306">
        <f t="shared" ca="1" si="132"/>
        <v>1.2177773134255503</v>
      </c>
      <c r="N271" s="304">
        <f t="shared" ca="1" si="133"/>
        <v>69.773500446064077</v>
      </c>
      <c r="P271" s="310">
        <f t="shared" ca="1" si="134"/>
        <v>23</v>
      </c>
      <c r="Q271" s="304">
        <f t="shared" ca="1" si="135"/>
        <v>0</v>
      </c>
      <c r="R271" s="306">
        <f t="shared" ca="1" si="136"/>
        <v>0</v>
      </c>
      <c r="S271" s="307">
        <f t="shared" ca="1" si="137"/>
        <v>8.7299999999999986</v>
      </c>
      <c r="T271" s="304">
        <f t="shared" ca="1" si="117"/>
        <v>85.641299999999987</v>
      </c>
      <c r="U271" s="311">
        <f t="shared" ca="1" si="118"/>
        <v>0</v>
      </c>
      <c r="V271" s="306">
        <f t="shared" ca="1" si="119"/>
        <v>1.1029763018462453</v>
      </c>
      <c r="W271" s="304">
        <f t="shared" ca="1" si="120"/>
        <v>19.232710879953906</v>
      </c>
      <c r="Y271" s="314" t="str">
        <f t="shared" ca="1" si="138"/>
        <v/>
      </c>
      <c r="Z271" s="315" t="str">
        <f t="shared" ca="1" si="139"/>
        <v/>
      </c>
      <c r="AA271" s="316" t="str">
        <f t="shared" ca="1" si="140"/>
        <v/>
      </c>
      <c r="AC271" s="310" t="e">
        <f t="shared" ca="1" si="141"/>
        <v>#N/A</v>
      </c>
      <c r="AD271" s="323" t="e">
        <f t="shared" ca="1" si="142"/>
        <v>#N/A</v>
      </c>
      <c r="AE271" s="324">
        <f t="shared" ca="1" si="121"/>
        <v>1048.32422956352</v>
      </c>
      <c r="AG271" s="306">
        <f t="shared" ca="1" si="143"/>
        <v>-11.487812456910088</v>
      </c>
      <c r="AH271" s="304">
        <f t="shared" ca="1" si="144"/>
        <v>-2.2685994456128258</v>
      </c>
    </row>
    <row r="272" spans="1:34" x14ac:dyDescent="0.2">
      <c r="A272" s="347">
        <f t="shared" ca="1" si="122"/>
        <v>0.1</v>
      </c>
      <c r="B272" s="304">
        <f t="shared" ca="1" si="123"/>
        <v>8.7999999999999865</v>
      </c>
      <c r="D272" s="306">
        <f t="shared" ca="1" si="124"/>
        <v>-0.76166870733516034</v>
      </c>
      <c r="E272" s="307">
        <f t="shared" ca="1" si="125"/>
        <v>-11.877204070741316</v>
      </c>
      <c r="F272" s="304">
        <f t="shared" ca="1" si="126"/>
        <v>11.901601394676588</v>
      </c>
      <c r="G272" s="306">
        <f t="shared" ca="1" si="127"/>
        <v>27.523420899889963</v>
      </c>
      <c r="H272" s="307">
        <f t="shared" ca="1" si="128"/>
        <v>73.718836263514376</v>
      </c>
      <c r="I272" s="304">
        <f t="shared" ca="1" si="129"/>
        <v>78.689297354083308</v>
      </c>
      <c r="J272" s="306">
        <f t="shared" ca="1" si="130"/>
        <v>259.92838165517463</v>
      </c>
      <c r="K272" s="307">
        <f t="shared" ca="1" si="131"/>
        <v>1055.7554992102253</v>
      </c>
      <c r="L272" s="304">
        <f t="shared" ca="1" si="116"/>
        <v>1087.2821334421485</v>
      </c>
      <c r="M272" s="306">
        <f t="shared" ca="1" si="132"/>
        <v>1.2134671420471577</v>
      </c>
      <c r="N272" s="304">
        <f t="shared" ca="1" si="133"/>
        <v>69.526545817104093</v>
      </c>
      <c r="P272" s="310">
        <f t="shared" ca="1" si="134"/>
        <v>23</v>
      </c>
      <c r="Q272" s="304">
        <f t="shared" ca="1" si="135"/>
        <v>0</v>
      </c>
      <c r="R272" s="306">
        <f t="shared" ca="1" si="136"/>
        <v>0</v>
      </c>
      <c r="S272" s="307">
        <f t="shared" ca="1" si="137"/>
        <v>8.7299999999999986</v>
      </c>
      <c r="T272" s="304">
        <f t="shared" ca="1" si="117"/>
        <v>85.641299999999987</v>
      </c>
      <c r="U272" s="311">
        <f t="shared" ca="1" si="118"/>
        <v>0</v>
      </c>
      <c r="V272" s="306">
        <f t="shared" ca="1" si="119"/>
        <v>1.1021546823308204</v>
      </c>
      <c r="W272" s="304">
        <f t="shared" ca="1" si="120"/>
        <v>18.673370890487458</v>
      </c>
      <c r="Y272" s="314" t="str">
        <f t="shared" ca="1" si="138"/>
        <v/>
      </c>
      <c r="Z272" s="315" t="str">
        <f t="shared" ca="1" si="139"/>
        <v/>
      </c>
      <c r="AA272" s="316" t="str">
        <f t="shared" ca="1" si="140"/>
        <v/>
      </c>
      <c r="AC272" s="310" t="e">
        <f t="shared" ca="1" si="141"/>
        <v>#N/A</v>
      </c>
      <c r="AD272" s="323" t="e">
        <f t="shared" ca="1" si="142"/>
        <v>#N/A</v>
      </c>
      <c r="AE272" s="324">
        <f t="shared" ca="1" si="121"/>
        <v>1055.7554992102253</v>
      </c>
      <c r="AG272" s="306">
        <f t="shared" ca="1" si="143"/>
        <v>-11.408108557926782</v>
      </c>
      <c r="AH272" s="304">
        <f t="shared" ca="1" si="144"/>
        <v>-2.2030596655159118</v>
      </c>
    </row>
    <row r="273" spans="1:34" x14ac:dyDescent="0.2">
      <c r="A273" s="347">
        <f t="shared" ca="1" si="122"/>
        <v>0.1</v>
      </c>
      <c r="B273" s="304">
        <f t="shared" ca="1" si="123"/>
        <v>8.8999999999999861</v>
      </c>
      <c r="D273" s="306">
        <f t="shared" ca="1" si="124"/>
        <v>-0.74816127247166408</v>
      </c>
      <c r="E273" s="307">
        <f t="shared" ca="1" si="125"/>
        <v>-11.813878026087291</v>
      </c>
      <c r="F273" s="304">
        <f t="shared" ca="1" si="126"/>
        <v>11.837544479531834</v>
      </c>
      <c r="G273" s="306">
        <f t="shared" ca="1" si="127"/>
        <v>27.448604772642796</v>
      </c>
      <c r="H273" s="307">
        <f t="shared" ca="1" si="128"/>
        <v>72.537448460905651</v>
      </c>
      <c r="I273" s="304">
        <f t="shared" ca="1" si="129"/>
        <v>77.557123033176595</v>
      </c>
      <c r="J273" s="306">
        <f t="shared" ca="1" si="130"/>
        <v>262.67698293880125</v>
      </c>
      <c r="K273" s="307">
        <f t="shared" ca="1" si="131"/>
        <v>1063.0683134464462</v>
      </c>
      <c r="L273" s="304">
        <f t="shared" ca="1" si="116"/>
        <v>1095.0403811822205</v>
      </c>
      <c r="M273" s="306">
        <f t="shared" ca="1" si="132"/>
        <v>1.2090429346476372</v>
      </c>
      <c r="N273" s="304">
        <f t="shared" ca="1" si="133"/>
        <v>69.273057405421028</v>
      </c>
      <c r="P273" s="310">
        <f t="shared" ca="1" si="134"/>
        <v>23</v>
      </c>
      <c r="Q273" s="304">
        <f t="shared" ca="1" si="135"/>
        <v>0</v>
      </c>
      <c r="R273" s="306">
        <f t="shared" ca="1" si="136"/>
        <v>0</v>
      </c>
      <c r="S273" s="307">
        <f t="shared" ca="1" si="137"/>
        <v>8.7299999999999986</v>
      </c>
      <c r="T273" s="304">
        <f t="shared" ca="1" si="117"/>
        <v>85.641299999999987</v>
      </c>
      <c r="U273" s="311">
        <f t="shared" ca="1" si="118"/>
        <v>0</v>
      </c>
      <c r="V273" s="306">
        <f t="shared" ca="1" si="119"/>
        <v>1.1013467255014744</v>
      </c>
      <c r="W273" s="304">
        <f t="shared" ca="1" si="120"/>
        <v>18.126597221226305</v>
      </c>
      <c r="Y273" s="314" t="str">
        <f t="shared" ca="1" si="138"/>
        <v/>
      </c>
      <c r="Z273" s="315" t="str">
        <f t="shared" ca="1" si="139"/>
        <v/>
      </c>
      <c r="AA273" s="316" t="str">
        <f t="shared" ca="1" si="140"/>
        <v/>
      </c>
      <c r="AC273" s="310" t="e">
        <f t="shared" ca="1" si="141"/>
        <v>#N/A</v>
      </c>
      <c r="AD273" s="323" t="e">
        <f t="shared" ca="1" si="142"/>
        <v>#N/A</v>
      </c>
      <c r="AE273" s="324">
        <f t="shared" ca="1" si="121"/>
        <v>1063.0683134464462</v>
      </c>
      <c r="AG273" s="306">
        <f t="shared" ca="1" si="143"/>
        <v>-11.329333561513028</v>
      </c>
      <c r="AH273" s="304">
        <f t="shared" ca="1" si="144"/>
        <v>-2.1389886472494228</v>
      </c>
    </row>
    <row r="274" spans="1:34" x14ac:dyDescent="0.2">
      <c r="A274" s="347">
        <f t="shared" ca="1" si="122"/>
        <v>0.1</v>
      </c>
      <c r="B274" s="304">
        <f t="shared" ca="1" si="123"/>
        <v>8.9999999999999858</v>
      </c>
      <c r="D274" s="306">
        <f t="shared" ca="1" si="124"/>
        <v>-0.73485325851153349</v>
      </c>
      <c r="E274" s="307">
        <f t="shared" ca="1" si="125"/>
        <v>-11.751970486555873</v>
      </c>
      <c r="F274" s="304">
        <f t="shared" ca="1" si="126"/>
        <v>11.774923338537084</v>
      </c>
      <c r="G274" s="306">
        <f t="shared" ca="1" si="127"/>
        <v>27.375119446791643</v>
      </c>
      <c r="H274" s="307">
        <f t="shared" ca="1" si="128"/>
        <v>71.36225141225006</v>
      </c>
      <c r="I274" s="304">
        <f t="shared" ca="1" si="129"/>
        <v>76.432768439663988</v>
      </c>
      <c r="J274" s="306">
        <f t="shared" ca="1" si="130"/>
        <v>265.41816914977295</v>
      </c>
      <c r="K274" s="307">
        <f t="shared" ca="1" si="131"/>
        <v>1070.2632984401039</v>
      </c>
      <c r="L274" s="304">
        <f t="shared" ca="1" si="116"/>
        <v>1102.6832421428687</v>
      </c>
      <c r="M274" s="306">
        <f t="shared" ca="1" si="132"/>
        <v>1.2045004915684159</v>
      </c>
      <c r="N274" s="304">
        <f t="shared" ca="1" si="133"/>
        <v>69.012794588303223</v>
      </c>
      <c r="P274" s="310">
        <f t="shared" ca="1" si="134"/>
        <v>23</v>
      </c>
      <c r="Q274" s="304">
        <f t="shared" ca="1" si="135"/>
        <v>0</v>
      </c>
      <c r="R274" s="306">
        <f t="shared" ca="1" si="136"/>
        <v>0</v>
      </c>
      <c r="S274" s="307">
        <f t="shared" ca="1" si="137"/>
        <v>8.7299999999999986</v>
      </c>
      <c r="T274" s="304">
        <f t="shared" ca="1" si="117"/>
        <v>85.641299999999987</v>
      </c>
      <c r="U274" s="311">
        <f t="shared" ca="1" si="118"/>
        <v>0</v>
      </c>
      <c r="V274" s="306">
        <f t="shared" ca="1" si="119"/>
        <v>1.1005523343947783</v>
      </c>
      <c r="W274" s="304">
        <f t="shared" ca="1" si="120"/>
        <v>17.592141857736156</v>
      </c>
      <c r="Y274" s="314" t="str">
        <f t="shared" ca="1" si="138"/>
        <v/>
      </c>
      <c r="Z274" s="315" t="str">
        <f t="shared" ca="1" si="139"/>
        <v/>
      </c>
      <c r="AA274" s="316" t="str">
        <f t="shared" ca="1" si="140"/>
        <v/>
      </c>
      <c r="AC274" s="310">
        <f t="shared" ca="1" si="141"/>
        <v>8.9999999999999858</v>
      </c>
      <c r="AD274" s="323">
        <f t="shared" ca="1" si="142"/>
        <v>265.41816914977295</v>
      </c>
      <c r="AE274" s="324">
        <f t="shared" ca="1" si="121"/>
        <v>1070.2632984401039</v>
      </c>
      <c r="AG274" s="306">
        <f t="shared" ca="1" si="143"/>
        <v>-11.251431409699384</v>
      </c>
      <c r="AH274" s="304">
        <f t="shared" ca="1" si="144"/>
        <v>-2.0763570700144682</v>
      </c>
    </row>
    <row r="275" spans="1:34" x14ac:dyDescent="0.2">
      <c r="A275" s="347">
        <f t="shared" ca="1" si="122"/>
        <v>0.1</v>
      </c>
      <c r="B275" s="304">
        <f t="shared" ca="1" si="123"/>
        <v>9.0999999999999854</v>
      </c>
      <c r="D275" s="306">
        <f t="shared" ca="1" si="124"/>
        <v>-0.72174021931083787</v>
      </c>
      <c r="E275" s="307">
        <f t="shared" ca="1" si="125"/>
        <v>-11.691453232922019</v>
      </c>
      <c r="F275" s="304">
        <f t="shared" ca="1" si="126"/>
        <v>11.713709388651129</v>
      </c>
      <c r="G275" s="306">
        <f t="shared" ca="1" si="127"/>
        <v>27.30294542486056</v>
      </c>
      <c r="H275" s="307">
        <f t="shared" ca="1" si="128"/>
        <v>70.193106088957862</v>
      </c>
      <c r="I275" s="304">
        <f t="shared" ca="1" si="129"/>
        <v>75.316153455209118</v>
      </c>
      <c r="J275" s="306">
        <f t="shared" ca="1" si="130"/>
        <v>268.15207239335558</v>
      </c>
      <c r="K275" s="307">
        <f t="shared" ca="1" si="131"/>
        <v>1077.3410663151642</v>
      </c>
      <c r="L275" s="304">
        <f t="shared" ca="1" si="116"/>
        <v>1110.2113794669672</v>
      </c>
      <c r="M275" s="306">
        <f t="shared" ca="1" si="132"/>
        <v>1.1998354138474989</v>
      </c>
      <c r="N275" s="304">
        <f t="shared" ca="1" si="133"/>
        <v>68.745505323794177</v>
      </c>
      <c r="P275" s="310">
        <f t="shared" ca="1" si="134"/>
        <v>23</v>
      </c>
      <c r="Q275" s="304">
        <f t="shared" ca="1" si="135"/>
        <v>0</v>
      </c>
      <c r="R275" s="306">
        <f t="shared" ca="1" si="136"/>
        <v>0</v>
      </c>
      <c r="S275" s="307">
        <f t="shared" ca="1" si="137"/>
        <v>8.7299999999999986</v>
      </c>
      <c r="T275" s="304">
        <f t="shared" ca="1" si="117"/>
        <v>85.641299999999987</v>
      </c>
      <c r="U275" s="311">
        <f t="shared" ca="1" si="118"/>
        <v>0</v>
      </c>
      <c r="V275" s="306">
        <f t="shared" ca="1" si="119"/>
        <v>1.0997714142800274</v>
      </c>
      <c r="W275" s="304">
        <f t="shared" ca="1" si="120"/>
        <v>17.069764477745714</v>
      </c>
      <c r="Y275" s="314" t="str">
        <f t="shared" ca="1" si="138"/>
        <v/>
      </c>
      <c r="Z275" s="315" t="str">
        <f t="shared" ca="1" si="139"/>
        <v/>
      </c>
      <c r="AA275" s="316" t="str">
        <f t="shared" ca="1" si="140"/>
        <v/>
      </c>
      <c r="AC275" s="310" t="e">
        <f t="shared" ca="1" si="141"/>
        <v>#N/A</v>
      </c>
      <c r="AD275" s="323" t="e">
        <f t="shared" ca="1" si="142"/>
        <v>#N/A</v>
      </c>
      <c r="AE275" s="324">
        <f t="shared" ca="1" si="121"/>
        <v>1077.3410663151642</v>
      </c>
      <c r="AG275" s="306">
        <f t="shared" ca="1" si="143"/>
        <v>-11.174345338148362</v>
      </c>
      <c r="AH275" s="304">
        <f t="shared" ca="1" si="144"/>
        <v>-2.015136524368403</v>
      </c>
    </row>
    <row r="276" spans="1:34" x14ac:dyDescent="0.2">
      <c r="A276" s="347">
        <f t="shared" ca="1" si="122"/>
        <v>0.1</v>
      </c>
      <c r="B276" s="304">
        <f t="shared" ca="1" si="123"/>
        <v>9.1999999999999851</v>
      </c>
      <c r="D276" s="306">
        <f t="shared" ca="1" si="124"/>
        <v>-0.70881786438675853</v>
      </c>
      <c r="E276" s="307">
        <f t="shared" ca="1" si="125"/>
        <v>-11.632298905060438</v>
      </c>
      <c r="F276" s="304">
        <f t="shared" ca="1" si="126"/>
        <v>11.653874917019836</v>
      </c>
      <c r="G276" s="306">
        <f t="shared" ca="1" si="127"/>
        <v>27.232063638421884</v>
      </c>
      <c r="H276" s="307">
        <f t="shared" ca="1" si="128"/>
        <v>69.029876198451817</v>
      </c>
      <c r="I276" s="304">
        <f t="shared" ca="1" si="129"/>
        <v>74.207203814593669</v>
      </c>
      <c r="J276" s="306">
        <f t="shared" ca="1" si="130"/>
        <v>270.87882284651971</v>
      </c>
      <c r="K276" s="307">
        <f t="shared" ca="1" si="131"/>
        <v>1084.3022154295347</v>
      </c>
      <c r="L276" s="304">
        <f t="shared" ca="1" si="116"/>
        <v>1117.6254430944714</v>
      </c>
      <c r="M276" s="306">
        <f t="shared" ca="1" si="132"/>
        <v>1.1950430920594362</v>
      </c>
      <c r="N276" s="304">
        <f t="shared" ca="1" si="133"/>
        <v>68.470925511269598</v>
      </c>
      <c r="P276" s="310">
        <f t="shared" ca="1" si="134"/>
        <v>23</v>
      </c>
      <c r="Q276" s="304">
        <f t="shared" ca="1" si="135"/>
        <v>0</v>
      </c>
      <c r="R276" s="306">
        <f t="shared" ca="1" si="136"/>
        <v>0</v>
      </c>
      <c r="S276" s="307">
        <f t="shared" ca="1" si="137"/>
        <v>8.7299999999999986</v>
      </c>
      <c r="T276" s="304">
        <f t="shared" ca="1" si="117"/>
        <v>85.641299999999987</v>
      </c>
      <c r="U276" s="311">
        <f t="shared" ca="1" si="118"/>
        <v>0</v>
      </c>
      <c r="V276" s="306">
        <f t="shared" ca="1" si="119"/>
        <v>1.0990038726129481</v>
      </c>
      <c r="W276" s="304">
        <f t="shared" ca="1" si="120"/>
        <v>16.55923219800788</v>
      </c>
      <c r="Y276" s="314" t="str">
        <f t="shared" ca="1" si="138"/>
        <v/>
      </c>
      <c r="Z276" s="315" t="str">
        <f t="shared" ca="1" si="139"/>
        <v/>
      </c>
      <c r="AA276" s="316" t="str">
        <f t="shared" ca="1" si="140"/>
        <v/>
      </c>
      <c r="AC276" s="310" t="e">
        <f t="shared" ca="1" si="141"/>
        <v>#N/A</v>
      </c>
      <c r="AD276" s="323" t="e">
        <f t="shared" ca="1" si="142"/>
        <v>#N/A</v>
      </c>
      <c r="AE276" s="324">
        <f t="shared" ca="1" si="121"/>
        <v>1084.3022154295347</v>
      </c>
      <c r="AG276" s="306">
        <f t="shared" ca="1" si="143"/>
        <v>-11.098017732225049</v>
      </c>
      <c r="AH276" s="304">
        <f t="shared" ca="1" si="144"/>
        <v>-1.9552994819869092</v>
      </c>
    </row>
    <row r="277" spans="1:34" x14ac:dyDescent="0.2">
      <c r="A277" s="347">
        <f t="shared" ca="1" si="122"/>
        <v>0.1</v>
      </c>
      <c r="B277" s="304">
        <f t="shared" ca="1" si="123"/>
        <v>9.2999999999999847</v>
      </c>
      <c r="D277" s="306">
        <f t="shared" ca="1" si="124"/>
        <v>-0.69608205571973869</v>
      </c>
      <c r="E277" s="307">
        <f t="shared" ca="1" si="125"/>
        <v>-11.574480972440984</v>
      </c>
      <c r="F277" s="304">
        <f t="shared" ca="1" si="126"/>
        <v>11.595393051108418</v>
      </c>
      <c r="G277" s="306">
        <f t="shared" ca="1" si="127"/>
        <v>27.16245543284991</v>
      </c>
      <c r="H277" s="307">
        <f t="shared" ca="1" si="128"/>
        <v>67.872428101207717</v>
      </c>
      <c r="I277" s="304">
        <f t="shared" ca="1" si="129"/>
        <v>73.105851212438324</v>
      </c>
      <c r="J277" s="306">
        <f t="shared" ca="1" si="130"/>
        <v>273.59854880008328</v>
      </c>
      <c r="K277" s="307">
        <f t="shared" ca="1" si="131"/>
        <v>1091.1473306445178</v>
      </c>
      <c r="L277" s="304">
        <f t="shared" ca="1" si="116"/>
        <v>1124.9260700500135</v>
      </c>
      <c r="M277" s="306">
        <f t="shared" ca="1" si="132"/>
        <v>1.1901186944661357</v>
      </c>
      <c r="N277" s="304">
        <f t="shared" ca="1" si="133"/>
        <v>68.188778312529095</v>
      </c>
      <c r="P277" s="310">
        <f t="shared" ca="1" si="134"/>
        <v>23</v>
      </c>
      <c r="Q277" s="304">
        <f t="shared" ca="1" si="135"/>
        <v>0</v>
      </c>
      <c r="R277" s="306">
        <f t="shared" ca="1" si="136"/>
        <v>0</v>
      </c>
      <c r="S277" s="307">
        <f t="shared" ca="1" si="137"/>
        <v>8.7299999999999986</v>
      </c>
      <c r="T277" s="304">
        <f t="shared" ca="1" si="117"/>
        <v>85.641299999999987</v>
      </c>
      <c r="U277" s="311">
        <f t="shared" ca="1" si="118"/>
        <v>0</v>
      </c>
      <c r="V277" s="306">
        <f t="shared" ca="1" si="119"/>
        <v>1.0982496189908613</v>
      </c>
      <c r="W277" s="304">
        <f t="shared" ca="1" si="120"/>
        <v>16.060319331505443</v>
      </c>
      <c r="Y277" s="314" t="str">
        <f t="shared" ca="1" si="138"/>
        <v/>
      </c>
      <c r="Z277" s="315" t="str">
        <f t="shared" ca="1" si="139"/>
        <v/>
      </c>
      <c r="AA277" s="316" t="str">
        <f t="shared" ca="1" si="140"/>
        <v/>
      </c>
      <c r="AC277" s="310" t="e">
        <f t="shared" ca="1" si="141"/>
        <v>#N/A</v>
      </c>
      <c r="AD277" s="323" t="e">
        <f t="shared" ca="1" si="142"/>
        <v>#N/A</v>
      </c>
      <c r="AE277" s="324">
        <f t="shared" ca="1" si="121"/>
        <v>1091.1473306445178</v>
      </c>
      <c r="AG277" s="306">
        <f t="shared" ca="1" si="143"/>
        <v>-11.022389975392169</v>
      </c>
      <c r="AH277" s="304">
        <f t="shared" ca="1" si="144"/>
        <v>-1.8968192666675696</v>
      </c>
    </row>
    <row r="278" spans="1:34" x14ac:dyDescent="0.2">
      <c r="A278" s="347">
        <f t="shared" ca="1" si="122"/>
        <v>0.1</v>
      </c>
      <c r="B278" s="304">
        <f t="shared" ca="1" si="123"/>
        <v>9.3999999999999844</v>
      </c>
      <c r="D278" s="306">
        <f t="shared" ca="1" si="124"/>
        <v>-0.68352880484555967</v>
      </c>
      <c r="E278" s="307">
        <f t="shared" ca="1" si="125"/>
        <v>-11.517973705715793</v>
      </c>
      <c r="F278" s="304">
        <f t="shared" ca="1" si="126"/>
        <v>11.538237729940132</v>
      </c>
      <c r="G278" s="306">
        <f t="shared" ca="1" si="127"/>
        <v>27.094102552365353</v>
      </c>
      <c r="H278" s="307">
        <f t="shared" ca="1" si="128"/>
        <v>66.720630730636131</v>
      </c>
      <c r="I278" s="304">
        <f t="shared" ca="1" si="129"/>
        <v>72.012033426448923</v>
      </c>
      <c r="J278" s="306">
        <f t="shared" ca="1" si="130"/>
        <v>276.31137669934407</v>
      </c>
      <c r="K278" s="307">
        <f t="shared" ca="1" si="131"/>
        <v>1097.8769835861099</v>
      </c>
      <c r="L278" s="304">
        <f t="shared" ca="1" si="116"/>
        <v>1132.1138847225673</v>
      </c>
      <c r="M278" s="306">
        <f t="shared" ca="1" si="132"/>
        <v>1.1850571544359629</v>
      </c>
      <c r="N278" s="304">
        <f t="shared" ca="1" si="133"/>
        <v>67.898773430963686</v>
      </c>
      <c r="P278" s="310">
        <f t="shared" ca="1" si="134"/>
        <v>23</v>
      </c>
      <c r="Q278" s="304">
        <f t="shared" ca="1" si="135"/>
        <v>0</v>
      </c>
      <c r="R278" s="306">
        <f t="shared" ca="1" si="136"/>
        <v>0</v>
      </c>
      <c r="S278" s="307">
        <f t="shared" ca="1" si="137"/>
        <v>8.7299999999999986</v>
      </c>
      <c r="T278" s="304">
        <f t="shared" ca="1" si="117"/>
        <v>85.641299999999987</v>
      </c>
      <c r="U278" s="311">
        <f t="shared" ca="1" si="118"/>
        <v>0</v>
      </c>
      <c r="V278" s="306">
        <f t="shared" ca="1" si="119"/>
        <v>1.097508565109248</v>
      </c>
      <c r="W278" s="304">
        <f t="shared" ca="1" si="120"/>
        <v>15.572807154532322</v>
      </c>
      <c r="Y278" s="314" t="str">
        <f t="shared" ca="1" si="138"/>
        <v/>
      </c>
      <c r="Z278" s="315" t="str">
        <f t="shared" ca="1" si="139"/>
        <v/>
      </c>
      <c r="AA278" s="316" t="str">
        <f t="shared" ca="1" si="140"/>
        <v/>
      </c>
      <c r="AC278" s="310" t="e">
        <f t="shared" ca="1" si="141"/>
        <v>#N/A</v>
      </c>
      <c r="AD278" s="323" t="e">
        <f t="shared" ca="1" si="142"/>
        <v>#N/A</v>
      </c>
      <c r="AE278" s="324">
        <f t="shared" ca="1" si="121"/>
        <v>1097.8769835861099</v>
      </c>
      <c r="AG278" s="306">
        <f t="shared" ca="1" si="143"/>
        <v>-10.947402289125053</v>
      </c>
      <c r="AH278" s="304">
        <f t="shared" ca="1" si="144"/>
        <v>-1.8396700265183787</v>
      </c>
    </row>
    <row r="279" spans="1:34" x14ac:dyDescent="0.2">
      <c r="A279" s="347">
        <f t="shared" ca="1" si="122"/>
        <v>0.1</v>
      </c>
      <c r="B279" s="304">
        <f t="shared" ca="1" si="123"/>
        <v>9.499999999999984</v>
      </c>
      <c r="D279" s="306">
        <f t="shared" ca="1" si="124"/>
        <v>-0.67115427023718399</v>
      </c>
      <c r="E279" s="307">
        <f t="shared" ca="1" si="125"/>
        <v>-11.462752149337215</v>
      </c>
      <c r="F279" s="304">
        <f t="shared" ca="1" si="126"/>
        <v>11.482383676379767</v>
      </c>
      <c r="G279" s="306">
        <f t="shared" ca="1" si="127"/>
        <v>27.026987125341634</v>
      </c>
      <c r="H279" s="307">
        <f t="shared" ca="1" si="128"/>
        <v>65.574355515702408</v>
      </c>
      <c r="I279" s="304">
        <f t="shared" ca="1" si="129"/>
        <v>70.925694458165964</v>
      </c>
      <c r="J279" s="306">
        <f t="shared" ca="1" si="130"/>
        <v>279.01743118322941</v>
      </c>
      <c r="K279" s="307">
        <f t="shared" ca="1" si="131"/>
        <v>1104.4917328984268</v>
      </c>
      <c r="L279" s="304">
        <f t="shared" ca="1" si="116"/>
        <v>1139.1894991374604</v>
      </c>
      <c r="M279" s="306">
        <f t="shared" ca="1" si="132"/>
        <v>1.1798531570865591</v>
      </c>
      <c r="N279" s="304">
        <f t="shared" ca="1" si="133"/>
        <v>67.60060634624557</v>
      </c>
      <c r="P279" s="310">
        <f t="shared" ca="1" si="134"/>
        <v>23</v>
      </c>
      <c r="Q279" s="304">
        <f t="shared" ca="1" si="135"/>
        <v>0</v>
      </c>
      <c r="R279" s="306">
        <f t="shared" ca="1" si="136"/>
        <v>0</v>
      </c>
      <c r="S279" s="307">
        <f t="shared" ca="1" si="137"/>
        <v>8.7299999999999986</v>
      </c>
      <c r="T279" s="304">
        <f t="shared" ca="1" si="117"/>
        <v>85.641299999999987</v>
      </c>
      <c r="U279" s="311">
        <f t="shared" ca="1" si="118"/>
        <v>0</v>
      </c>
      <c r="V279" s="306">
        <f t="shared" ca="1" si="119"/>
        <v>1.096780624719669</v>
      </c>
      <c r="W279" s="304">
        <f t="shared" ca="1" si="120"/>
        <v>15.096483683205825</v>
      </c>
      <c r="Y279" s="314" t="str">
        <f t="shared" ca="1" si="138"/>
        <v/>
      </c>
      <c r="Z279" s="315" t="str">
        <f t="shared" ca="1" si="139"/>
        <v/>
      </c>
      <c r="AA279" s="316" t="str">
        <f t="shared" ca="1" si="140"/>
        <v/>
      </c>
      <c r="AC279" s="310" t="e">
        <f t="shared" ca="1" si="141"/>
        <v>#N/A</v>
      </c>
      <c r="AD279" s="323" t="e">
        <f t="shared" ca="1" si="142"/>
        <v>#N/A</v>
      </c>
      <c r="AE279" s="324">
        <f t="shared" ca="1" si="121"/>
        <v>1104.4917328984268</v>
      </c>
      <c r="AG279" s="306">
        <f t="shared" ca="1" si="143"/>
        <v>-10.872993563481559</v>
      </c>
      <c r="AH279" s="304">
        <f t="shared" ca="1" si="144"/>
        <v>-1.7838267072774714</v>
      </c>
    </row>
    <row r="280" spans="1:34" x14ac:dyDescent="0.2">
      <c r="A280" s="347">
        <f t="shared" ca="1" si="122"/>
        <v>0.1</v>
      </c>
      <c r="B280" s="304">
        <f t="shared" ca="1" si="123"/>
        <v>9.5999999999999837</v>
      </c>
      <c r="D280" s="306">
        <f t="shared" ca="1" si="124"/>
        <v>-0.65895475497736145</v>
      </c>
      <c r="E280" s="307">
        <f t="shared" ca="1" si="125"/>
        <v>-11.408792095147449</v>
      </c>
      <c r="F280" s="304">
        <f t="shared" ca="1" si="126"/>
        <v>11.427806370402246</v>
      </c>
      <c r="G280" s="306">
        <f t="shared" ca="1" si="127"/>
        <v>26.961091649843897</v>
      </c>
      <c r="H280" s="307">
        <f t="shared" ca="1" si="128"/>
        <v>64.433476306187657</v>
      </c>
      <c r="I280" s="304">
        <f t="shared" ca="1" si="129"/>
        <v>69.846784692291521</v>
      </c>
      <c r="J280" s="306">
        <f t="shared" ca="1" si="130"/>
        <v>281.71683512198871</v>
      </c>
      <c r="K280" s="307">
        <f t="shared" ca="1" si="131"/>
        <v>1110.9921244895213</v>
      </c>
      <c r="L280" s="304">
        <f t="shared" ca="1" si="116"/>
        <v>1146.1535132210213</v>
      </c>
      <c r="M280" s="306">
        <f t="shared" ca="1" si="132"/>
        <v>1.1745011251048838</v>
      </c>
      <c r="N280" s="304">
        <f t="shared" ca="1" si="133"/>
        <v>67.293957501876534</v>
      </c>
      <c r="P280" s="310">
        <f t="shared" ca="1" si="134"/>
        <v>23</v>
      </c>
      <c r="Q280" s="304">
        <f t="shared" ca="1" si="135"/>
        <v>0</v>
      </c>
      <c r="R280" s="306">
        <f t="shared" ca="1" si="136"/>
        <v>0</v>
      </c>
      <c r="S280" s="307">
        <f t="shared" ca="1" si="137"/>
        <v>8.7299999999999986</v>
      </c>
      <c r="T280" s="304">
        <f t="shared" ca="1" si="117"/>
        <v>85.641299999999987</v>
      </c>
      <c r="U280" s="311">
        <f t="shared" ca="1" si="118"/>
        <v>0</v>
      </c>
      <c r="V280" s="306">
        <f t="shared" ca="1" si="119"/>
        <v>1.0960657135889984</v>
      </c>
      <c r="W280" s="304">
        <f t="shared" ca="1" si="120"/>
        <v>14.63114345898749</v>
      </c>
      <c r="Y280" s="314" t="str">
        <f t="shared" ca="1" si="138"/>
        <v/>
      </c>
      <c r="Z280" s="315" t="str">
        <f t="shared" ca="1" si="139"/>
        <v/>
      </c>
      <c r="AA280" s="316" t="str">
        <f t="shared" ca="1" si="140"/>
        <v/>
      </c>
      <c r="AC280" s="310" t="e">
        <f t="shared" ca="1" si="141"/>
        <v>#N/A</v>
      </c>
      <c r="AD280" s="323" t="e">
        <f t="shared" ca="1" si="142"/>
        <v>#N/A</v>
      </c>
      <c r="AE280" s="324">
        <f t="shared" ca="1" si="121"/>
        <v>1110.9921244895213</v>
      </c>
      <c r="AG280" s="306">
        <f t="shared" ca="1" si="143"/>
        <v>-10.799101177397141</v>
      </c>
      <c r="AH280" s="304">
        <f t="shared" ca="1" si="144"/>
        <v>-1.7292650267131533</v>
      </c>
    </row>
    <row r="281" spans="1:34" x14ac:dyDescent="0.2">
      <c r="A281" s="347">
        <f t="shared" ca="1" si="122"/>
        <v>0.1</v>
      </c>
      <c r="B281" s="304">
        <f t="shared" ca="1" si="123"/>
        <v>9.6999999999999833</v>
      </c>
      <c r="D281" s="306">
        <f t="shared" ca="1" si="124"/>
        <v>-0.64692670472414227</v>
      </c>
      <c r="E281" s="307">
        <f t="shared" ca="1" si="125"/>
        <v>-11.356070056882301</v>
      </c>
      <c r="F281" s="304">
        <f t="shared" ca="1" si="126"/>
        <v>11.374482023288094</v>
      </c>
      <c r="G281" s="306">
        <f t="shared" ca="1" si="127"/>
        <v>26.896398979371483</v>
      </c>
      <c r="H281" s="307">
        <f t="shared" ca="1" si="128"/>
        <v>63.297869300499428</v>
      </c>
      <c r="I281" s="304">
        <f t="shared" ca="1" si="129"/>
        <v>68.77526107577232</v>
      </c>
      <c r="J281" s="306">
        <f t="shared" ca="1" si="130"/>
        <v>284.40970965344945</v>
      </c>
      <c r="K281" s="307">
        <f t="shared" ca="1" si="131"/>
        <v>1117.3786917698555</v>
      </c>
      <c r="L281" s="304">
        <f t="shared" ca="1" si="116"/>
        <v>1153.0065150581211</v>
      </c>
      <c r="M281" s="306">
        <f t="shared" ca="1" si="132"/>
        <v>1.1689952036961961</v>
      </c>
      <c r="N281" s="304">
        <f t="shared" ca="1" si="133"/>
        <v>66.978491442828016</v>
      </c>
      <c r="P281" s="310">
        <f t="shared" ca="1" si="134"/>
        <v>23</v>
      </c>
      <c r="Q281" s="304">
        <f t="shared" ca="1" si="135"/>
        <v>0</v>
      </c>
      <c r="R281" s="306">
        <f t="shared" ca="1" si="136"/>
        <v>0</v>
      </c>
      <c r="S281" s="307">
        <f t="shared" ca="1" si="137"/>
        <v>8.7299999999999986</v>
      </c>
      <c r="T281" s="304">
        <f t="shared" ca="1" si="117"/>
        <v>85.641299999999987</v>
      </c>
      <c r="U281" s="311">
        <f t="shared" ca="1" si="118"/>
        <v>0</v>
      </c>
      <c r="V281" s="306">
        <f t="shared" ca="1" si="119"/>
        <v>1.0953637494599142</v>
      </c>
      <c r="W281" s="304">
        <f t="shared" ca="1" si="120"/>
        <v>14.176587342811368</v>
      </c>
      <c r="Y281" s="314" t="str">
        <f t="shared" ca="1" si="138"/>
        <v/>
      </c>
      <c r="Z281" s="315" t="str">
        <f t="shared" ca="1" si="139"/>
        <v/>
      </c>
      <c r="AA281" s="316" t="str">
        <f t="shared" ca="1" si="140"/>
        <v/>
      </c>
      <c r="AC281" s="310" t="e">
        <f t="shared" ca="1" si="141"/>
        <v>#N/A</v>
      </c>
      <c r="AD281" s="323" t="e">
        <f t="shared" ca="1" si="142"/>
        <v>#N/A</v>
      </c>
      <c r="AE281" s="324">
        <f t="shared" ca="1" si="121"/>
        <v>1117.3786917698555</v>
      </c>
      <c r="AG281" s="306">
        <f t="shared" ca="1" si="143"/>
        <v>-10.725660807705159</v>
      </c>
      <c r="AH281" s="304">
        <f t="shared" ca="1" si="144"/>
        <v>-1.6759614500558411</v>
      </c>
    </row>
    <row r="282" spans="1:34" x14ac:dyDescent="0.2">
      <c r="A282" s="347">
        <f t="shared" ca="1" si="122"/>
        <v>0.1</v>
      </c>
      <c r="B282" s="304">
        <f t="shared" ca="1" si="123"/>
        <v>9.7999999999999829</v>
      </c>
      <c r="D282" s="306">
        <f t="shared" ca="1" si="124"/>
        <v>-0.63506670597263459</v>
      </c>
      <c r="E282" s="307">
        <f t="shared" ca="1" si="125"/>
        <v>-11.304563245532799</v>
      </c>
      <c r="F282" s="304">
        <f t="shared" ca="1" si="126"/>
        <v>11.322387552688964</v>
      </c>
      <c r="G282" s="306">
        <f t="shared" ca="1" si="127"/>
        <v>26.83289230877422</v>
      </c>
      <c r="H282" s="307">
        <f t="shared" ca="1" si="128"/>
        <v>62.167412975946149</v>
      </c>
      <c r="I282" s="304">
        <f t="shared" ca="1" si="129"/>
        <v>67.711087317928317</v>
      </c>
      <c r="J282" s="306">
        <f t="shared" ca="1" si="130"/>
        <v>287.09617421785674</v>
      </c>
      <c r="K282" s="307">
        <f t="shared" ca="1" si="131"/>
        <v>1123.6519558836778</v>
      </c>
      <c r="L282" s="304">
        <f t="shared" ca="1" si="116"/>
        <v>1159.7490811428759</v>
      </c>
      <c r="M282" s="306">
        <f t="shared" ca="1" si="132"/>
        <v>1.1633292446120727</v>
      </c>
      <c r="N282" s="304">
        <f t="shared" ca="1" si="133"/>
        <v>66.65385590041393</v>
      </c>
      <c r="P282" s="310">
        <f t="shared" ca="1" si="134"/>
        <v>23</v>
      </c>
      <c r="Q282" s="304">
        <f t="shared" ca="1" si="135"/>
        <v>0</v>
      </c>
      <c r="R282" s="306">
        <f t="shared" ca="1" si="136"/>
        <v>0</v>
      </c>
      <c r="S282" s="307">
        <f t="shared" ca="1" si="137"/>
        <v>8.7299999999999986</v>
      </c>
      <c r="T282" s="304">
        <f t="shared" ca="1" si="117"/>
        <v>85.641299999999987</v>
      </c>
      <c r="U282" s="311">
        <f t="shared" ca="1" si="118"/>
        <v>0</v>
      </c>
      <c r="V282" s="306">
        <f t="shared" ca="1" si="119"/>
        <v>1.094674652012612</v>
      </c>
      <c r="W282" s="304">
        <f t="shared" ca="1" si="120"/>
        <v>13.732622317438585</v>
      </c>
      <c r="Y282" s="314" t="str">
        <f t="shared" ca="1" si="138"/>
        <v/>
      </c>
      <c r="Z282" s="315" t="str">
        <f t="shared" ca="1" si="139"/>
        <v/>
      </c>
      <c r="AA282" s="316" t="str">
        <f t="shared" ca="1" si="140"/>
        <v/>
      </c>
      <c r="AC282" s="310" t="e">
        <f t="shared" ca="1" si="141"/>
        <v>#N/A</v>
      </c>
      <c r="AD282" s="323" t="e">
        <f t="shared" ca="1" si="142"/>
        <v>#N/A</v>
      </c>
      <c r="AE282" s="324">
        <f t="shared" ca="1" si="121"/>
        <v>1123.6519558836778</v>
      </c>
      <c r="AG282" s="306">
        <f t="shared" ca="1" si="143"/>
        <v>-10.652606225807668</v>
      </c>
      <c r="AH282" s="304">
        <f t="shared" ca="1" si="144"/>
        <v>-1.6238931664159646</v>
      </c>
    </row>
    <row r="283" spans="1:34" x14ac:dyDescent="0.2">
      <c r="A283" s="347">
        <f t="shared" ca="1" si="122"/>
        <v>0.1</v>
      </c>
      <c r="B283" s="304">
        <f t="shared" ca="1" si="123"/>
        <v>9.8999999999999826</v>
      </c>
      <c r="D283" s="306">
        <f t="shared" ca="1" si="124"/>
        <v>-0.62337148461760017</v>
      </c>
      <c r="E283" s="307">
        <f t="shared" ca="1" si="125"/>
        <v>-11.254249545509444</v>
      </c>
      <c r="F283" s="304">
        <f t="shared" ca="1" si="126"/>
        <v>11.271500558507455</v>
      </c>
      <c r="G283" s="306">
        <f t="shared" ca="1" si="127"/>
        <v>26.770555160312458</v>
      </c>
      <c r="H283" s="307">
        <f t="shared" ca="1" si="128"/>
        <v>61.041988021395206</v>
      </c>
      <c r="I283" s="304">
        <f t="shared" ca="1" si="129"/>
        <v>66.654234113036566</v>
      </c>
      <c r="J283" s="306">
        <f t="shared" ca="1" si="130"/>
        <v>289.7763465913111</v>
      </c>
      <c r="K283" s="307">
        <f t="shared" ca="1" si="131"/>
        <v>1129.812425933545</v>
      </c>
      <c r="L283" s="304">
        <f t="shared" ca="1" si="116"/>
        <v>1166.381776622753</v>
      </c>
      <c r="M283" s="306">
        <f t="shared" ca="1" si="132"/>
        <v>1.1574967892062404</v>
      </c>
      <c r="N283" s="304">
        <f t="shared" ca="1" si="133"/>
        <v>66.319680821461475</v>
      </c>
      <c r="P283" s="310">
        <f t="shared" ca="1" si="134"/>
        <v>23</v>
      </c>
      <c r="Q283" s="304">
        <f t="shared" ca="1" si="135"/>
        <v>0</v>
      </c>
      <c r="R283" s="306">
        <f t="shared" ca="1" si="136"/>
        <v>0</v>
      </c>
      <c r="S283" s="307">
        <f t="shared" ca="1" si="137"/>
        <v>8.7299999999999986</v>
      </c>
      <c r="T283" s="304">
        <f t="shared" ca="1" si="117"/>
        <v>85.641299999999987</v>
      </c>
      <c r="U283" s="311">
        <f t="shared" ca="1" si="118"/>
        <v>0</v>
      </c>
      <c r="V283" s="306">
        <f t="shared" ca="1" si="119"/>
        <v>1.0939983428276985</v>
      </c>
      <c r="W283" s="304">
        <f t="shared" ca="1" si="120"/>
        <v>13.299061297675872</v>
      </c>
      <c r="Y283" s="314" t="str">
        <f t="shared" ca="1" si="138"/>
        <v/>
      </c>
      <c r="Z283" s="315" t="str">
        <f t="shared" ca="1" si="139"/>
        <v/>
      </c>
      <c r="AA283" s="316" t="str">
        <f t="shared" ca="1" si="140"/>
        <v/>
      </c>
      <c r="AC283" s="310" t="e">
        <f t="shared" ca="1" si="141"/>
        <v>#N/A</v>
      </c>
      <c r="AD283" s="323" t="e">
        <f t="shared" ca="1" si="142"/>
        <v>#N/A</v>
      </c>
      <c r="AE283" s="324">
        <f t="shared" ca="1" si="121"/>
        <v>1129.812425933545</v>
      </c>
      <c r="AG283" s="306">
        <f t="shared" ca="1" si="143"/>
        <v>-10.579869080842029</v>
      </c>
      <c r="AH283" s="304">
        <f t="shared" ca="1" si="144"/>
        <v>-1.5730380661441681</v>
      </c>
    </row>
    <row r="284" spans="1:34" x14ac:dyDescent="0.2">
      <c r="A284" s="347">
        <f t="shared" ca="1" si="122"/>
        <v>0.1</v>
      </c>
      <c r="B284" s="304">
        <f t="shared" ca="1" si="123"/>
        <v>9.9999999999999822</v>
      </c>
      <c r="D284" s="306">
        <f t="shared" ca="1" si="124"/>
        <v>-0.61183790482276246</v>
      </c>
      <c r="E284" s="307">
        <f t="shared" ca="1" si="125"/>
        <v>-11.205107491554564</v>
      </c>
      <c r="F284" s="304">
        <f t="shared" ca="1" si="126"/>
        <v>11.221799299536155</v>
      </c>
      <c r="G284" s="306">
        <f t="shared" ca="1" si="127"/>
        <v>26.709371369830183</v>
      </c>
      <c r="H284" s="307">
        <f t="shared" ca="1" si="128"/>
        <v>59.921477272239748</v>
      </c>
      <c r="I284" s="304">
        <f t="shared" ca="1" si="129"/>
        <v>65.604679386908444</v>
      </c>
      <c r="J284" s="306">
        <f t="shared" ca="1" si="130"/>
        <v>292.4503429178182</v>
      </c>
      <c r="K284" s="307">
        <f t="shared" ca="1" si="131"/>
        <v>1135.8605991982267</v>
      </c>
      <c r="L284" s="304">
        <f t="shared" ca="1" si="116"/>
        <v>1172.9051555363308</v>
      </c>
      <c r="M284" s="306">
        <f t="shared" ca="1" si="132"/>
        <v>1.1514910504660316</v>
      </c>
      <c r="N284" s="304">
        <f t="shared" ca="1" si="133"/>
        <v>65.975577338789293</v>
      </c>
      <c r="P284" s="310">
        <f t="shared" ca="1" si="134"/>
        <v>23</v>
      </c>
      <c r="Q284" s="304">
        <f t="shared" ca="1" si="135"/>
        <v>0</v>
      </c>
      <c r="R284" s="306">
        <f t="shared" ca="1" si="136"/>
        <v>0</v>
      </c>
      <c r="S284" s="307">
        <f t="shared" ca="1" si="137"/>
        <v>8.7299999999999986</v>
      </c>
      <c r="T284" s="304">
        <f t="shared" ca="1" si="117"/>
        <v>85.641299999999987</v>
      </c>
      <c r="U284" s="311">
        <f t="shared" ca="1" si="118"/>
        <v>0</v>
      </c>
      <c r="V284" s="306">
        <f t="shared" ca="1" si="119"/>
        <v>1.0933347453502216</v>
      </c>
      <c r="W284" s="304">
        <f t="shared" ca="1" si="120"/>
        <v>12.875722948113433</v>
      </c>
      <c r="Y284" s="314" t="str">
        <f t="shared" ca="1" si="138"/>
        <v/>
      </c>
      <c r="Z284" s="315" t="str">
        <f t="shared" ca="1" si="139"/>
        <v/>
      </c>
      <c r="AA284" s="316" t="str">
        <f t="shared" ca="1" si="140"/>
        <v/>
      </c>
      <c r="AC284" s="310">
        <f t="shared" ca="1" si="141"/>
        <v>9.9999999999999822</v>
      </c>
      <c r="AD284" s="323">
        <f t="shared" ca="1" si="142"/>
        <v>292.4503429178182</v>
      </c>
      <c r="AE284" s="324">
        <f t="shared" ca="1" si="121"/>
        <v>1135.8605991982267</v>
      </c>
      <c r="AG284" s="306">
        <f t="shared" ca="1" si="143"/>
        <v>-10.507378668104252</v>
      </c>
      <c r="AH284" s="304">
        <f t="shared" ca="1" si="144"/>
        <v>-1.5233747190923108</v>
      </c>
    </row>
    <row r="285" spans="1:34" x14ac:dyDescent="0.2">
      <c r="A285" s="347">
        <f t="shared" ca="1" si="122"/>
        <v>0.1</v>
      </c>
      <c r="B285" s="304">
        <f t="shared" ca="1" si="123"/>
        <v>10.099999999999982</v>
      </c>
      <c r="D285" s="306">
        <f t="shared" ca="1" si="124"/>
        <v>-0.60046296820405498</v>
      </c>
      <c r="E285" s="307">
        <f t="shared" ca="1" si="125"/>
        <v>-11.157116246348769</v>
      </c>
      <c r="F285" s="304">
        <f t="shared" ca="1" si="126"/>
        <v>11.173262670801401</v>
      </c>
      <c r="G285" s="306">
        <f t="shared" ca="1" si="127"/>
        <v>26.649325073009777</v>
      </c>
      <c r="H285" s="307">
        <f t="shared" ca="1" si="128"/>
        <v>58.805765647604872</v>
      </c>
      <c r="I285" s="304">
        <f t="shared" ca="1" si="129"/>
        <v>64.562408569135442</v>
      </c>
      <c r="J285" s="306">
        <f t="shared" ca="1" si="130"/>
        <v>295.11827773996021</v>
      </c>
      <c r="K285" s="307">
        <f t="shared" ca="1" si="131"/>
        <v>1141.796961344219</v>
      </c>
      <c r="L285" s="304">
        <f t="shared" ca="1" si="116"/>
        <v>1179.319761044939</v>
      </c>
      <c r="M285" s="306">
        <f t="shared" ca="1" si="132"/>
        <v>1.1453048939668133</v>
      </c>
      <c r="N285" s="304">
        <f t="shared" ca="1" si="133"/>
        <v>65.621136679976672</v>
      </c>
      <c r="P285" s="310">
        <f t="shared" ca="1" si="134"/>
        <v>23</v>
      </c>
      <c r="Q285" s="304">
        <f t="shared" ca="1" si="135"/>
        <v>0</v>
      </c>
      <c r="R285" s="306">
        <f t="shared" ca="1" si="136"/>
        <v>0</v>
      </c>
      <c r="S285" s="307">
        <f t="shared" ca="1" si="137"/>
        <v>8.7299999999999986</v>
      </c>
      <c r="T285" s="304">
        <f t="shared" ca="1" si="117"/>
        <v>85.641299999999987</v>
      </c>
      <c r="U285" s="311">
        <f t="shared" ca="1" si="118"/>
        <v>0</v>
      </c>
      <c r="V285" s="306">
        <f t="shared" ca="1" si="119"/>
        <v>1.0926837848548012</v>
      </c>
      <c r="W285" s="304">
        <f t="shared" ca="1" si="120"/>
        <v>12.462431508054156</v>
      </c>
      <c r="Y285" s="314" t="str">
        <f t="shared" ca="1" si="138"/>
        <v/>
      </c>
      <c r="Z285" s="315" t="str">
        <f t="shared" ca="1" si="139"/>
        <v/>
      </c>
      <c r="AA285" s="316" t="str">
        <f t="shared" ca="1" si="140"/>
        <v/>
      </c>
      <c r="AC285" s="310" t="e">
        <f t="shared" ca="1" si="141"/>
        <v>#N/A</v>
      </c>
      <c r="AD285" s="323" t="e">
        <f t="shared" ca="1" si="142"/>
        <v>#N/A</v>
      </c>
      <c r="AE285" s="324">
        <f t="shared" ca="1" si="121"/>
        <v>1141.796961344219</v>
      </c>
      <c r="AG285" s="306">
        <f t="shared" ca="1" si="143"/>
        <v>-10.435061681400862</v>
      </c>
      <c r="AH285" s="304">
        <f t="shared" ca="1" si="144"/>
        <v>-1.4748823537357887</v>
      </c>
    </row>
    <row r="286" spans="1:34" x14ac:dyDescent="0.2">
      <c r="A286" s="347">
        <f t="shared" ca="1" si="122"/>
        <v>0.1</v>
      </c>
      <c r="B286" s="304">
        <f t="shared" ca="1" si="123"/>
        <v>10.199999999999982</v>
      </c>
      <c r="D286" s="306">
        <f t="shared" ca="1" si="124"/>
        <v>-0.58924381333542164</v>
      </c>
      <c r="E286" s="307">
        <f t="shared" ca="1" si="125"/>
        <v>-11.110255578757529</v>
      </c>
      <c r="F286" s="304">
        <f t="shared" ca="1" si="126"/>
        <v>11.125870181557346</v>
      </c>
      <c r="G286" s="306">
        <f t="shared" ca="1" si="127"/>
        <v>26.590400691676233</v>
      </c>
      <c r="H286" s="307">
        <f t="shared" ca="1" si="128"/>
        <v>57.694740089729116</v>
      </c>
      <c r="I286" s="304">
        <f t="shared" ca="1" si="129"/>
        <v>63.527414892826322</v>
      </c>
      <c r="J286" s="306">
        <f t="shared" ca="1" si="130"/>
        <v>297.78026402819449</v>
      </c>
      <c r="K286" s="307">
        <f t="shared" ca="1" si="131"/>
        <v>1147.6219866310857</v>
      </c>
      <c r="L286" s="304">
        <f t="shared" ca="1" si="116"/>
        <v>1185.6261256584139</v>
      </c>
      <c r="M286" s="306">
        <f t="shared" ca="1" si="132"/>
        <v>1.1389308176969162</v>
      </c>
      <c r="N286" s="304">
        <f t="shared" ca="1" si="133"/>
        <v>65.255929011417066</v>
      </c>
      <c r="P286" s="310">
        <f t="shared" ca="1" si="134"/>
        <v>23</v>
      </c>
      <c r="Q286" s="304">
        <f t="shared" ca="1" si="135"/>
        <v>0</v>
      </c>
      <c r="R286" s="306">
        <f t="shared" ca="1" si="136"/>
        <v>0</v>
      </c>
      <c r="S286" s="307">
        <f t="shared" ca="1" si="137"/>
        <v>8.7299999999999986</v>
      </c>
      <c r="T286" s="304">
        <f t="shared" ca="1" si="117"/>
        <v>85.641299999999987</v>
      </c>
      <c r="U286" s="311">
        <f t="shared" ca="1" si="118"/>
        <v>0</v>
      </c>
      <c r="V286" s="306">
        <f t="shared" ca="1" si="119"/>
        <v>1.0920453884118215</v>
      </c>
      <c r="W286" s="304">
        <f t="shared" ca="1" si="120"/>
        <v>12.059016623322188</v>
      </c>
      <c r="Y286" s="314" t="str">
        <f t="shared" ca="1" si="138"/>
        <v/>
      </c>
      <c r="Z286" s="315" t="str">
        <f t="shared" ca="1" si="139"/>
        <v/>
      </c>
      <c r="AA286" s="316" t="str">
        <f t="shared" ca="1" si="140"/>
        <v/>
      </c>
      <c r="AC286" s="310" t="e">
        <f t="shared" ca="1" si="141"/>
        <v>#N/A</v>
      </c>
      <c r="AD286" s="323" t="e">
        <f t="shared" ca="1" si="142"/>
        <v>#N/A</v>
      </c>
      <c r="AE286" s="324">
        <f t="shared" ca="1" si="121"/>
        <v>1147.6219866310857</v>
      </c>
      <c r="AG286" s="306">
        <f t="shared" ca="1" si="143"/>
        <v>-10.362841947908525</v>
      </c>
      <c r="AH286" s="304">
        <f t="shared" ca="1" si="144"/>
        <v>-1.4275408371196057</v>
      </c>
    </row>
    <row r="287" spans="1:34" x14ac:dyDescent="0.2">
      <c r="A287" s="347">
        <f t="shared" ca="1" si="122"/>
        <v>0.1</v>
      </c>
      <c r="B287" s="304">
        <f t="shared" ca="1" si="123"/>
        <v>10.299999999999981</v>
      </c>
      <c r="D287" s="306">
        <f t="shared" ca="1" si="124"/>
        <v>-0.57817771558727538</v>
      </c>
      <c r="E287" s="307">
        <f t="shared" ca="1" si="125"/>
        <v>-11.064505842663868</v>
      </c>
      <c r="F287" s="304">
        <f t="shared" ca="1" si="126"/>
        <v>11.079601933875811</v>
      </c>
      <c r="G287" s="306">
        <f t="shared" ca="1" si="127"/>
        <v>26.532582920117505</v>
      </c>
      <c r="H287" s="307">
        <f t="shared" ca="1" si="128"/>
        <v>56.588289505462733</v>
      </c>
      <c r="I287" s="304">
        <f t="shared" ca="1" si="129"/>
        <v>62.499699723814473</v>
      </c>
      <c r="J287" s="306">
        <f t="shared" ca="1" si="130"/>
        <v>300.43641320878419</v>
      </c>
      <c r="K287" s="307">
        <f t="shared" ca="1" si="131"/>
        <v>1153.3361381108452</v>
      </c>
      <c r="L287" s="304">
        <f t="shared" ca="1" si="116"/>
        <v>1191.8247714551826</v>
      </c>
      <c r="M287" s="306">
        <f t="shared" ca="1" si="132"/>
        <v>1.1323609307016016</v>
      </c>
      <c r="N287" s="304">
        <f t="shared" ca="1" si="133"/>
        <v>64.879502214707657</v>
      </c>
      <c r="P287" s="310">
        <f t="shared" ca="1" si="134"/>
        <v>23</v>
      </c>
      <c r="Q287" s="304">
        <f t="shared" ca="1" si="135"/>
        <v>0</v>
      </c>
      <c r="R287" s="306">
        <f t="shared" ca="1" si="136"/>
        <v>0</v>
      </c>
      <c r="S287" s="307">
        <f t="shared" ca="1" si="137"/>
        <v>8.7299999999999986</v>
      </c>
      <c r="T287" s="304">
        <f t="shared" ca="1" si="117"/>
        <v>85.641299999999987</v>
      </c>
      <c r="U287" s="311">
        <f t="shared" ca="1" si="118"/>
        <v>0</v>
      </c>
      <c r="V287" s="306">
        <f t="shared" ca="1" si="119"/>
        <v>1.0914194848546515</v>
      </c>
      <c r="W287" s="304">
        <f t="shared" ca="1" si="120"/>
        <v>11.665313184653426</v>
      </c>
      <c r="Y287" s="314" t="str">
        <f t="shared" ca="1" si="138"/>
        <v/>
      </c>
      <c r="Z287" s="315" t="str">
        <f t="shared" ca="1" si="139"/>
        <v/>
      </c>
      <c r="AA287" s="316" t="str">
        <f t="shared" ca="1" si="140"/>
        <v/>
      </c>
      <c r="AC287" s="310" t="e">
        <f t="shared" ca="1" si="141"/>
        <v>#N/A</v>
      </c>
      <c r="AD287" s="323" t="e">
        <f t="shared" ca="1" si="142"/>
        <v>#N/A</v>
      </c>
      <c r="AE287" s="324">
        <f t="shared" ca="1" si="121"/>
        <v>1153.3361381108452</v>
      </c>
      <c r="AG287" s="306">
        <f t="shared" ca="1" si="143"/>
        <v>-10.290640144024913</v>
      </c>
      <c r="AH287" s="304">
        <f t="shared" ca="1" si="144"/>
        <v>-1.3813306555924616</v>
      </c>
    </row>
    <row r="288" spans="1:34" x14ac:dyDescent="0.2">
      <c r="A288" s="347">
        <f t="shared" ca="1" si="122"/>
        <v>0.1</v>
      </c>
      <c r="B288" s="304">
        <f t="shared" ca="1" si="123"/>
        <v>10.399999999999981</v>
      </c>
      <c r="D288" s="306">
        <f t="shared" ca="1" si="124"/>
        <v>-0.56726208730921279</v>
      </c>
      <c r="E288" s="307">
        <f t="shared" ca="1" si="125"/>
        <v>-11.019847956332502</v>
      </c>
      <c r="F288" s="304">
        <f t="shared" ca="1" si="126"/>
        <v>11.034438601776895</v>
      </c>
      <c r="G288" s="306">
        <f t="shared" ca="1" si="127"/>
        <v>26.475856711386584</v>
      </c>
      <c r="H288" s="307">
        <f t="shared" ca="1" si="128"/>
        <v>55.486304709829483</v>
      </c>
      <c r="I288" s="304">
        <f t="shared" ca="1" si="129"/>
        <v>61.479272921480778</v>
      </c>
      <c r="J288" s="306">
        <f t="shared" ca="1" si="130"/>
        <v>303.08683519035941</v>
      </c>
      <c r="K288" s="307">
        <f t="shared" ca="1" si="131"/>
        <v>1158.9398678216098</v>
      </c>
      <c r="L288" s="304">
        <f t="shared" ca="1" si="116"/>
        <v>1197.9162102968967</v>
      </c>
      <c r="M288" s="306">
        <f t="shared" ca="1" si="132"/>
        <v>1.1255869304966633</v>
      </c>
      <c r="N288" s="304">
        <f t="shared" ca="1" si="133"/>
        <v>64.491380592543933</v>
      </c>
      <c r="P288" s="310">
        <f t="shared" ca="1" si="134"/>
        <v>23</v>
      </c>
      <c r="Q288" s="304">
        <f t="shared" ca="1" si="135"/>
        <v>0</v>
      </c>
      <c r="R288" s="306">
        <f t="shared" ca="1" si="136"/>
        <v>0</v>
      </c>
      <c r="S288" s="307">
        <f t="shared" ca="1" si="137"/>
        <v>8.7299999999999986</v>
      </c>
      <c r="T288" s="304">
        <f t="shared" ca="1" si="117"/>
        <v>85.641299999999987</v>
      </c>
      <c r="U288" s="311">
        <f t="shared" ca="1" si="118"/>
        <v>0</v>
      </c>
      <c r="V288" s="306">
        <f t="shared" ca="1" si="119"/>
        <v>1.0908060047478518</v>
      </c>
      <c r="W288" s="304">
        <f t="shared" ca="1" si="120"/>
        <v>11.281161172384557</v>
      </c>
      <c r="Y288" s="314" t="str">
        <f t="shared" ca="1" si="138"/>
        <v/>
      </c>
      <c r="Z288" s="315" t="str">
        <f t="shared" ca="1" si="139"/>
        <v/>
      </c>
      <c r="AA288" s="316" t="str">
        <f t="shared" ca="1" si="140"/>
        <v/>
      </c>
      <c r="AC288" s="310" t="e">
        <f t="shared" ca="1" si="141"/>
        <v>#N/A</v>
      </c>
      <c r="AD288" s="323" t="e">
        <f t="shared" ca="1" si="142"/>
        <v>#N/A</v>
      </c>
      <c r="AE288" s="324">
        <f t="shared" ca="1" si="121"/>
        <v>1158.9398678216098</v>
      </c>
      <c r="AG288" s="306">
        <f t="shared" ca="1" si="143"/>
        <v>-10.218373490596962</v>
      </c>
      <c r="AH288" s="304">
        <f t="shared" ca="1" si="144"/>
        <v>-1.3362328962947798</v>
      </c>
    </row>
    <row r="289" spans="1:34" x14ac:dyDescent="0.2">
      <c r="A289" s="347">
        <f t="shared" ca="1" si="122"/>
        <v>0.1</v>
      </c>
      <c r="B289" s="304">
        <f t="shared" ca="1" si="123"/>
        <v>10.49999999999998</v>
      </c>
      <c r="D289" s="306">
        <f t="shared" ca="1" si="124"/>
        <v>-0.55649447837019816</v>
      </c>
      <c r="E289" s="307">
        <f t="shared" ca="1" si="125"/>
        <v>-10.976263382249938</v>
      </c>
      <c r="F289" s="304">
        <f t="shared" ca="1" si="126"/>
        <v>10.990361410844384</v>
      </c>
      <c r="G289" s="306">
        <f t="shared" ca="1" si="127"/>
        <v>26.420207263549564</v>
      </c>
      <c r="H289" s="307">
        <f t="shared" ca="1" si="128"/>
        <v>54.388678371604492</v>
      </c>
      <c r="I289" s="304">
        <f t="shared" ca="1" si="129"/>
        <v>60.466153233513666</v>
      </c>
      <c r="J289" s="306">
        <f t="shared" ca="1" si="130"/>
        <v>305.73163838910619</v>
      </c>
      <c r="K289" s="307">
        <f t="shared" ca="1" si="131"/>
        <v>1164.4336169756816</v>
      </c>
      <c r="L289" s="304">
        <f t="shared" ca="1" si="116"/>
        <v>1203.9009440378206</v>
      </c>
      <c r="M289" s="306">
        <f t="shared" ca="1" si="132"/>
        <v>1.1186000792056423</v>
      </c>
      <c r="N289" s="304">
        <f t="shared" ca="1" si="133"/>
        <v>64.091063501482907</v>
      </c>
      <c r="P289" s="310">
        <f t="shared" ca="1" si="134"/>
        <v>23</v>
      </c>
      <c r="Q289" s="304">
        <f t="shared" ca="1" si="135"/>
        <v>0</v>
      </c>
      <c r="R289" s="306">
        <f t="shared" ca="1" si="136"/>
        <v>0</v>
      </c>
      <c r="S289" s="307">
        <f t="shared" ca="1" si="137"/>
        <v>8.7299999999999986</v>
      </c>
      <c r="T289" s="304">
        <f t="shared" ca="1" si="117"/>
        <v>85.641299999999987</v>
      </c>
      <c r="U289" s="311">
        <f t="shared" ca="1" si="118"/>
        <v>0</v>
      </c>
      <c r="V289" s="306">
        <f t="shared" ca="1" si="119"/>
        <v>1.0902048803563453</v>
      </c>
      <c r="W289" s="304">
        <f t="shared" ca="1" si="120"/>
        <v>10.906405507170609</v>
      </c>
      <c r="Y289" s="314" t="str">
        <f t="shared" ca="1" si="138"/>
        <v/>
      </c>
      <c r="Z289" s="315" t="str">
        <f t="shared" ca="1" si="139"/>
        <v/>
      </c>
      <c r="AA289" s="316" t="str">
        <f t="shared" ca="1" si="140"/>
        <v/>
      </c>
      <c r="AC289" s="310" t="e">
        <f t="shared" ca="1" si="141"/>
        <v>#N/A</v>
      </c>
      <c r="AD289" s="323" t="e">
        <f t="shared" ca="1" si="142"/>
        <v>#N/A</v>
      </c>
      <c r="AE289" s="324">
        <f t="shared" ca="1" si="121"/>
        <v>1164.4336169756816</v>
      </c>
      <c r="AG289" s="306">
        <f t="shared" ca="1" si="143"/>
        <v>-10.14595542581519</v>
      </c>
      <c r="AH289" s="304">
        <f t="shared" ca="1" si="144"/>
        <v>-1.2922292293682198</v>
      </c>
    </row>
    <row r="290" spans="1:34" x14ac:dyDescent="0.2">
      <c r="A290" s="347">
        <f t="shared" ca="1" si="122"/>
        <v>0.1</v>
      </c>
      <c r="B290" s="304">
        <f t="shared" ca="1" si="123"/>
        <v>10.59999999999998</v>
      </c>
      <c r="D290" s="306">
        <f t="shared" ca="1" si="124"/>
        <v>-0.54587257707108183</v>
      </c>
      <c r="E290" s="307">
        <f t="shared" ca="1" si="125"/>
        <v>-10.933734107383728</v>
      </c>
      <c r="F290" s="304">
        <f t="shared" ca="1" si="126"/>
        <v>10.947352118268805</v>
      </c>
      <c r="G290" s="306">
        <f t="shared" ca="1" si="127"/>
        <v>26.365620005842455</v>
      </c>
      <c r="H290" s="307">
        <f t="shared" ca="1" si="128"/>
        <v>53.295304960866119</v>
      </c>
      <c r="I290" s="304">
        <f t="shared" ca="1" si="129"/>
        <v>59.460368727112687</v>
      </c>
      <c r="J290" s="306">
        <f t="shared" ca="1" si="130"/>
        <v>308.37092975257582</v>
      </c>
      <c r="K290" s="307">
        <f t="shared" ca="1" si="131"/>
        <v>1169.8178161423052</v>
      </c>
      <c r="L290" s="304">
        <f t="shared" ca="1" si="116"/>
        <v>1209.7794647291796</v>
      </c>
      <c r="M290" s="306">
        <f t="shared" ca="1" si="132"/>
        <v>1.1113911783796684</v>
      </c>
      <c r="N290" s="304">
        <f t="shared" ca="1" si="133"/>
        <v>63.678023909226226</v>
      </c>
      <c r="P290" s="310">
        <f t="shared" ca="1" si="134"/>
        <v>23</v>
      </c>
      <c r="Q290" s="304">
        <f t="shared" ca="1" si="135"/>
        <v>0</v>
      </c>
      <c r="R290" s="306">
        <f t="shared" ca="1" si="136"/>
        <v>0</v>
      </c>
      <c r="S290" s="307">
        <f t="shared" ca="1" si="137"/>
        <v>8.7299999999999986</v>
      </c>
      <c r="T290" s="304">
        <f t="shared" ca="1" si="117"/>
        <v>85.641299999999987</v>
      </c>
      <c r="U290" s="311">
        <f t="shared" ca="1" si="118"/>
        <v>0</v>
      </c>
      <c r="V290" s="306">
        <f t="shared" ca="1" si="119"/>
        <v>1.0896160456155066</v>
      </c>
      <c r="W290" s="304">
        <f t="shared" ca="1" si="120"/>
        <v>10.54089590647297</v>
      </c>
      <c r="Y290" s="314" t="str">
        <f t="shared" ca="1" si="138"/>
        <v/>
      </c>
      <c r="Z290" s="315" t="str">
        <f t="shared" ca="1" si="139"/>
        <v/>
      </c>
      <c r="AA290" s="316" t="str">
        <f t="shared" ca="1" si="140"/>
        <v/>
      </c>
      <c r="AC290" s="310" t="e">
        <f t="shared" ca="1" si="141"/>
        <v>#N/A</v>
      </c>
      <c r="AD290" s="323" t="e">
        <f t="shared" ca="1" si="142"/>
        <v>#N/A</v>
      </c>
      <c r="AE290" s="324">
        <f t="shared" ca="1" si="121"/>
        <v>1169.8178161423052</v>
      </c>
      <c r="AG290" s="306">
        <f t="shared" ca="1" si="143"/>
        <v>-10.073295253967778</v>
      </c>
      <c r="AH290" s="304">
        <f t="shared" ca="1" si="144"/>
        <v>-1.2493018908557401</v>
      </c>
    </row>
    <row r="291" spans="1:34" x14ac:dyDescent="0.2">
      <c r="A291" s="347">
        <f t="shared" ca="1" si="122"/>
        <v>0.1</v>
      </c>
      <c r="B291" s="304">
        <f t="shared" ca="1" si="123"/>
        <v>10.69999999999998</v>
      </c>
      <c r="D291" s="306">
        <f t="shared" ca="1" si="124"/>
        <v>-0.5353942114460245</v>
      </c>
      <c r="E291" s="307">
        <f t="shared" ca="1" si="125"/>
        <v>-10.892242623802336</v>
      </c>
      <c r="F291" s="304">
        <f t="shared" ca="1" si="126"/>
        <v>10.905392993259174</v>
      </c>
      <c r="G291" s="306">
        <f t="shared" ca="1" si="127"/>
        <v>26.312080584697853</v>
      </c>
      <c r="H291" s="307">
        <f t="shared" ca="1" si="128"/>
        <v>52.206080698485884</v>
      </c>
      <c r="I291" s="304">
        <f t="shared" ca="1" si="129"/>
        <v>58.461957259336216</v>
      </c>
      <c r="J291" s="306">
        <f t="shared" ca="1" si="130"/>
        <v>311.00481478210281</v>
      </c>
      <c r="K291" s="307">
        <f t="shared" ca="1" si="131"/>
        <v>1175.0928854252729</v>
      </c>
      <c r="L291" s="304">
        <f t="shared" ca="1" si="116"/>
        <v>1215.5522548186661</v>
      </c>
      <c r="M291" s="306">
        <f t="shared" ca="1" si="132"/>
        <v>1.1039505424660099</v>
      </c>
      <c r="N291" s="304">
        <f t="shared" ca="1" si="133"/>
        <v>63.251706874480128</v>
      </c>
      <c r="P291" s="310">
        <f t="shared" ca="1" si="134"/>
        <v>23</v>
      </c>
      <c r="Q291" s="304">
        <f t="shared" ca="1" si="135"/>
        <v>0</v>
      </c>
      <c r="R291" s="306">
        <f t="shared" ca="1" si="136"/>
        <v>0</v>
      </c>
      <c r="S291" s="307">
        <f t="shared" ca="1" si="137"/>
        <v>8.7299999999999986</v>
      </c>
      <c r="T291" s="304">
        <f t="shared" ca="1" si="117"/>
        <v>85.641299999999987</v>
      </c>
      <c r="U291" s="311">
        <f t="shared" ca="1" si="118"/>
        <v>0</v>
      </c>
      <c r="V291" s="306">
        <f t="shared" ca="1" si="119"/>
        <v>1.0890394361021429</v>
      </c>
      <c r="W291" s="304">
        <f t="shared" ca="1" si="120"/>
        <v>10.18448674657173</v>
      </c>
      <c r="Y291" s="314" t="str">
        <f t="shared" ca="1" si="138"/>
        <v/>
      </c>
      <c r="Z291" s="315" t="str">
        <f t="shared" ca="1" si="139"/>
        <v/>
      </c>
      <c r="AA291" s="316" t="str">
        <f t="shared" ca="1" si="140"/>
        <v/>
      </c>
      <c r="AC291" s="310" t="e">
        <f t="shared" ca="1" si="141"/>
        <v>#N/A</v>
      </c>
      <c r="AD291" s="323" t="e">
        <f t="shared" ca="1" si="142"/>
        <v>#N/A</v>
      </c>
      <c r="AE291" s="324">
        <f t="shared" ca="1" si="121"/>
        <v>1175.0928854252729</v>
      </c>
      <c r="AG291" s="306">
        <f t="shared" ca="1" si="143"/>
        <v>-10.000297768158115</v>
      </c>
      <c r="AH291" s="304">
        <f t="shared" ca="1" si="144"/>
        <v>-1.2074336662626544</v>
      </c>
    </row>
    <row r="292" spans="1:34" x14ac:dyDescent="0.2">
      <c r="A292" s="347">
        <f t="shared" ca="1" si="122"/>
        <v>0.1</v>
      </c>
      <c r="B292" s="304">
        <f t="shared" ca="1" si="123"/>
        <v>10.799999999999979</v>
      </c>
      <c r="D292" s="306">
        <f t="shared" ca="1" si="124"/>
        <v>-0.52505735097118744</v>
      </c>
      <c r="E292" s="307">
        <f t="shared" ca="1" si="125"/>
        <v>-10.851771909594881</v>
      </c>
      <c r="F292" s="304">
        <f t="shared" ca="1" si="126"/>
        <v>10.864466797762393</v>
      </c>
      <c r="G292" s="306">
        <f t="shared" ca="1" si="127"/>
        <v>26.259574849600735</v>
      </c>
      <c r="H292" s="307">
        <f t="shared" ca="1" si="128"/>
        <v>51.120903507526393</v>
      </c>
      <c r="I292" s="304">
        <f t="shared" ca="1" si="129"/>
        <v>57.470966989494855</v>
      </c>
      <c r="J292" s="306">
        <f t="shared" ca="1" si="130"/>
        <v>313.63339755381776</v>
      </c>
      <c r="K292" s="307">
        <f t="shared" ca="1" si="131"/>
        <v>1180.2592346355736</v>
      </c>
      <c r="L292" s="304">
        <f t="shared" ca="1" si="116"/>
        <v>1221.2197873453006</v>
      </c>
      <c r="M292" s="306">
        <f t="shared" ca="1" si="132"/>
        <v>1.0962679709010155</v>
      </c>
      <c r="N292" s="304">
        <f t="shared" ca="1" si="133"/>
        <v>62.811527947998727</v>
      </c>
      <c r="P292" s="310">
        <f t="shared" ca="1" si="134"/>
        <v>23</v>
      </c>
      <c r="Q292" s="304">
        <f t="shared" ca="1" si="135"/>
        <v>0</v>
      </c>
      <c r="R292" s="306">
        <f t="shared" ca="1" si="136"/>
        <v>0</v>
      </c>
      <c r="S292" s="307">
        <f t="shared" ca="1" si="137"/>
        <v>8.7299999999999986</v>
      </c>
      <c r="T292" s="304">
        <f t="shared" ca="1" si="117"/>
        <v>85.641299999999987</v>
      </c>
      <c r="U292" s="311">
        <f t="shared" ca="1" si="118"/>
        <v>0</v>
      </c>
      <c r="V292" s="306">
        <f t="shared" ca="1" si="119"/>
        <v>1.0884749890063417</v>
      </c>
      <c r="W292" s="304">
        <f t="shared" ca="1" si="120"/>
        <v>9.837036929867061</v>
      </c>
      <c r="Y292" s="314" t="str">
        <f t="shared" ca="1" si="138"/>
        <v/>
      </c>
      <c r="Z292" s="315" t="str">
        <f t="shared" ca="1" si="139"/>
        <v/>
      </c>
      <c r="AA292" s="316" t="str">
        <f t="shared" ca="1" si="140"/>
        <v/>
      </c>
      <c r="AC292" s="310" t="e">
        <f t="shared" ca="1" si="141"/>
        <v>#N/A</v>
      </c>
      <c r="AD292" s="323" t="e">
        <f t="shared" ca="1" si="142"/>
        <v>#N/A</v>
      </c>
      <c r="AE292" s="324">
        <f t="shared" ca="1" si="121"/>
        <v>1180.2592346355736</v>
      </c>
      <c r="AG292" s="306">
        <f t="shared" ca="1" si="143"/>
        <v>-9.9268628450090954</v>
      </c>
      <c r="AH292" s="304">
        <f t="shared" ca="1" si="144"/>
        <v>-1.1666078747504847</v>
      </c>
    </row>
    <row r="293" spans="1:34" x14ac:dyDescent="0.2">
      <c r="A293" s="347">
        <f t="shared" ca="1" si="122"/>
        <v>0.1</v>
      </c>
      <c r="B293" s="304">
        <f t="shared" ca="1" si="123"/>
        <v>10.899999999999979</v>
      </c>
      <c r="D293" s="306">
        <f t="shared" ca="1" si="124"/>
        <v>-0.51486010870086563</v>
      </c>
      <c r="E293" s="307">
        <f t="shared" ca="1" si="125"/>
        <v>-10.812305410027296</v>
      </c>
      <c r="F293" s="304">
        <f t="shared" ca="1" si="126"/>
        <v>10.824556767426415</v>
      </c>
      <c r="G293" s="306">
        <f t="shared" ca="1" si="127"/>
        <v>26.208088838730649</v>
      </c>
      <c r="H293" s="307">
        <f t="shared" ca="1" si="128"/>
        <v>50.039672966523661</v>
      </c>
      <c r="I293" s="304">
        <f t="shared" ca="1" si="129"/>
        <v>56.487456936699111</v>
      </c>
      <c r="J293" s="306">
        <f t="shared" ca="1" si="130"/>
        <v>316.25678073823434</v>
      </c>
      <c r="K293" s="307">
        <f t="shared" ca="1" si="131"/>
        <v>1185.3172634592761</v>
      </c>
      <c r="L293" s="304">
        <f t="shared" ca="1" si="116"/>
        <v>1226.7825261298349</v>
      </c>
      <c r="M293" s="306">
        <f t="shared" ca="1" si="132"/>
        <v>1.0883327188158107</v>
      </c>
      <c r="N293" s="304">
        <f t="shared" ca="1" si="133"/>
        <v>62.356871494144116</v>
      </c>
      <c r="P293" s="310">
        <f t="shared" ca="1" si="134"/>
        <v>23</v>
      </c>
      <c r="Q293" s="304">
        <f t="shared" ca="1" si="135"/>
        <v>0</v>
      </c>
      <c r="R293" s="306">
        <f t="shared" ca="1" si="136"/>
        <v>0</v>
      </c>
      <c r="S293" s="307">
        <f t="shared" ca="1" si="137"/>
        <v>8.7299999999999986</v>
      </c>
      <c r="T293" s="304">
        <f t="shared" ca="1" si="117"/>
        <v>85.641299999999987</v>
      </c>
      <c r="U293" s="311">
        <f t="shared" ca="1" si="118"/>
        <v>0</v>
      </c>
      <c r="V293" s="306">
        <f t="shared" ca="1" si="119"/>
        <v>1.08792264310414</v>
      </c>
      <c r="W293" s="304">
        <f t="shared" ca="1" si="120"/>
        <v>9.4984097572443904</v>
      </c>
      <c r="Y293" s="314" t="str">
        <f t="shared" ca="1" si="138"/>
        <v/>
      </c>
      <c r="Z293" s="315" t="str">
        <f t="shared" ca="1" si="139"/>
        <v/>
      </c>
      <c r="AA293" s="316" t="str">
        <f t="shared" ca="1" si="140"/>
        <v/>
      </c>
      <c r="AC293" s="310" t="e">
        <f t="shared" ca="1" si="141"/>
        <v>#N/A</v>
      </c>
      <c r="AD293" s="323" t="e">
        <f t="shared" ca="1" si="142"/>
        <v>#N/A</v>
      </c>
      <c r="AE293" s="324">
        <f t="shared" ca="1" si="121"/>
        <v>1185.3172634592761</v>
      </c>
      <c r="AG293" s="306">
        <f t="shared" ca="1" si="143"/>
        <v>-9.8528850093112368</v>
      </c>
      <c r="AH293" s="304">
        <f t="shared" ca="1" si="144"/>
        <v>-1.1268083539366625</v>
      </c>
    </row>
    <row r="294" spans="1:34" x14ac:dyDescent="0.2">
      <c r="A294" s="347">
        <f t="shared" ca="1" si="122"/>
        <v>0.1</v>
      </c>
      <c r="B294" s="304">
        <f t="shared" ca="1" si="123"/>
        <v>10.999999999999979</v>
      </c>
      <c r="D294" s="306">
        <f t="shared" ca="1" si="124"/>
        <v>-0.50480074385308038</v>
      </c>
      <c r="E294" s="307">
        <f t="shared" ca="1" si="125"/>
        <v>-10.773827018868174</v>
      </c>
      <c r="F294" s="304">
        <f t="shared" ca="1" si="126"/>
        <v>10.785646592740209</v>
      </c>
      <c r="G294" s="306">
        <f t="shared" ca="1" si="127"/>
        <v>26.157608764345341</v>
      </c>
      <c r="H294" s="307">
        <f t="shared" ca="1" si="128"/>
        <v>48.962290264636842</v>
      </c>
      <c r="I294" s="304">
        <f t="shared" ca="1" si="129"/>
        <v>55.511497585879518</v>
      </c>
      <c r="J294" s="306">
        <f t="shared" ca="1" si="130"/>
        <v>318.87506561838813</v>
      </c>
      <c r="K294" s="307">
        <f t="shared" ca="1" si="131"/>
        <v>1190.2673616208342</v>
      </c>
      <c r="L294" s="304">
        <f t="shared" ca="1" si="116"/>
        <v>1232.2409259608908</v>
      </c>
      <c r="M294" s="306">
        <f t="shared" ca="1" si="132"/>
        <v>1.0801334663595619</v>
      </c>
      <c r="N294" s="304">
        <f t="shared" ca="1" si="133"/>
        <v>61.887088933238779</v>
      </c>
      <c r="P294" s="310">
        <f t="shared" ca="1" si="134"/>
        <v>23</v>
      </c>
      <c r="Q294" s="304">
        <f t="shared" ca="1" si="135"/>
        <v>0</v>
      </c>
      <c r="R294" s="306">
        <f t="shared" ca="1" si="136"/>
        <v>0</v>
      </c>
      <c r="S294" s="307">
        <f t="shared" ca="1" si="137"/>
        <v>8.7299999999999986</v>
      </c>
      <c r="T294" s="304">
        <f t="shared" ca="1" si="117"/>
        <v>85.641299999999987</v>
      </c>
      <c r="U294" s="311">
        <f t="shared" ca="1" si="118"/>
        <v>0</v>
      </c>
      <c r="V294" s="306">
        <f t="shared" ca="1" si="119"/>
        <v>1.087382338731002</v>
      </c>
      <c r="W294" s="304">
        <f t="shared" ca="1" si="120"/>
        <v>9.1684728052878608</v>
      </c>
      <c r="Y294" s="314" t="str">
        <f t="shared" ca="1" si="138"/>
        <v/>
      </c>
      <c r="Z294" s="315" t="str">
        <f t="shared" ca="1" si="139"/>
        <v/>
      </c>
      <c r="AA294" s="316" t="str">
        <f t="shared" ca="1" si="140"/>
        <v/>
      </c>
      <c r="AC294" s="310">
        <f t="shared" ca="1" si="141"/>
        <v>10.999999999999979</v>
      </c>
      <c r="AD294" s="323">
        <f t="shared" ca="1" si="142"/>
        <v>318.87506561838813</v>
      </c>
      <c r="AE294" s="324">
        <f t="shared" ca="1" si="121"/>
        <v>1190.2673616208342</v>
      </c>
      <c r="AG294" s="306">
        <f t="shared" ca="1" si="143"/>
        <v>-9.7782529665265496</v>
      </c>
      <c r="AH294" s="304">
        <f t="shared" ca="1" si="144"/>
        <v>-1.0880194452742717</v>
      </c>
    </row>
    <row r="295" spans="1:34" x14ac:dyDescent="0.2">
      <c r="A295" s="347">
        <f t="shared" ca="1" si="122"/>
        <v>0.1</v>
      </c>
      <c r="B295" s="304">
        <f t="shared" ca="1" si="123"/>
        <v>11.099999999999978</v>
      </c>
      <c r="D295" s="306">
        <f t="shared" ca="1" si="124"/>
        <v>-0.49487766486853152</v>
      </c>
      <c r="E295" s="307">
        <f t="shared" ca="1" si="125"/>
        <v>-10.736321059813632</v>
      </c>
      <c r="F295" s="304">
        <f t="shared" ca="1" si="126"/>
        <v>10.747720400279468</v>
      </c>
      <c r="G295" s="306">
        <f t="shared" ca="1" si="127"/>
        <v>26.108120997858489</v>
      </c>
      <c r="H295" s="307">
        <f t="shared" ca="1" si="128"/>
        <v>47.888658158655481</v>
      </c>
      <c r="I295" s="304">
        <f t="shared" ca="1" si="129"/>
        <v>54.543171545807454</v>
      </c>
      <c r="J295" s="306">
        <f t="shared" ca="1" si="130"/>
        <v>321.48835210649833</v>
      </c>
      <c r="K295" s="307">
        <f t="shared" ca="1" si="131"/>
        <v>1195.1099090419989</v>
      </c>
      <c r="L295" s="304">
        <f t="shared" ca="1" si="116"/>
        <v>1237.5954327770148</v>
      </c>
      <c r="M295" s="306">
        <f t="shared" ca="1" si="132"/>
        <v>1.0716582866661466</v>
      </c>
      <c r="N295" s="304">
        <f t="shared" ca="1" si="133"/>
        <v>61.401496906191106</v>
      </c>
      <c r="P295" s="310">
        <f t="shared" ca="1" si="134"/>
        <v>23</v>
      </c>
      <c r="Q295" s="304">
        <f t="shared" ca="1" si="135"/>
        <v>0</v>
      </c>
      <c r="R295" s="306">
        <f t="shared" ca="1" si="136"/>
        <v>0</v>
      </c>
      <c r="S295" s="307">
        <f t="shared" ca="1" si="137"/>
        <v>8.7299999999999986</v>
      </c>
      <c r="T295" s="304">
        <f t="shared" ca="1" si="117"/>
        <v>85.641299999999987</v>
      </c>
      <c r="U295" s="311">
        <f t="shared" ca="1" si="118"/>
        <v>0</v>
      </c>
      <c r="V295" s="306">
        <f t="shared" ca="1" si="119"/>
        <v>1.0868540177560588</v>
      </c>
      <c r="W295" s="304">
        <f t="shared" ca="1" si="120"/>
        <v>8.8470978081353167</v>
      </c>
      <c r="Y295" s="314" t="str">
        <f t="shared" ca="1" si="138"/>
        <v/>
      </c>
      <c r="Z295" s="315" t="str">
        <f t="shared" ca="1" si="139"/>
        <v/>
      </c>
      <c r="AA295" s="316" t="str">
        <f t="shared" ca="1" si="140"/>
        <v/>
      </c>
      <c r="AC295" s="310" t="e">
        <f t="shared" ca="1" si="141"/>
        <v>#N/A</v>
      </c>
      <c r="AD295" s="323" t="e">
        <f t="shared" ca="1" si="142"/>
        <v>#N/A</v>
      </c>
      <c r="AE295" s="324">
        <f t="shared" ca="1" si="121"/>
        <v>1195.1099090419989</v>
      </c>
      <c r="AG295" s="306">
        <f t="shared" ca="1" si="143"/>
        <v>-9.7028491010442703</v>
      </c>
      <c r="AH295" s="304">
        <f t="shared" ca="1" si="144"/>
        <v>-1.0502259799871549</v>
      </c>
    </row>
    <row r="296" spans="1:34" x14ac:dyDescent="0.2">
      <c r="A296" s="347">
        <f t="shared" ca="1" si="122"/>
        <v>0.1</v>
      </c>
      <c r="B296" s="304">
        <f t="shared" ca="1" si="123"/>
        <v>11.199999999999978</v>
      </c>
      <c r="D296" s="306">
        <f t="shared" ca="1" si="124"/>
        <v>-0.48508943296863699</v>
      </c>
      <c r="E296" s="307">
        <f t="shared" ca="1" si="125"/>
        <v>-10.699772267935964</v>
      </c>
      <c r="F296" s="304">
        <f t="shared" ca="1" si="126"/>
        <v>10.71076273398255</v>
      </c>
      <c r="G296" s="306">
        <f t="shared" ca="1" si="127"/>
        <v>26.059612054561626</v>
      </c>
      <c r="H296" s="307">
        <f t="shared" ca="1" si="128"/>
        <v>46.818680931861884</v>
      </c>
      <c r="I296" s="304">
        <f t="shared" ca="1" si="129"/>
        <v>53.582574262849121</v>
      </c>
      <c r="J296" s="306">
        <f t="shared" ca="1" si="130"/>
        <v>324.09673875911932</v>
      </c>
      <c r="K296" s="307">
        <f t="shared" ca="1" si="131"/>
        <v>1199.8452759965248</v>
      </c>
      <c r="L296" s="304">
        <f t="shared" ca="1" si="116"/>
        <v>1242.8464838448367</v>
      </c>
      <c r="M296" s="306">
        <f t="shared" ca="1" si="132"/>
        <v>1.062894612516645</v>
      </c>
      <c r="N296" s="304">
        <f t="shared" ca="1" si="133"/>
        <v>60.899375364396761</v>
      </c>
      <c r="P296" s="310">
        <f t="shared" ca="1" si="134"/>
        <v>23</v>
      </c>
      <c r="Q296" s="304">
        <f t="shared" ca="1" si="135"/>
        <v>0</v>
      </c>
      <c r="R296" s="306">
        <f t="shared" ca="1" si="136"/>
        <v>0</v>
      </c>
      <c r="S296" s="307">
        <f t="shared" ca="1" si="137"/>
        <v>8.7299999999999986</v>
      </c>
      <c r="T296" s="304">
        <f t="shared" ca="1" si="117"/>
        <v>85.641299999999987</v>
      </c>
      <c r="U296" s="311">
        <f t="shared" ca="1" si="118"/>
        <v>0</v>
      </c>
      <c r="V296" s="306">
        <f t="shared" ca="1" si="119"/>
        <v>1.086337623557099</v>
      </c>
      <c r="W296" s="304">
        <f t="shared" ca="1" si="120"/>
        <v>8.5341605437765171</v>
      </c>
      <c r="Y296" s="314" t="str">
        <f t="shared" ca="1" si="138"/>
        <v/>
      </c>
      <c r="Z296" s="315" t="str">
        <f t="shared" ca="1" si="139"/>
        <v/>
      </c>
      <c r="AA296" s="316" t="str">
        <f t="shared" ca="1" si="140"/>
        <v/>
      </c>
      <c r="AC296" s="310" t="e">
        <f t="shared" ca="1" si="141"/>
        <v>#N/A</v>
      </c>
      <c r="AD296" s="323" t="e">
        <f t="shared" ca="1" si="142"/>
        <v>#N/A</v>
      </c>
      <c r="AE296" s="324">
        <f t="shared" ca="1" si="121"/>
        <v>1199.8452759965248</v>
      </c>
      <c r="AG296" s="306">
        <f t="shared" ca="1" si="143"/>
        <v>-9.6265489381087299</v>
      </c>
      <c r="AH296" s="304">
        <f t="shared" ca="1" si="144"/>
        <v>-1.0134132655366916</v>
      </c>
    </row>
    <row r="297" spans="1:34" x14ac:dyDescent="0.2">
      <c r="A297" s="347">
        <f t="shared" ca="1" si="122"/>
        <v>0.1</v>
      </c>
      <c r="B297" s="304">
        <f t="shared" ca="1" si="123"/>
        <v>11.299999999999978</v>
      </c>
      <c r="D297" s="306">
        <f t="shared" ca="1" si="124"/>
        <v>-0.4754347662401911</v>
      </c>
      <c r="E297" s="307">
        <f t="shared" ca="1" si="125"/>
        <v>-10.664165771075533</v>
      </c>
      <c r="F297" s="304">
        <f t="shared" ca="1" si="126"/>
        <v>10.67475853637584</v>
      </c>
      <c r="G297" s="306">
        <f t="shared" ca="1" si="127"/>
        <v>26.012068577937608</v>
      </c>
      <c r="H297" s="307">
        <f t="shared" ca="1" si="128"/>
        <v>45.752264354754331</v>
      </c>
      <c r="I297" s="304">
        <f t="shared" ca="1" si="129"/>
        <v>52.629814794379172</v>
      </c>
      <c r="J297" s="306">
        <f t="shared" ca="1" si="130"/>
        <v>326.70032279074428</v>
      </c>
      <c r="K297" s="307">
        <f t="shared" ca="1" si="131"/>
        <v>1204.4738232608556</v>
      </c>
      <c r="L297" s="304">
        <f t="shared" ca="1" si="116"/>
        <v>1247.9945079335082</v>
      </c>
      <c r="M297" s="306">
        <f t="shared" ca="1" si="132"/>
        <v>1.0538292017833049</v>
      </c>
      <c r="N297" s="304">
        <f t="shared" ca="1" si="133"/>
        <v>60.379965589823776</v>
      </c>
      <c r="P297" s="310">
        <f t="shared" ca="1" si="134"/>
        <v>23</v>
      </c>
      <c r="Q297" s="304">
        <f t="shared" ca="1" si="135"/>
        <v>0</v>
      </c>
      <c r="R297" s="306">
        <f t="shared" ca="1" si="136"/>
        <v>0</v>
      </c>
      <c r="S297" s="307">
        <f t="shared" ca="1" si="137"/>
        <v>8.7299999999999986</v>
      </c>
      <c r="T297" s="304">
        <f t="shared" ca="1" si="117"/>
        <v>85.641299999999987</v>
      </c>
      <c r="U297" s="311">
        <f t="shared" ca="1" si="118"/>
        <v>0</v>
      </c>
      <c r="V297" s="306">
        <f t="shared" ca="1" si="119"/>
        <v>1.0858331009962647</v>
      </c>
      <c r="W297" s="304">
        <f t="shared" ca="1" si="120"/>
        <v>8.2295407246037389</v>
      </c>
      <c r="Y297" s="314" t="str">
        <f t="shared" ca="1" si="138"/>
        <v/>
      </c>
      <c r="Z297" s="315" t="str">
        <f t="shared" ca="1" si="139"/>
        <v/>
      </c>
      <c r="AA297" s="316" t="str">
        <f t="shared" ca="1" si="140"/>
        <v/>
      </c>
      <c r="AC297" s="310" t="e">
        <f t="shared" ca="1" si="141"/>
        <v>#N/A</v>
      </c>
      <c r="AD297" s="323" t="e">
        <f t="shared" ca="1" si="142"/>
        <v>#N/A</v>
      </c>
      <c r="AE297" s="324">
        <f t="shared" ca="1" si="121"/>
        <v>1204.4738232608556</v>
      </c>
      <c r="AG297" s="306">
        <f t="shared" ca="1" si="143"/>
        <v>-9.5492205674168336</v>
      </c>
      <c r="AH297" s="304">
        <f t="shared" ca="1" si="144"/>
        <v>-0.97756707259753939</v>
      </c>
    </row>
    <row r="298" spans="1:34" x14ac:dyDescent="0.2">
      <c r="A298" s="347">
        <f t="shared" ca="1" si="122"/>
        <v>0.1</v>
      </c>
      <c r="B298" s="304">
        <f t="shared" ca="1" si="123"/>
        <v>11.399999999999977</v>
      </c>
      <c r="D298" s="306">
        <f t="shared" ca="1" si="124"/>
        <v>-0.46591254427584006</v>
      </c>
      <c r="E298" s="307">
        <f t="shared" ca="1" si="125"/>
        <v>-10.629487071089159</v>
      </c>
      <c r="F298" s="304">
        <f t="shared" ca="1" si="126"/>
        <v>10.639693129661454</v>
      </c>
      <c r="G298" s="306">
        <f t="shared" ca="1" si="127"/>
        <v>25.965477323510026</v>
      </c>
      <c r="H298" s="307">
        <f t="shared" ca="1" si="128"/>
        <v>44.689315647645415</v>
      </c>
      <c r="I298" s="304">
        <f t="shared" ca="1" si="129"/>
        <v>51.685016645954548</v>
      </c>
      <c r="J298" s="306">
        <f t="shared" ca="1" si="130"/>
        <v>329.29920008581666</v>
      </c>
      <c r="K298" s="307">
        <f t="shared" ca="1" si="131"/>
        <v>1208.9959022609755</v>
      </c>
      <c r="L298" s="304">
        <f t="shared" ca="1" si="116"/>
        <v>1253.0399254856125</v>
      </c>
      <c r="M298" s="306">
        <f t="shared" ca="1" si="132"/>
        <v>1.0444481017818992</v>
      </c>
      <c r="N298" s="304">
        <f t="shared" ca="1" si="133"/>
        <v>59.84246815255306</v>
      </c>
      <c r="P298" s="310">
        <f t="shared" ca="1" si="134"/>
        <v>23</v>
      </c>
      <c r="Q298" s="304">
        <f t="shared" ca="1" si="135"/>
        <v>0</v>
      </c>
      <c r="R298" s="306">
        <f t="shared" ca="1" si="136"/>
        <v>0</v>
      </c>
      <c r="S298" s="307">
        <f t="shared" ca="1" si="137"/>
        <v>8.7299999999999986</v>
      </c>
      <c r="T298" s="304">
        <f t="shared" ca="1" si="117"/>
        <v>85.641299999999987</v>
      </c>
      <c r="U298" s="311">
        <f t="shared" ca="1" si="118"/>
        <v>0</v>
      </c>
      <c r="V298" s="306">
        <f t="shared" ca="1" si="119"/>
        <v>1.0853403963964354</v>
      </c>
      <c r="W298" s="304">
        <f t="shared" ca="1" si="120"/>
        <v>7.9331218920311253</v>
      </c>
      <c r="Y298" s="314" t="str">
        <f t="shared" ca="1" si="138"/>
        <v/>
      </c>
      <c r="Z298" s="315" t="str">
        <f t="shared" ca="1" si="139"/>
        <v/>
      </c>
      <c r="AA298" s="316" t="str">
        <f t="shared" ca="1" si="140"/>
        <v/>
      </c>
      <c r="AC298" s="310" t="e">
        <f t="shared" ca="1" si="141"/>
        <v>#N/A</v>
      </c>
      <c r="AD298" s="323" t="e">
        <f t="shared" ca="1" si="142"/>
        <v>#N/A</v>
      </c>
      <c r="AE298" s="324">
        <f t="shared" ca="1" si="121"/>
        <v>1208.9959022609755</v>
      </c>
      <c r="AG298" s="306">
        <f t="shared" ca="1" si="143"/>
        <v>-9.4707240265297745</v>
      </c>
      <c r="AH298" s="304">
        <f t="shared" ca="1" si="144"/>
        <v>-0.94267362252047426</v>
      </c>
    </row>
    <row r="299" spans="1:34" x14ac:dyDescent="0.2">
      <c r="A299" s="347">
        <f t="shared" ca="1" si="122"/>
        <v>0.1</v>
      </c>
      <c r="B299" s="304">
        <f t="shared" ca="1" si="123"/>
        <v>11.499999999999977</v>
      </c>
      <c r="D299" s="306">
        <f t="shared" ca="1" si="124"/>
        <v>-0.45652181340109366</v>
      </c>
      <c r="E299" s="307">
        <f t="shared" ca="1" si="125"/>
        <v>-10.595722024861242</v>
      </c>
      <c r="F299" s="304">
        <f t="shared" ca="1" si="126"/>
        <v>10.605552196573294</v>
      </c>
      <c r="G299" s="306">
        <f t="shared" ca="1" si="127"/>
        <v>25.919825142169916</v>
      </c>
      <c r="H299" s="307">
        <f t="shared" ca="1" si="128"/>
        <v>43.629743445159292</v>
      </c>
      <c r="I299" s="304">
        <f t="shared" ca="1" si="129"/>
        <v>50.748318676494925</v>
      </c>
      <c r="J299" s="306">
        <f t="shared" ca="1" si="130"/>
        <v>331.89346520910067</v>
      </c>
      <c r="K299" s="307">
        <f t="shared" ca="1" si="131"/>
        <v>1213.4118552156158</v>
      </c>
      <c r="L299" s="304">
        <f t="shared" ca="1" si="116"/>
        <v>1257.9831487847152</v>
      </c>
      <c r="M299" s="306">
        <f t="shared" ca="1" si="132"/>
        <v>1.0347366127102415</v>
      </c>
      <c r="N299" s="304">
        <f t="shared" ca="1" si="133"/>
        <v>59.286040815959652</v>
      </c>
      <c r="P299" s="310">
        <f t="shared" ca="1" si="134"/>
        <v>23</v>
      </c>
      <c r="Q299" s="304">
        <f t="shared" ca="1" si="135"/>
        <v>0</v>
      </c>
      <c r="R299" s="306">
        <f t="shared" ca="1" si="136"/>
        <v>0</v>
      </c>
      <c r="S299" s="307">
        <f t="shared" ca="1" si="137"/>
        <v>8.7299999999999986</v>
      </c>
      <c r="T299" s="304">
        <f t="shared" ca="1" si="117"/>
        <v>85.641299999999987</v>
      </c>
      <c r="U299" s="311">
        <f t="shared" ca="1" si="118"/>
        <v>0</v>
      </c>
      <c r="V299" s="306">
        <f t="shared" ca="1" si="119"/>
        <v>1.0848594575182713</v>
      </c>
      <c r="W299" s="304">
        <f t="shared" ca="1" si="120"/>
        <v>7.6447913150056674</v>
      </c>
      <c r="Y299" s="314" t="str">
        <f t="shared" ca="1" si="138"/>
        <v/>
      </c>
      <c r="Z299" s="315" t="str">
        <f t="shared" ca="1" si="139"/>
        <v/>
      </c>
      <c r="AA299" s="316" t="str">
        <f t="shared" ca="1" si="140"/>
        <v/>
      </c>
      <c r="AC299" s="310" t="e">
        <f t="shared" ca="1" si="141"/>
        <v>#N/A</v>
      </c>
      <c r="AD299" s="323" t="e">
        <f t="shared" ca="1" si="142"/>
        <v>#N/A</v>
      </c>
      <c r="AE299" s="324">
        <f t="shared" ca="1" si="121"/>
        <v>1213.4118552156158</v>
      </c>
      <c r="AG299" s="306">
        <f t="shared" ca="1" si="143"/>
        <v>-9.3909106424806961</v>
      </c>
      <c r="AH299" s="304">
        <f t="shared" ca="1" si="144"/>
        <v>-0.90871957526129743</v>
      </c>
    </row>
    <row r="300" spans="1:34" x14ac:dyDescent="0.2">
      <c r="A300" s="347">
        <f t="shared" ca="1" si="122"/>
        <v>0.1</v>
      </c>
      <c r="B300" s="304">
        <f t="shared" ca="1" si="123"/>
        <v>11.599999999999977</v>
      </c>
      <c r="D300" s="306">
        <f t="shared" ca="1" si="124"/>
        <v>-0.4472617925198355</v>
      </c>
      <c r="E300" s="307">
        <f t="shared" ca="1" si="125"/>
        <v>-10.562856824975821</v>
      </c>
      <c r="F300" s="304">
        <f t="shared" ca="1" si="126"/>
        <v>10.572321760899369</v>
      </c>
      <c r="G300" s="306">
        <f t="shared" ca="1" si="127"/>
        <v>25.875098962917932</v>
      </c>
      <c r="H300" s="307">
        <f t="shared" ca="1" si="128"/>
        <v>42.573457762661711</v>
      </c>
      <c r="I300" s="304">
        <f t="shared" ca="1" si="129"/>
        <v>49.819876075818748</v>
      </c>
      <c r="J300" s="306">
        <f t="shared" ca="1" si="130"/>
        <v>334.48321141435508</v>
      </c>
      <c r="K300" s="307">
        <f t="shared" ca="1" si="131"/>
        <v>1217.7220152760069</v>
      </c>
      <c r="L300" s="304">
        <f t="shared" ca="1" si="116"/>
        <v>1262.8245821197495</v>
      </c>
      <c r="M300" s="306">
        <f t="shared" ca="1" si="132"/>
        <v>1.0246792504128903</v>
      </c>
      <c r="N300" s="304">
        <f t="shared" ca="1" si="133"/>
        <v>58.709796403287434</v>
      </c>
      <c r="P300" s="310">
        <f t="shared" ca="1" si="134"/>
        <v>23</v>
      </c>
      <c r="Q300" s="304">
        <f t="shared" ca="1" si="135"/>
        <v>0</v>
      </c>
      <c r="R300" s="306">
        <f t="shared" ca="1" si="136"/>
        <v>0</v>
      </c>
      <c r="S300" s="307">
        <f t="shared" ca="1" si="137"/>
        <v>8.7299999999999986</v>
      </c>
      <c r="T300" s="304">
        <f t="shared" ca="1" si="117"/>
        <v>85.641299999999987</v>
      </c>
      <c r="U300" s="311">
        <f t="shared" ca="1" si="118"/>
        <v>0</v>
      </c>
      <c r="V300" s="306">
        <f t="shared" ca="1" si="119"/>
        <v>1.0843902335378766</v>
      </c>
      <c r="W300" s="304">
        <f t="shared" ca="1" si="120"/>
        <v>7.3644398922384253</v>
      </c>
      <c r="Y300" s="314" t="str">
        <f t="shared" ca="1" si="138"/>
        <v/>
      </c>
      <c r="Z300" s="315" t="str">
        <f t="shared" ca="1" si="139"/>
        <v/>
      </c>
      <c r="AA300" s="316" t="str">
        <f t="shared" ca="1" si="140"/>
        <v/>
      </c>
      <c r="AC300" s="310" t="e">
        <f t="shared" ca="1" si="141"/>
        <v>#N/A</v>
      </c>
      <c r="AD300" s="323" t="e">
        <f t="shared" ca="1" si="142"/>
        <v>#N/A</v>
      </c>
      <c r="AE300" s="324">
        <f t="shared" ca="1" si="121"/>
        <v>1217.7220152760069</v>
      </c>
      <c r="AG300" s="306">
        <f t="shared" ca="1" si="143"/>
        <v>-9.3096223303129015</v>
      </c>
      <c r="AH300" s="304">
        <f t="shared" ca="1" si="144"/>
        <v>-0.87569201775551764</v>
      </c>
    </row>
    <row r="301" spans="1:34" x14ac:dyDescent="0.2">
      <c r="A301" s="347">
        <f t="shared" ca="1" si="122"/>
        <v>0.1</v>
      </c>
      <c r="B301" s="304">
        <f t="shared" ca="1" si="123"/>
        <v>11.699999999999976</v>
      </c>
      <c r="D301" s="306">
        <f t="shared" ca="1" si="124"/>
        <v>-0.4381318796111679</v>
      </c>
      <c r="E301" s="307">
        <f t="shared" ca="1" si="125"/>
        <v>-10.530877979938678</v>
      </c>
      <c r="F301" s="304">
        <f t="shared" ca="1" si="126"/>
        <v>10.539988167559248</v>
      </c>
      <c r="G301" s="306">
        <f t="shared" ca="1" si="127"/>
        <v>25.831285774956815</v>
      </c>
      <c r="H301" s="307">
        <f t="shared" ca="1" si="128"/>
        <v>41.520369964667843</v>
      </c>
      <c r="I301" s="304">
        <f t="shared" ca="1" si="129"/>
        <v>48.899861418928147</v>
      </c>
      <c r="J301" s="306">
        <f t="shared" ca="1" si="130"/>
        <v>337.06853065124881</v>
      </c>
      <c r="K301" s="307">
        <f t="shared" ca="1" si="131"/>
        <v>1221.9267066623734</v>
      </c>
      <c r="L301" s="304">
        <f t="shared" ca="1" si="116"/>
        <v>1267.5646219464102</v>
      </c>
      <c r="M301" s="306">
        <f t="shared" ca="1" si="132"/>
        <v>1.0142597087878642</v>
      </c>
      <c r="N301" s="304">
        <f t="shared" ca="1" si="133"/>
        <v>58.112800643712553</v>
      </c>
      <c r="P301" s="310">
        <f t="shared" ca="1" si="134"/>
        <v>23</v>
      </c>
      <c r="Q301" s="304">
        <f t="shared" ca="1" si="135"/>
        <v>0</v>
      </c>
      <c r="R301" s="306">
        <f t="shared" ca="1" si="136"/>
        <v>0</v>
      </c>
      <c r="S301" s="307">
        <f t="shared" ca="1" si="137"/>
        <v>8.7299999999999986</v>
      </c>
      <c r="T301" s="304">
        <f t="shared" ca="1" si="117"/>
        <v>85.641299999999987</v>
      </c>
      <c r="U301" s="311">
        <f t="shared" ca="1" si="118"/>
        <v>0</v>
      </c>
      <c r="V301" s="306">
        <f t="shared" ca="1" si="119"/>
        <v>1.0839326750250737</v>
      </c>
      <c r="W301" s="304">
        <f t="shared" ca="1" si="120"/>
        <v>7.0919620579901776</v>
      </c>
      <c r="Y301" s="314" t="str">
        <f t="shared" ca="1" si="138"/>
        <v/>
      </c>
      <c r="Z301" s="315" t="str">
        <f t="shared" ca="1" si="139"/>
        <v/>
      </c>
      <c r="AA301" s="316" t="str">
        <f t="shared" ca="1" si="140"/>
        <v/>
      </c>
      <c r="AC301" s="310" t="e">
        <f t="shared" ca="1" si="141"/>
        <v>#N/A</v>
      </c>
      <c r="AD301" s="323" t="e">
        <f t="shared" ca="1" si="142"/>
        <v>#N/A</v>
      </c>
      <c r="AE301" s="324">
        <f t="shared" ca="1" si="121"/>
        <v>1221.9267066623734</v>
      </c>
      <c r="AG301" s="306">
        <f t="shared" ca="1" si="143"/>
        <v>-9.2266908477824323</v>
      </c>
      <c r="AH301" s="304">
        <f t="shared" ca="1" si="144"/>
        <v>-0.84357845271917831</v>
      </c>
    </row>
    <row r="302" spans="1:34" x14ac:dyDescent="0.2">
      <c r="A302" s="347">
        <f t="shared" ca="1" si="122"/>
        <v>0.1</v>
      </c>
      <c r="B302" s="304">
        <f t="shared" ca="1" si="123"/>
        <v>11.799999999999976</v>
      </c>
      <c r="D302" s="306">
        <f t="shared" ca="1" si="124"/>
        <v>-0.42913165891081601</v>
      </c>
      <c r="E302" s="307">
        <f t="shared" ca="1" si="125"/>
        <v>-10.499772293828395</v>
      </c>
      <c r="F302" s="304">
        <f t="shared" ca="1" si="126"/>
        <v>10.508538062115298</v>
      </c>
      <c r="G302" s="306">
        <f t="shared" ca="1" si="127"/>
        <v>25.788372609065732</v>
      </c>
      <c r="H302" s="307">
        <f t="shared" ca="1" si="128"/>
        <v>40.470392735285003</v>
      </c>
      <c r="I302" s="304">
        <f t="shared" ca="1" si="129"/>
        <v>47.988465801400871</v>
      </c>
      <c r="J302" s="306">
        <f t="shared" ca="1" si="130"/>
        <v>339.64951357044993</v>
      </c>
      <c r="K302" s="307">
        <f t="shared" ca="1" si="131"/>
        <v>1226.026244797371</v>
      </c>
      <c r="L302" s="304">
        <f t="shared" ca="1" si="116"/>
        <v>1272.2036570457524</v>
      </c>
      <c r="M302" s="306">
        <f t="shared" ca="1" si="132"/>
        <v>1.0034608222429489</v>
      </c>
      <c r="N302" s="304">
        <f t="shared" ca="1" si="133"/>
        <v>57.494070021248291</v>
      </c>
      <c r="P302" s="310">
        <f t="shared" ca="1" si="134"/>
        <v>23</v>
      </c>
      <c r="Q302" s="304">
        <f t="shared" ca="1" si="135"/>
        <v>0</v>
      </c>
      <c r="R302" s="306">
        <f t="shared" ca="1" si="136"/>
        <v>0</v>
      </c>
      <c r="S302" s="307">
        <f t="shared" ca="1" si="137"/>
        <v>8.7299999999999986</v>
      </c>
      <c r="T302" s="304">
        <f t="shared" ca="1" si="117"/>
        <v>85.641299999999987</v>
      </c>
      <c r="U302" s="311">
        <f t="shared" ca="1" si="118"/>
        <v>0</v>
      </c>
      <c r="V302" s="306">
        <f t="shared" ca="1" si="119"/>
        <v>1.0834867339222385</v>
      </c>
      <c r="W302" s="304">
        <f t="shared" ca="1" si="120"/>
        <v>6.8272556912500866</v>
      </c>
      <c r="Y302" s="314" t="str">
        <f t="shared" ca="1" si="138"/>
        <v/>
      </c>
      <c r="Z302" s="315" t="str">
        <f t="shared" ca="1" si="139"/>
        <v/>
      </c>
      <c r="AA302" s="316" t="str">
        <f t="shared" ca="1" si="140"/>
        <v/>
      </c>
      <c r="AC302" s="310" t="e">
        <f t="shared" ca="1" si="141"/>
        <v>#N/A</v>
      </c>
      <c r="AD302" s="323" t="e">
        <f t="shared" ca="1" si="142"/>
        <v>#N/A</v>
      </c>
      <c r="AE302" s="324">
        <f t="shared" ca="1" si="121"/>
        <v>1226.026244797371</v>
      </c>
      <c r="AG302" s="306">
        <f t="shared" ca="1" si="143"/>
        <v>-9.1419370061423262</v>
      </c>
      <c r="AH302" s="304">
        <f t="shared" ca="1" si="144"/>
        <v>-0.81236678785683603</v>
      </c>
    </row>
    <row r="303" spans="1:34" x14ac:dyDescent="0.2">
      <c r="A303" s="347">
        <f t="shared" ca="1" si="122"/>
        <v>0.1</v>
      </c>
      <c r="B303" s="304">
        <f t="shared" ca="1" si="123"/>
        <v>11.899999999999975</v>
      </c>
      <c r="D303" s="306">
        <f t="shared" ca="1" si="124"/>
        <v>-0.42026090880999606</v>
      </c>
      <c r="E303" s="307">
        <f t="shared" ca="1" si="125"/>
        <v>-10.469526845243784</v>
      </c>
      <c r="F303" s="304">
        <f t="shared" ca="1" si="126"/>
        <v>10.477958369584892</v>
      </c>
      <c r="G303" s="306">
        <f t="shared" ca="1" si="127"/>
        <v>25.746346518184733</v>
      </c>
      <c r="H303" s="307">
        <f t="shared" ca="1" si="128"/>
        <v>39.423440050760625</v>
      </c>
      <c r="I303" s="304">
        <f t="shared" ca="1" si="129"/>
        <v>47.085900060106745</v>
      </c>
      <c r="J303" s="306">
        <f t="shared" ca="1" si="130"/>
        <v>342.22624952681247</v>
      </c>
      <c r="K303" s="307">
        <f t="shared" ca="1" si="131"/>
        <v>1230.0209364366733</v>
      </c>
      <c r="L303" s="304">
        <f t="shared" ca="1" si="116"/>
        <v>1276.7420686801775</v>
      </c>
      <c r="M303" s="306">
        <f t="shared" ca="1" si="132"/>
        <v>0.99226452871966464</v>
      </c>
      <c r="N303" s="304">
        <f t="shared" ca="1" si="133"/>
        <v>56.852569656174445</v>
      </c>
      <c r="P303" s="310">
        <f t="shared" ca="1" si="134"/>
        <v>23</v>
      </c>
      <c r="Q303" s="304">
        <f t="shared" ca="1" si="135"/>
        <v>0</v>
      </c>
      <c r="R303" s="306">
        <f t="shared" ca="1" si="136"/>
        <v>0</v>
      </c>
      <c r="S303" s="307">
        <f t="shared" ca="1" si="137"/>
        <v>8.7299999999999986</v>
      </c>
      <c r="T303" s="304">
        <f t="shared" ca="1" si="117"/>
        <v>85.641299999999987</v>
      </c>
      <c r="U303" s="311">
        <f t="shared" ca="1" si="118"/>
        <v>0</v>
      </c>
      <c r="V303" s="306">
        <f t="shared" ca="1" si="119"/>
        <v>1.0830523635236859</v>
      </c>
      <c r="W303" s="304">
        <f t="shared" ca="1" si="120"/>
        <v>6.5702220281504395</v>
      </c>
      <c r="Y303" s="314" t="str">
        <f t="shared" ca="1" si="138"/>
        <v/>
      </c>
      <c r="Z303" s="315" t="str">
        <f t="shared" ca="1" si="139"/>
        <v/>
      </c>
      <c r="AA303" s="316" t="str">
        <f t="shared" ca="1" si="140"/>
        <v/>
      </c>
      <c r="AC303" s="310" t="e">
        <f t="shared" ca="1" si="141"/>
        <v>#N/A</v>
      </c>
      <c r="AD303" s="323" t="e">
        <f t="shared" ca="1" si="142"/>
        <v>#N/A</v>
      </c>
      <c r="AE303" s="324">
        <f t="shared" ca="1" si="121"/>
        <v>1230.0209364366733</v>
      </c>
      <c r="AG303" s="306">
        <f t="shared" ca="1" si="143"/>
        <v>-9.0551698378395979</v>
      </c>
      <c r="AH303" s="304">
        <f t="shared" ca="1" si="144"/>
        <v>-0.78204532545820016</v>
      </c>
    </row>
    <row r="304" spans="1:34" x14ac:dyDescent="0.2">
      <c r="A304" s="347">
        <f t="shared" ca="1" si="122"/>
        <v>0.1</v>
      </c>
      <c r="B304" s="304">
        <f t="shared" ca="1" si="123"/>
        <v>11.999999999999975</v>
      </c>
      <c r="D304" s="306">
        <f t="shared" ca="1" si="124"/>
        <v>-0.41151961050347413</v>
      </c>
      <c r="E304" s="307">
        <f t="shared" ca="1" si="125"/>
        <v>-10.440128965402426</v>
      </c>
      <c r="F304" s="304">
        <f t="shared" ca="1" si="126"/>
        <v>10.448236272408069</v>
      </c>
      <c r="G304" s="306">
        <f t="shared" ca="1" si="127"/>
        <v>25.705194557134387</v>
      </c>
      <c r="H304" s="307">
        <f t="shared" ca="1" si="128"/>
        <v>38.37942715422038</v>
      </c>
      <c r="I304" s="304">
        <f t="shared" ca="1" si="129"/>
        <v>46.19239608318928</v>
      </c>
      <c r="J304" s="306">
        <f t="shared" ca="1" si="130"/>
        <v>344.79882658057841</v>
      </c>
      <c r="K304" s="307">
        <f t="shared" ca="1" si="131"/>
        <v>1233.9110797969224</v>
      </c>
      <c r="L304" s="304">
        <f t="shared" ca="1" si="116"/>
        <v>1281.1802307470057</v>
      </c>
      <c r="M304" s="306">
        <f t="shared" ca="1" si="132"/>
        <v>0.9806518339353022</v>
      </c>
      <c r="N304" s="304">
        <f t="shared" ca="1" si="133"/>
        <v>56.187211256256894</v>
      </c>
      <c r="P304" s="310">
        <f t="shared" ca="1" si="134"/>
        <v>23</v>
      </c>
      <c r="Q304" s="304">
        <f t="shared" ca="1" si="135"/>
        <v>0</v>
      </c>
      <c r="R304" s="306">
        <f t="shared" ca="1" si="136"/>
        <v>0</v>
      </c>
      <c r="S304" s="307">
        <f t="shared" ca="1" si="137"/>
        <v>8.7299999999999986</v>
      </c>
      <c r="T304" s="304">
        <f t="shared" ca="1" si="117"/>
        <v>85.641299999999987</v>
      </c>
      <c r="U304" s="311">
        <f t="shared" ca="1" si="118"/>
        <v>0</v>
      </c>
      <c r="V304" s="306">
        <f t="shared" ca="1" si="119"/>
        <v>1.0826295184555623</v>
      </c>
      <c r="W304" s="304">
        <f t="shared" ca="1" si="120"/>
        <v>6.3207655774637388</v>
      </c>
      <c r="Y304" s="314" t="str">
        <f t="shared" ca="1" si="138"/>
        <v/>
      </c>
      <c r="Z304" s="315" t="str">
        <f t="shared" ca="1" si="139"/>
        <v/>
      </c>
      <c r="AA304" s="316" t="str">
        <f t="shared" ca="1" si="140"/>
        <v/>
      </c>
      <c r="AC304" s="310">
        <f t="shared" ca="1" si="141"/>
        <v>11.999999999999975</v>
      </c>
      <c r="AD304" s="323">
        <f t="shared" ca="1" si="142"/>
        <v>344.79882658057841</v>
      </c>
      <c r="AE304" s="324">
        <f t="shared" ca="1" si="121"/>
        <v>1233.9110797969224</v>
      </c>
      <c r="AG304" s="306">
        <f t="shared" ca="1" si="143"/>
        <v>-8.9661857231543767</v>
      </c>
      <c r="AH304" s="304">
        <f t="shared" ca="1" si="144"/>
        <v>-0.75260275236545715</v>
      </c>
    </row>
    <row r="305" spans="1:34" x14ac:dyDescent="0.2">
      <c r="A305" s="347">
        <f t="shared" ca="1" si="122"/>
        <v>0.1</v>
      </c>
      <c r="B305" s="304">
        <f t="shared" ca="1" si="123"/>
        <v>12.099999999999975</v>
      </c>
      <c r="D305" s="306">
        <f t="shared" ca="1" si="124"/>
        <v>-0.40290795741618191</v>
      </c>
      <c r="E305" s="307">
        <f t="shared" ca="1" si="125"/>
        <v>-10.411566215230932</v>
      </c>
      <c r="F305" s="304">
        <f t="shared" ca="1" si="126"/>
        <v>10.419359187411068</v>
      </c>
      <c r="G305" s="306">
        <f t="shared" ca="1" si="127"/>
        <v>25.664903761392768</v>
      </c>
      <c r="H305" s="307">
        <f t="shared" ca="1" si="128"/>
        <v>37.338270532697287</v>
      </c>
      <c r="I305" s="304">
        <f t="shared" ca="1" si="129"/>
        <v>45.308208212800068</v>
      </c>
      <c r="J305" s="306">
        <f t="shared" ca="1" si="130"/>
        <v>347.36733149650479</v>
      </c>
      <c r="K305" s="307">
        <f t="shared" ca="1" si="131"/>
        <v>1237.6969646812684</v>
      </c>
      <c r="L305" s="304">
        <f t="shared" ca="1" si="116"/>
        <v>1285.5185099298367</v>
      </c>
      <c r="M305" s="306">
        <f t="shared" ca="1" si="132"/>
        <v>0.96860277765107305</v>
      </c>
      <c r="N305" s="304">
        <f t="shared" ca="1" si="133"/>
        <v>55.496851184054982</v>
      </c>
      <c r="P305" s="310">
        <f t="shared" ca="1" si="134"/>
        <v>23</v>
      </c>
      <c r="Q305" s="304">
        <f t="shared" ca="1" si="135"/>
        <v>0</v>
      </c>
      <c r="R305" s="306">
        <f t="shared" ca="1" si="136"/>
        <v>0</v>
      </c>
      <c r="S305" s="307">
        <f t="shared" ca="1" si="137"/>
        <v>8.7299999999999986</v>
      </c>
      <c r="T305" s="304">
        <f t="shared" ca="1" si="117"/>
        <v>85.641299999999987</v>
      </c>
      <c r="U305" s="311">
        <f t="shared" ca="1" si="118"/>
        <v>0</v>
      </c>
      <c r="V305" s="306">
        <f t="shared" ca="1" si="119"/>
        <v>1.0822181546562237</v>
      </c>
      <c r="W305" s="304">
        <f t="shared" ca="1" si="120"/>
        <v>6.0787940390315756</v>
      </c>
      <c r="Y305" s="314" t="str">
        <f t="shared" ca="1" si="138"/>
        <v/>
      </c>
      <c r="Z305" s="315" t="str">
        <f t="shared" ca="1" si="139"/>
        <v/>
      </c>
      <c r="AA305" s="316" t="str">
        <f t="shared" ca="1" si="140"/>
        <v/>
      </c>
      <c r="AC305" s="310" t="e">
        <f t="shared" ca="1" si="141"/>
        <v>#N/A</v>
      </c>
      <c r="AD305" s="323" t="e">
        <f t="shared" ca="1" si="142"/>
        <v>#N/A</v>
      </c>
      <c r="AE305" s="324">
        <f t="shared" ca="1" si="121"/>
        <v>1237.6969646812684</v>
      </c>
      <c r="AG305" s="306">
        <f t="shared" ca="1" si="143"/>
        <v>-8.8747674793598623</v>
      </c>
      <c r="AH305" s="304">
        <f t="shared" ca="1" si="144"/>
        <v>-0.72402813029367008</v>
      </c>
    </row>
    <row r="306" spans="1:34" x14ac:dyDescent="0.2">
      <c r="A306" s="347">
        <f t="shared" ca="1" si="122"/>
        <v>0.1</v>
      </c>
      <c r="B306" s="304">
        <f t="shared" ca="1" si="123"/>
        <v>12.199999999999974</v>
      </c>
      <c r="D306" s="306">
        <f t="shared" ca="1" si="124"/>
        <v>-0.39442636543394477</v>
      </c>
      <c r="E306" s="307">
        <f t="shared" ca="1" si="125"/>
        <v>-10.383826361272199</v>
      </c>
      <c r="F306" s="304">
        <f t="shared" ca="1" si="126"/>
        <v>10.391314741590731</v>
      </c>
      <c r="G306" s="306">
        <f t="shared" ca="1" si="127"/>
        <v>25.625461124849373</v>
      </c>
      <c r="H306" s="307">
        <f t="shared" ca="1" si="128"/>
        <v>36.29988789657007</v>
      </c>
      <c r="I306" s="304">
        <f t="shared" ca="1" si="129"/>
        <v>44.433614743398053</v>
      </c>
      <c r="J306" s="306">
        <f t="shared" ca="1" si="130"/>
        <v>349.93184974081692</v>
      </c>
      <c r="K306" s="307">
        <f t="shared" ca="1" si="131"/>
        <v>1241.3788726027317</v>
      </c>
      <c r="L306" s="304">
        <f t="shared" ca="1" si="116"/>
        <v>1289.7572658479032</v>
      </c>
      <c r="M306" s="306">
        <f t="shared" ca="1" si="132"/>
        <v>0.95609640296113863</v>
      </c>
      <c r="N306" s="304">
        <f t="shared" ca="1" si="133"/>
        <v>54.780288697312507</v>
      </c>
      <c r="P306" s="310">
        <f t="shared" ca="1" si="134"/>
        <v>23</v>
      </c>
      <c r="Q306" s="304">
        <f t="shared" ca="1" si="135"/>
        <v>0</v>
      </c>
      <c r="R306" s="306">
        <f t="shared" ca="1" si="136"/>
        <v>0</v>
      </c>
      <c r="S306" s="307">
        <f t="shared" ca="1" si="137"/>
        <v>8.7299999999999986</v>
      </c>
      <c r="T306" s="304">
        <f t="shared" ca="1" si="117"/>
        <v>85.641299999999987</v>
      </c>
      <c r="U306" s="311">
        <f t="shared" ca="1" si="118"/>
        <v>0</v>
      </c>
      <c r="V306" s="306">
        <f t="shared" ca="1" si="119"/>
        <v>1.0818182293570651</v>
      </c>
      <c r="W306" s="304">
        <f t="shared" ca="1" si="120"/>
        <v>5.8442182249767711</v>
      </c>
      <c r="Y306" s="314" t="str">
        <f t="shared" ca="1" si="138"/>
        <v/>
      </c>
      <c r="Z306" s="315" t="str">
        <f t="shared" ca="1" si="139"/>
        <v/>
      </c>
      <c r="AA306" s="316" t="str">
        <f t="shared" ca="1" si="140"/>
        <v/>
      </c>
      <c r="AC306" s="310" t="e">
        <f t="shared" ca="1" si="141"/>
        <v>#N/A</v>
      </c>
      <c r="AD306" s="323" t="e">
        <f t="shared" ca="1" si="142"/>
        <v>#N/A</v>
      </c>
      <c r="AE306" s="324">
        <f t="shared" ca="1" si="121"/>
        <v>1241.3788726027317</v>
      </c>
      <c r="AG306" s="306">
        <f t="shared" ca="1" si="143"/>
        <v>-8.7806834179586861</v>
      </c>
      <c r="AH306" s="304">
        <f t="shared" ca="1" si="144"/>
        <v>-0.69631088648700756</v>
      </c>
    </row>
    <row r="307" spans="1:34" x14ac:dyDescent="0.2">
      <c r="A307" s="347">
        <f t="shared" ca="1" si="122"/>
        <v>0.1</v>
      </c>
      <c r="B307" s="304">
        <f t="shared" ca="1" si="123"/>
        <v>12.299999999999974</v>
      </c>
      <c r="D307" s="306">
        <f t="shared" ca="1" si="124"/>
        <v>-0.38607548395817615</v>
      </c>
      <c r="E307" s="307">
        <f t="shared" ca="1" si="125"/>
        <v>-10.356897350218052</v>
      </c>
      <c r="F307" s="304">
        <f t="shared" ca="1" si="126"/>
        <v>10.364090746527996</v>
      </c>
      <c r="G307" s="306">
        <f t="shared" ca="1" si="127"/>
        <v>25.586853576453557</v>
      </c>
      <c r="H307" s="307">
        <f t="shared" ca="1" si="128"/>
        <v>35.264198161548265</v>
      </c>
      <c r="I307" s="304">
        <f t="shared" ca="1" si="129"/>
        <v>43.568919517470455</v>
      </c>
      <c r="J307" s="306">
        <f t="shared" ca="1" si="130"/>
        <v>352.49246547588206</v>
      </c>
      <c r="K307" s="307">
        <f t="shared" ca="1" si="131"/>
        <v>1244.9570769056377</v>
      </c>
      <c r="L307" s="304">
        <f t="shared" ca="1" si="116"/>
        <v>1293.8968512036406</v>
      </c>
      <c r="M307" s="306">
        <f t="shared" ca="1" si="132"/>
        <v>0.94311072981708322</v>
      </c>
      <c r="N307" s="304">
        <f t="shared" ca="1" si="133"/>
        <v>54.036264432021753</v>
      </c>
      <c r="P307" s="310">
        <f t="shared" ca="1" si="134"/>
        <v>23</v>
      </c>
      <c r="Q307" s="304">
        <f t="shared" ca="1" si="135"/>
        <v>0</v>
      </c>
      <c r="R307" s="306">
        <f t="shared" ca="1" si="136"/>
        <v>0</v>
      </c>
      <c r="S307" s="307">
        <f t="shared" ca="1" si="137"/>
        <v>8.7299999999999986</v>
      </c>
      <c r="T307" s="304">
        <f t="shared" ca="1" si="117"/>
        <v>85.641299999999987</v>
      </c>
      <c r="U307" s="311">
        <f t="shared" ca="1" si="118"/>
        <v>0</v>
      </c>
      <c r="V307" s="306">
        <f t="shared" ca="1" si="119"/>
        <v>1.0814297010637657</v>
      </c>
      <c r="W307" s="304">
        <f t="shared" ca="1" si="120"/>
        <v>5.6169519835519734</v>
      </c>
      <c r="Y307" s="314" t="str">
        <f t="shared" ca="1" si="138"/>
        <v/>
      </c>
      <c r="Z307" s="315" t="str">
        <f t="shared" ca="1" si="139"/>
        <v/>
      </c>
      <c r="AA307" s="316" t="str">
        <f t="shared" ca="1" si="140"/>
        <v/>
      </c>
      <c r="AC307" s="310" t="e">
        <f t="shared" ca="1" si="141"/>
        <v>#N/A</v>
      </c>
      <c r="AD307" s="323" t="e">
        <f t="shared" ca="1" si="142"/>
        <v>#N/A</v>
      </c>
      <c r="AE307" s="324">
        <f t="shared" ca="1" si="121"/>
        <v>1244.9570769056377</v>
      </c>
      <c r="AG307" s="306">
        <f t="shared" ca="1" si="143"/>
        <v>-8.6836863780468327</v>
      </c>
      <c r="AH307" s="304">
        <f t="shared" ca="1" si="144"/>
        <v>-0.66944080469378831</v>
      </c>
    </row>
    <row r="308" spans="1:34" x14ac:dyDescent="0.2">
      <c r="A308" s="347">
        <f t="shared" ca="1" si="122"/>
        <v>0.1</v>
      </c>
      <c r="B308" s="304">
        <f t="shared" ca="1" si="123"/>
        <v>12.399999999999974</v>
      </c>
      <c r="D308" s="306">
        <f t="shared" ca="1" si="124"/>
        <v>-0.37785620779637602</v>
      </c>
      <c r="E308" s="307">
        <f t="shared" ca="1" si="125"/>
        <v>-10.330767281857774</v>
      </c>
      <c r="F308" s="304">
        <f t="shared" ca="1" si="126"/>
        <v>10.33767517122072</v>
      </c>
      <c r="G308" s="306">
        <f t="shared" ca="1" si="127"/>
        <v>25.54906795567392</v>
      </c>
      <c r="H308" s="307">
        <f t="shared" ca="1" si="128"/>
        <v>34.231121433362489</v>
      </c>
      <c r="I308" s="304">
        <f t="shared" ca="1" si="129"/>
        <v>42.714453619228856</v>
      </c>
      <c r="J308" s="306">
        <f t="shared" ca="1" si="130"/>
        <v>355.04926155248842</v>
      </c>
      <c r="K308" s="307">
        <f t="shared" ca="1" si="131"/>
        <v>1248.4318428853833</v>
      </c>
      <c r="L308" s="304">
        <f t="shared" ca="1" si="116"/>
        <v>1297.9376119286942</v>
      </c>
      <c r="M308" s="306">
        <f t="shared" ca="1" si="132"/>
        <v>0.92962273425942266</v>
      </c>
      <c r="N308" s="304">
        <f t="shared" ca="1" si="133"/>
        <v>53.263459212476604</v>
      </c>
      <c r="P308" s="310">
        <f t="shared" ca="1" si="134"/>
        <v>23</v>
      </c>
      <c r="Q308" s="304">
        <f t="shared" ca="1" si="135"/>
        <v>0</v>
      </c>
      <c r="R308" s="306">
        <f t="shared" ca="1" si="136"/>
        <v>0</v>
      </c>
      <c r="S308" s="307">
        <f t="shared" ca="1" si="137"/>
        <v>8.7299999999999986</v>
      </c>
      <c r="T308" s="304">
        <f t="shared" ca="1" si="117"/>
        <v>85.641299999999987</v>
      </c>
      <c r="U308" s="311">
        <f t="shared" ca="1" si="118"/>
        <v>0</v>
      </c>
      <c r="V308" s="306">
        <f t="shared" ca="1" si="119"/>
        <v>1.0810525295379234</v>
      </c>
      <c r="W308" s="304">
        <f t="shared" ca="1" si="120"/>
        <v>5.3969121254788117</v>
      </c>
      <c r="Y308" s="314" t="str">
        <f t="shared" ca="1" si="138"/>
        <v/>
      </c>
      <c r="Z308" s="315" t="str">
        <f t="shared" ca="1" si="139"/>
        <v/>
      </c>
      <c r="AA308" s="316" t="str">
        <f t="shared" ca="1" si="140"/>
        <v/>
      </c>
      <c r="AC308" s="310" t="e">
        <f t="shared" ca="1" si="141"/>
        <v>#N/A</v>
      </c>
      <c r="AD308" s="323" t="e">
        <f t="shared" ca="1" si="142"/>
        <v>#N/A</v>
      </c>
      <c r="AE308" s="324">
        <f t="shared" ca="1" si="121"/>
        <v>1248.4318428853833</v>
      </c>
      <c r="AG308" s="306">
        <f t="shared" ca="1" si="143"/>
        <v>-8.5835127469744545</v>
      </c>
      <c r="AH308" s="304">
        <f t="shared" ca="1" si="144"/>
        <v>-0.64340801644352508</v>
      </c>
    </row>
    <row r="309" spans="1:34" x14ac:dyDescent="0.2">
      <c r="A309" s="347">
        <f t="shared" ca="1" si="122"/>
        <v>0.1</v>
      </c>
      <c r="B309" s="304">
        <f t="shared" ca="1" si="123"/>
        <v>12.499999999999973</v>
      </c>
      <c r="D309" s="306">
        <f t="shared" ca="1" si="124"/>
        <v>-0.36976968988934095</v>
      </c>
      <c r="E309" s="307">
        <f t="shared" ca="1" si="125"/>
        <v>-10.305424380213754</v>
      </c>
      <c r="F309" s="304">
        <f t="shared" ca="1" si="126"/>
        <v>10.312056113106875</v>
      </c>
      <c r="G309" s="306">
        <f t="shared" ca="1" si="127"/>
        <v>25.512090986684985</v>
      </c>
      <c r="H309" s="307">
        <f t="shared" ca="1" si="128"/>
        <v>33.200578995341111</v>
      </c>
      <c r="I309" s="304">
        <f t="shared" ca="1" si="129"/>
        <v>41.870577165102212</v>
      </c>
      <c r="J309" s="306">
        <f t="shared" ca="1" si="130"/>
        <v>357.60231949960638</v>
      </c>
      <c r="K309" s="307">
        <f t="shared" ca="1" si="131"/>
        <v>1251.8034279068183</v>
      </c>
      <c r="L309" s="304">
        <f t="shared" ca="1" si="116"/>
        <v>1301.8798873286121</v>
      </c>
      <c r="M309" s="306">
        <f t="shared" ca="1" si="132"/>
        <v>0.91560833512603523</v>
      </c>
      <c r="N309" s="304">
        <f t="shared" ca="1" si="133"/>
        <v>52.460493289721704</v>
      </c>
      <c r="P309" s="310">
        <f t="shared" ca="1" si="134"/>
        <v>23</v>
      </c>
      <c r="Q309" s="304">
        <f t="shared" ca="1" si="135"/>
        <v>0</v>
      </c>
      <c r="R309" s="306">
        <f t="shared" ca="1" si="136"/>
        <v>0</v>
      </c>
      <c r="S309" s="307">
        <f t="shared" ca="1" si="137"/>
        <v>8.7299999999999986</v>
      </c>
      <c r="T309" s="304">
        <f t="shared" ca="1" si="117"/>
        <v>85.641299999999987</v>
      </c>
      <c r="U309" s="311">
        <f t="shared" ca="1" si="118"/>
        <v>0</v>
      </c>
      <c r="V309" s="306">
        <f t="shared" ca="1" si="119"/>
        <v>1.0806866757790361</v>
      </c>
      <c r="W309" s="304">
        <f t="shared" ca="1" si="120"/>
        <v>5.1840183526317425</v>
      </c>
      <c r="Y309" s="314" t="str">
        <f t="shared" ca="1" si="138"/>
        <v/>
      </c>
      <c r="Z309" s="315" t="str">
        <f t="shared" ca="1" si="139"/>
        <v/>
      </c>
      <c r="AA309" s="316" t="str">
        <f t="shared" ca="1" si="140"/>
        <v/>
      </c>
      <c r="AC309" s="310" t="e">
        <f t="shared" ca="1" si="141"/>
        <v>#N/A</v>
      </c>
      <c r="AD309" s="323" t="e">
        <f t="shared" ca="1" si="142"/>
        <v>#N/A</v>
      </c>
      <c r="AE309" s="324">
        <f t="shared" ca="1" si="121"/>
        <v>1251.8034279068183</v>
      </c>
      <c r="AG309" s="306">
        <f t="shared" ca="1" si="143"/>
        <v>-8.4798814833324752</v>
      </c>
      <c r="AH309" s="304">
        <f t="shared" ca="1" si="144"/>
        <v>-0.61820299260925693</v>
      </c>
    </row>
    <row r="310" spans="1:34" x14ac:dyDescent="0.2">
      <c r="A310" s="347">
        <f t="shared" ca="1" si="122"/>
        <v>0.1</v>
      </c>
      <c r="B310" s="304">
        <f t="shared" ca="1" si="123"/>
        <v>12.599999999999973</v>
      </c>
      <c r="D310" s="306">
        <f t="shared" ca="1" si="124"/>
        <v>-0.36181735486149952</v>
      </c>
      <c r="E310" s="307">
        <f t="shared" ca="1" si="125"/>
        <v>-10.280856962615649</v>
      </c>
      <c r="F310" s="304">
        <f t="shared" ca="1" si="126"/>
        <v>10.28722176702931</v>
      </c>
      <c r="G310" s="306">
        <f t="shared" ca="1" si="127"/>
        <v>25.475909251198836</v>
      </c>
      <c r="H310" s="307">
        <f t="shared" ca="1" si="128"/>
        <v>32.172493299079548</v>
      </c>
      <c r="I310" s="304">
        <f t="shared" ca="1" si="129"/>
        <v>41.037681187594366</v>
      </c>
      <c r="J310" s="306">
        <f t="shared" ca="1" si="130"/>
        <v>360.15171951150057</v>
      </c>
      <c r="K310" s="307">
        <f t="shared" ca="1" si="131"/>
        <v>1255.0720815215393</v>
      </c>
      <c r="L310" s="304">
        <f t="shared" ca="1" si="116"/>
        <v>1305.724010226472</v>
      </c>
      <c r="M310" s="306">
        <f t="shared" ca="1" si="132"/>
        <v>0.90104239035067457</v>
      </c>
      <c r="N310" s="304">
        <f t="shared" ca="1" si="133"/>
        <v>51.625926129472909</v>
      </c>
      <c r="P310" s="310">
        <f t="shared" ca="1" si="134"/>
        <v>23</v>
      </c>
      <c r="Q310" s="304">
        <f t="shared" ca="1" si="135"/>
        <v>0</v>
      </c>
      <c r="R310" s="306">
        <f t="shared" ca="1" si="136"/>
        <v>0</v>
      </c>
      <c r="S310" s="307">
        <f t="shared" ca="1" si="137"/>
        <v>8.7299999999999986</v>
      </c>
      <c r="T310" s="304">
        <f t="shared" ca="1" si="117"/>
        <v>85.641299999999987</v>
      </c>
      <c r="U310" s="311">
        <f t="shared" ca="1" si="118"/>
        <v>0</v>
      </c>
      <c r="V310" s="306">
        <f t="shared" ca="1" si="119"/>
        <v>1.0803321020067953</v>
      </c>
      <c r="W310" s="304">
        <f t="shared" ca="1" si="120"/>
        <v>4.9781931889203062</v>
      </c>
      <c r="Y310" s="314" t="str">
        <f t="shared" ca="1" si="138"/>
        <v/>
      </c>
      <c r="Z310" s="315" t="str">
        <f t="shared" ca="1" si="139"/>
        <v/>
      </c>
      <c r="AA310" s="316" t="str">
        <f t="shared" ca="1" si="140"/>
        <v/>
      </c>
      <c r="AC310" s="310" t="e">
        <f t="shared" ca="1" si="141"/>
        <v>#N/A</v>
      </c>
      <c r="AD310" s="323" t="e">
        <f t="shared" ca="1" si="142"/>
        <v>#N/A</v>
      </c>
      <c r="AE310" s="324">
        <f t="shared" ca="1" si="121"/>
        <v>1255.0720815215393</v>
      </c>
      <c r="AG310" s="306">
        <f t="shared" ca="1" si="143"/>
        <v>-8.3724931620262755</v>
      </c>
      <c r="AH310" s="304">
        <f t="shared" ca="1" si="144"/>
        <v>-0.59381653523845856</v>
      </c>
    </row>
    <row r="311" spans="1:34" x14ac:dyDescent="0.2">
      <c r="A311" s="347">
        <f t="shared" ca="1" si="122"/>
        <v>0.1</v>
      </c>
      <c r="B311" s="304">
        <f t="shared" ca="1" si="123"/>
        <v>12.699999999999973</v>
      </c>
      <c r="D311" s="306">
        <f t="shared" ca="1" si="124"/>
        <v>-0.35400091336196426</v>
      </c>
      <c r="E311" s="307">
        <f t="shared" ca="1" si="125"/>
        <v>-10.257053406443969</v>
      </c>
      <c r="F311" s="304">
        <f t="shared" ca="1" si="126"/>
        <v>10.263160391872717</v>
      </c>
      <c r="G311" s="306">
        <f t="shared" ca="1" si="127"/>
        <v>25.440509159862639</v>
      </c>
      <c r="H311" s="307">
        <f t="shared" ca="1" si="128"/>
        <v>31.146787958435151</v>
      </c>
      <c r="I311" s="304">
        <f t="shared" ca="1" si="129"/>
        <v>40.216189606186909</v>
      </c>
      <c r="J311" s="306">
        <f t="shared" ca="1" si="130"/>
        <v>362.69754043205364</v>
      </c>
      <c r="K311" s="307">
        <f t="shared" ca="1" si="131"/>
        <v>1258.238045584415</v>
      </c>
      <c r="L311" s="304">
        <f t="shared" ca="1" si="116"/>
        <v>1309.4703071057204</v>
      </c>
      <c r="M311" s="306">
        <f t="shared" ca="1" si="132"/>
        <v>0.88589870535583015</v>
      </c>
      <c r="N311" s="304">
        <f t="shared" ca="1" si="133"/>
        <v>50.758256892992726</v>
      </c>
      <c r="P311" s="310">
        <f t="shared" ca="1" si="134"/>
        <v>23</v>
      </c>
      <c r="Q311" s="304">
        <f t="shared" ca="1" si="135"/>
        <v>0</v>
      </c>
      <c r="R311" s="306">
        <f t="shared" ca="1" si="136"/>
        <v>0</v>
      </c>
      <c r="S311" s="307">
        <f t="shared" ca="1" si="137"/>
        <v>8.7299999999999986</v>
      </c>
      <c r="T311" s="304">
        <f t="shared" ca="1" si="117"/>
        <v>85.641299999999987</v>
      </c>
      <c r="U311" s="311">
        <f t="shared" ca="1" si="118"/>
        <v>0</v>
      </c>
      <c r="V311" s="306">
        <f t="shared" ca="1" si="119"/>
        <v>1.0799887716436536</v>
      </c>
      <c r="W311" s="304">
        <f t="shared" ca="1" si="120"/>
        <v>4.779361913221968</v>
      </c>
      <c r="Y311" s="314" t="str">
        <f t="shared" ca="1" si="138"/>
        <v/>
      </c>
      <c r="Z311" s="315" t="str">
        <f t="shared" ca="1" si="139"/>
        <v/>
      </c>
      <c r="AA311" s="316" t="str">
        <f t="shared" ca="1" si="140"/>
        <v/>
      </c>
      <c r="AC311" s="310" t="e">
        <f t="shared" ca="1" si="141"/>
        <v>#N/A</v>
      </c>
      <c r="AD311" s="323" t="e">
        <f t="shared" ca="1" si="142"/>
        <v>#N/A</v>
      </c>
      <c r="AE311" s="324">
        <f t="shared" ca="1" si="121"/>
        <v>1258.238045584415</v>
      </c>
      <c r="AG311" s="306">
        <f t="shared" ca="1" si="143"/>
        <v>-8.2610290669457651</v>
      </c>
      <c r="AH311" s="304">
        <f t="shared" ca="1" si="144"/>
        <v>-0.57023976963577394</v>
      </c>
    </row>
    <row r="312" spans="1:34" x14ac:dyDescent="0.2">
      <c r="A312" s="347">
        <f t="shared" ca="1" si="122"/>
        <v>0.1</v>
      </c>
      <c r="B312" s="304">
        <f t="shared" ca="1" si="123"/>
        <v>12.799999999999972</v>
      </c>
      <c r="D312" s="306">
        <f t="shared" ca="1" si="124"/>
        <v>-0.34632237713981229</v>
      </c>
      <c r="E312" s="307">
        <f t="shared" ca="1" si="125"/>
        <v>-10.234002113253821</v>
      </c>
      <c r="F312" s="304">
        <f t="shared" ca="1" si="126"/>
        <v>10.23986027458341</v>
      </c>
      <c r="G312" s="306">
        <f t="shared" ca="1" si="127"/>
        <v>25.405876922148657</v>
      </c>
      <c r="H312" s="307">
        <f t="shared" ca="1" si="128"/>
        <v>30.123387747109771</v>
      </c>
      <c r="I312" s="304">
        <f t="shared" ca="1" si="129"/>
        <v>39.406561275326837</v>
      </c>
      <c r="J312" s="306">
        <f t="shared" ca="1" si="130"/>
        <v>365.23985973615419</v>
      </c>
      <c r="K312" s="307">
        <f t="shared" ca="1" si="131"/>
        <v>1261.3015543696922</v>
      </c>
      <c r="L312" s="304">
        <f t="shared" ca="1" si="116"/>
        <v>1313.1190982525109</v>
      </c>
      <c r="M312" s="306">
        <f t="shared" ca="1" si="132"/>
        <v>0.87015005648462285</v>
      </c>
      <c r="N312" s="304">
        <f t="shared" ca="1" si="133"/>
        <v>49.85592577963908</v>
      </c>
      <c r="P312" s="310">
        <f t="shared" ca="1" si="134"/>
        <v>23</v>
      </c>
      <c r="Q312" s="304">
        <f t="shared" ca="1" si="135"/>
        <v>0</v>
      </c>
      <c r="R312" s="306">
        <f t="shared" ca="1" si="136"/>
        <v>0</v>
      </c>
      <c r="S312" s="307">
        <f t="shared" ca="1" si="137"/>
        <v>8.7299999999999986</v>
      </c>
      <c r="T312" s="304">
        <f t="shared" ca="1" si="117"/>
        <v>85.641299999999987</v>
      </c>
      <c r="U312" s="311">
        <f t="shared" ca="1" si="118"/>
        <v>0</v>
      </c>
      <c r="V312" s="306">
        <f t="shared" ca="1" si="119"/>
        <v>1.0796566492976232</v>
      </c>
      <c r="W312" s="304">
        <f t="shared" ca="1" si="120"/>
        <v>4.5874524942156087</v>
      </c>
      <c r="Y312" s="314" t="str">
        <f t="shared" ca="1" si="138"/>
        <v/>
      </c>
      <c r="Z312" s="315" t="str">
        <f t="shared" ca="1" si="139"/>
        <v/>
      </c>
      <c r="AA312" s="316" t="str">
        <f t="shared" ca="1" si="140"/>
        <v/>
      </c>
      <c r="AC312" s="310" t="e">
        <f t="shared" ca="1" si="141"/>
        <v>#N/A</v>
      </c>
      <c r="AD312" s="323" t="e">
        <f t="shared" ca="1" si="142"/>
        <v>#N/A</v>
      </c>
      <c r="AE312" s="324">
        <f t="shared" ca="1" si="121"/>
        <v>1261.3015543696922</v>
      </c>
      <c r="AG312" s="306">
        <f t="shared" ca="1" si="143"/>
        <v>-8.145150363653336</v>
      </c>
      <c r="AH312" s="304">
        <f t="shared" ca="1" si="144"/>
        <v>-0.54746413668063787</v>
      </c>
    </row>
    <row r="313" spans="1:34" x14ac:dyDescent="0.2">
      <c r="A313" s="347">
        <f t="shared" ca="1" si="122"/>
        <v>0.1</v>
      </c>
      <c r="B313" s="304">
        <f t="shared" ca="1" si="123"/>
        <v>12.899999999999972</v>
      </c>
      <c r="D313" s="306">
        <f t="shared" ca="1" si="124"/>
        <v>-0.33878407476679734</v>
      </c>
      <c r="E313" s="307">
        <f t="shared" ca="1" si="125"/>
        <v>-10.211691469970445</v>
      </c>
      <c r="F313" s="304">
        <f t="shared" ca="1" si="126"/>
        <v>10.217309691263289</v>
      </c>
      <c r="G313" s="306">
        <f t="shared" ca="1" si="127"/>
        <v>25.371998514671976</v>
      </c>
      <c r="H313" s="307">
        <f t="shared" ca="1" si="128"/>
        <v>29.102218600112725</v>
      </c>
      <c r="I313" s="304">
        <f t="shared" ca="1" si="129"/>
        <v>38.609292095003035</v>
      </c>
      <c r="J313" s="306">
        <f t="shared" ca="1" si="130"/>
        <v>367.77875350799525</v>
      </c>
      <c r="K313" s="307">
        <f t="shared" ca="1" si="131"/>
        <v>1264.2628346870533</v>
      </c>
      <c r="L313" s="304">
        <f t="shared" ca="1" si="116"/>
        <v>1316.6706978978602</v>
      </c>
      <c r="M313" s="306">
        <f t="shared" ca="1" si="132"/>
        <v>0.85376823290539061</v>
      </c>
      <c r="N313" s="304">
        <f t="shared" ca="1" si="133"/>
        <v>48.917316427821177</v>
      </c>
      <c r="P313" s="310">
        <f t="shared" ca="1" si="134"/>
        <v>23</v>
      </c>
      <c r="Q313" s="304">
        <f t="shared" ca="1" si="135"/>
        <v>0</v>
      </c>
      <c r="R313" s="306">
        <f t="shared" ca="1" si="136"/>
        <v>0</v>
      </c>
      <c r="S313" s="307">
        <f t="shared" ca="1" si="137"/>
        <v>8.7299999999999986</v>
      </c>
      <c r="T313" s="304">
        <f t="shared" ca="1" si="117"/>
        <v>85.641299999999987</v>
      </c>
      <c r="U313" s="311">
        <f t="shared" ca="1" si="118"/>
        <v>0</v>
      </c>
      <c r="V313" s="306">
        <f t="shared" ca="1" si="119"/>
        <v>1.0793357007452609</v>
      </c>
      <c r="W313" s="304">
        <f t="shared" ca="1" si="120"/>
        <v>4.4023955269625654</v>
      </c>
      <c r="Y313" s="314" t="str">
        <f t="shared" ca="1" si="138"/>
        <v/>
      </c>
      <c r="Z313" s="315" t="str">
        <f t="shared" ca="1" si="139"/>
        <v/>
      </c>
      <c r="AA313" s="316" t="str">
        <f t="shared" ca="1" si="140"/>
        <v/>
      </c>
      <c r="AC313" s="310" t="e">
        <f t="shared" ca="1" si="141"/>
        <v>#N/A</v>
      </c>
      <c r="AD313" s="323" t="e">
        <f t="shared" ca="1" si="142"/>
        <v>#N/A</v>
      </c>
      <c r="AE313" s="324">
        <f t="shared" ca="1" si="121"/>
        <v>1264.2628346870533</v>
      </c>
      <c r="AG313" s="306">
        <f t="shared" ca="1" si="143"/>
        <v>-8.02449739273424</v>
      </c>
      <c r="AH313" s="304">
        <f t="shared" ca="1" si="144"/>
        <v>-0.5254813853626128</v>
      </c>
    </row>
    <row r="314" spans="1:34" x14ac:dyDescent="0.2">
      <c r="A314" s="347">
        <f t="shared" ca="1" si="122"/>
        <v>0.1</v>
      </c>
      <c r="B314" s="304">
        <f t="shared" ca="1" si="123"/>
        <v>12.999999999999972</v>
      </c>
      <c r="D314" s="306">
        <f t="shared" ca="1" si="124"/>
        <v>-0.33138866788299121</v>
      </c>
      <c r="E314" s="307">
        <f t="shared" ca="1" si="125"/>
        <v>-10.190109806831103</v>
      </c>
      <c r="F314" s="304">
        <f t="shared" ca="1" si="126"/>
        <v>10.19549686501235</v>
      </c>
      <c r="G314" s="306">
        <f t="shared" ca="1" si="127"/>
        <v>25.338859647883677</v>
      </c>
      <c r="H314" s="307">
        <f t="shared" ca="1" si="128"/>
        <v>28.083207619429615</v>
      </c>
      <c r="I314" s="304">
        <f t="shared" ca="1" si="129"/>
        <v>37.824917163837085</v>
      </c>
      <c r="J314" s="306">
        <f t="shared" ca="1" si="130"/>
        <v>370.31429641612306</v>
      </c>
      <c r="K314" s="307">
        <f t="shared" ca="1" si="131"/>
        <v>1267.1221059980305</v>
      </c>
      <c r="L314" s="304">
        <f t="shared" ca="1" si="116"/>
        <v>1320.1254143599585</v>
      </c>
      <c r="M314" s="306">
        <f t="shared" ca="1" si="132"/>
        <v>0.83672410095601579</v>
      </c>
      <c r="N314" s="304">
        <f t="shared" ca="1" si="133"/>
        <v>47.940759601657916</v>
      </c>
      <c r="P314" s="310">
        <f t="shared" ca="1" si="134"/>
        <v>23</v>
      </c>
      <c r="Q314" s="304">
        <f t="shared" ca="1" si="135"/>
        <v>0</v>
      </c>
      <c r="R314" s="306">
        <f t="shared" ca="1" si="136"/>
        <v>0</v>
      </c>
      <c r="S314" s="307">
        <f t="shared" ca="1" si="137"/>
        <v>8.7299999999999986</v>
      </c>
      <c r="T314" s="304">
        <f t="shared" ca="1" si="117"/>
        <v>85.641299999999987</v>
      </c>
      <c r="U314" s="311">
        <f t="shared" ca="1" si="118"/>
        <v>0</v>
      </c>
      <c r="V314" s="306">
        <f t="shared" ca="1" si="119"/>
        <v>1.0790258929147909</v>
      </c>
      <c r="W314" s="304">
        <f t="shared" ca="1" si="120"/>
        <v>4.2241241710781319</v>
      </c>
      <c r="Y314" s="314" t="str">
        <f t="shared" ca="1" si="138"/>
        <v/>
      </c>
      <c r="Z314" s="315" t="str">
        <f t="shared" ca="1" si="139"/>
        <v/>
      </c>
      <c r="AA314" s="316" t="str">
        <f t="shared" ca="1" si="140"/>
        <v/>
      </c>
      <c r="AC314" s="310">
        <f t="shared" ca="1" si="141"/>
        <v>12.999999999999972</v>
      </c>
      <c r="AD314" s="323">
        <f t="shared" ca="1" si="142"/>
        <v>370.31429641612306</v>
      </c>
      <c r="AE314" s="324">
        <f t="shared" ca="1" si="121"/>
        <v>1267.1221059980305</v>
      </c>
      <c r="AG314" s="306">
        <f t="shared" ca="1" si="143"/>
        <v>-7.8986891341197882</v>
      </c>
      <c r="AH314" s="304">
        <f t="shared" ca="1" si="144"/>
        <v>-0.50428356551690334</v>
      </c>
    </row>
    <row r="315" spans="1:34" x14ac:dyDescent="0.2">
      <c r="A315" s="347">
        <f t="shared" ca="1" si="122"/>
        <v>0.1</v>
      </c>
      <c r="B315" s="304">
        <f t="shared" ca="1" si="123"/>
        <v>13.099999999999971</v>
      </c>
      <c r="D315" s="306">
        <f t="shared" ca="1" si="124"/>
        <v>-0.32413916779454982</v>
      </c>
      <c r="E315" s="307">
        <f t="shared" ca="1" si="125"/>
        <v>-10.169245351734832</v>
      </c>
      <c r="F315" s="304">
        <f t="shared" ca="1" si="126"/>
        <v>10.174409920181073</v>
      </c>
      <c r="G315" s="306">
        <f t="shared" ca="1" si="127"/>
        <v>25.306445731104223</v>
      </c>
      <c r="H315" s="307">
        <f t="shared" ca="1" si="128"/>
        <v>27.066283084256131</v>
      </c>
      <c r="I315" s="304">
        <f t="shared" ca="1" si="129"/>
        <v>37.054012947836199</v>
      </c>
      <c r="J315" s="306">
        <f t="shared" ca="1" si="130"/>
        <v>372.84656168507246</v>
      </c>
      <c r="K315" s="307">
        <f t="shared" ca="1" si="131"/>
        <v>1269.8795805332147</v>
      </c>
      <c r="L315" s="304">
        <f t="shared" ca="1" si="116"/>
        <v>1323.4835501870032</v>
      </c>
      <c r="M315" s="306">
        <f t="shared" ca="1" si="132"/>
        <v>0.81898769546400862</v>
      </c>
      <c r="N315" s="304">
        <f t="shared" ca="1" si="133"/>
        <v>46.924538423233251</v>
      </c>
      <c r="P315" s="310">
        <f t="shared" ca="1" si="134"/>
        <v>23</v>
      </c>
      <c r="Q315" s="304">
        <f t="shared" ca="1" si="135"/>
        <v>0</v>
      </c>
      <c r="R315" s="306">
        <f t="shared" ca="1" si="136"/>
        <v>0</v>
      </c>
      <c r="S315" s="307">
        <f t="shared" ca="1" si="137"/>
        <v>8.7299999999999986</v>
      </c>
      <c r="T315" s="304">
        <f t="shared" ca="1" si="117"/>
        <v>85.641299999999987</v>
      </c>
      <c r="U315" s="311">
        <f t="shared" ca="1" si="118"/>
        <v>0</v>
      </c>
      <c r="V315" s="306">
        <f t="shared" ca="1" si="119"/>
        <v>1.0787271938693137</v>
      </c>
      <c r="W315" s="304">
        <f t="shared" ca="1" si="120"/>
        <v>4.0525740903314977</v>
      </c>
      <c r="Y315" s="314" t="str">
        <f t="shared" ca="1" si="138"/>
        <v/>
      </c>
      <c r="Z315" s="315" t="str">
        <f t="shared" ca="1" si="139"/>
        <v/>
      </c>
      <c r="AA315" s="316" t="str">
        <f t="shared" ca="1" si="140"/>
        <v/>
      </c>
      <c r="AC315" s="310" t="e">
        <f t="shared" ca="1" si="141"/>
        <v>#N/A</v>
      </c>
      <c r="AD315" s="323" t="e">
        <f t="shared" ca="1" si="142"/>
        <v>#N/A</v>
      </c>
      <c r="AE315" s="324">
        <f t="shared" ca="1" si="121"/>
        <v>1269.8795805332147</v>
      </c>
      <c r="AG315" s="306">
        <f t="shared" ca="1" si="143"/>
        <v>-7.7673229039006522</v>
      </c>
      <c r="AH315" s="304">
        <f t="shared" ca="1" si="144"/>
        <v>-0.48386302074205412</v>
      </c>
    </row>
    <row r="316" spans="1:34" x14ac:dyDescent="0.2">
      <c r="A316" s="347">
        <f t="shared" ca="1" si="122"/>
        <v>0.1</v>
      </c>
      <c r="B316" s="304">
        <f t="shared" ca="1" si="123"/>
        <v>13.199999999999971</v>
      </c>
      <c r="D316" s="306">
        <f t="shared" ca="1" si="124"/>
        <v>-0.31703895219663253</v>
      </c>
      <c r="E316" s="307">
        <f t="shared" ca="1" si="125"/>
        <v>-10.149086180654086</v>
      </c>
      <c r="F316" s="304">
        <f t="shared" ca="1" si="126"/>
        <v>10.154036832686479</v>
      </c>
      <c r="G316" s="306">
        <f t="shared" ca="1" si="127"/>
        <v>25.274741835884559</v>
      </c>
      <c r="H316" s="307">
        <f t="shared" ca="1" si="128"/>
        <v>26.051374466190723</v>
      </c>
      <c r="I316" s="304">
        <f t="shared" ca="1" si="129"/>
        <v>36.297199429822498</v>
      </c>
      <c r="J316" s="306">
        <f t="shared" ca="1" si="130"/>
        <v>375.37562106342187</v>
      </c>
      <c r="K316" s="307">
        <f t="shared" ca="1" si="131"/>
        <v>1272.5354634107371</v>
      </c>
      <c r="L316" s="304">
        <f t="shared" ca="1" si="116"/>
        <v>1326.7454023009573</v>
      </c>
      <c r="M316" s="306">
        <f t="shared" ca="1" si="132"/>
        <v>0.80052834316749488</v>
      </c>
      <c r="N316" s="304">
        <f t="shared" ca="1" si="133"/>
        <v>45.866895444097885</v>
      </c>
      <c r="P316" s="310">
        <f t="shared" ca="1" si="134"/>
        <v>23</v>
      </c>
      <c r="Q316" s="304">
        <f t="shared" ca="1" si="135"/>
        <v>0</v>
      </c>
      <c r="R316" s="306">
        <f t="shared" ca="1" si="136"/>
        <v>0</v>
      </c>
      <c r="S316" s="307">
        <f t="shared" ca="1" si="137"/>
        <v>8.7299999999999986</v>
      </c>
      <c r="T316" s="304">
        <f t="shared" ca="1" si="117"/>
        <v>85.641299999999987</v>
      </c>
      <c r="U316" s="311">
        <f t="shared" ca="1" si="118"/>
        <v>0</v>
      </c>
      <c r="V316" s="306">
        <f t="shared" ca="1" si="119"/>
        <v>1.0784395727900495</v>
      </c>
      <c r="W316" s="304">
        <f t="shared" ca="1" si="120"/>
        <v>3.8876833935062622</v>
      </c>
      <c r="Y316" s="314" t="str">
        <f t="shared" ca="1" si="138"/>
        <v/>
      </c>
      <c r="Z316" s="315" t="str">
        <f t="shared" ca="1" si="139"/>
        <v/>
      </c>
      <c r="AA316" s="316" t="str">
        <f t="shared" ca="1" si="140"/>
        <v/>
      </c>
      <c r="AC316" s="310" t="e">
        <f t="shared" ca="1" si="141"/>
        <v>#N/A</v>
      </c>
      <c r="AD316" s="323" t="e">
        <f t="shared" ca="1" si="142"/>
        <v>#N/A</v>
      </c>
      <c r="AE316" s="324">
        <f t="shared" ca="1" si="121"/>
        <v>1272.5354634107371</v>
      </c>
      <c r="AG316" s="306">
        <f t="shared" ca="1" si="143"/>
        <v>-7.6299743579329462</v>
      </c>
      <c r="AH316" s="304">
        <f t="shared" ca="1" si="144"/>
        <v>-0.46421238148127131</v>
      </c>
    </row>
    <row r="317" spans="1:34" x14ac:dyDescent="0.2">
      <c r="A317" s="347">
        <f t="shared" ca="1" si="122"/>
        <v>0.1</v>
      </c>
      <c r="B317" s="304">
        <f t="shared" ca="1" si="123"/>
        <v>13.299999999999971</v>
      </c>
      <c r="D317" s="306">
        <f t="shared" ca="1" si="124"/>
        <v>-0.31009178172719748</v>
      </c>
      <c r="E317" s="307">
        <f t="shared" ca="1" si="125"/>
        <v>-10.129620163763416</v>
      </c>
      <c r="F317" s="304">
        <f t="shared" ca="1" si="126"/>
        <v>10.134365376046846</v>
      </c>
      <c r="G317" s="306">
        <f t="shared" ca="1" si="127"/>
        <v>25.243732657711838</v>
      </c>
      <c r="H317" s="307">
        <f t="shared" ca="1" si="128"/>
        <v>25.038412449814381</v>
      </c>
      <c r="I317" s="304">
        <f t="shared" ca="1" si="129"/>
        <v>35.555142194920933</v>
      </c>
      <c r="J317" s="306">
        <f t="shared" ca="1" si="130"/>
        <v>377.90154478810172</v>
      </c>
      <c r="K317" s="307">
        <f t="shared" ca="1" si="131"/>
        <v>1275.0899527565373</v>
      </c>
      <c r="L317" s="304">
        <f t="shared" ca="1" si="116"/>
        <v>1329.9112621426671</v>
      </c>
      <c r="M317" s="306">
        <f t="shared" ca="1" si="132"/>
        <v>0.7813148239474188</v>
      </c>
      <c r="N317" s="304">
        <f t="shared" ca="1" si="133"/>
        <v>44.766041883194042</v>
      </c>
      <c r="P317" s="310">
        <f t="shared" ca="1" si="134"/>
        <v>23</v>
      </c>
      <c r="Q317" s="304">
        <f t="shared" ca="1" si="135"/>
        <v>0</v>
      </c>
      <c r="R317" s="306">
        <f t="shared" ca="1" si="136"/>
        <v>0</v>
      </c>
      <c r="S317" s="307">
        <f t="shared" ca="1" si="137"/>
        <v>8.7299999999999986</v>
      </c>
      <c r="T317" s="304">
        <f t="shared" ca="1" si="117"/>
        <v>85.641299999999987</v>
      </c>
      <c r="U317" s="311">
        <f t="shared" ca="1" si="118"/>
        <v>0</v>
      </c>
      <c r="V317" s="306">
        <f t="shared" ca="1" si="119"/>
        <v>1.0781629999595488</v>
      </c>
      <c r="W317" s="304">
        <f t="shared" ca="1" si="120"/>
        <v>3.7293925763467213</v>
      </c>
      <c r="Y317" s="314" t="str">
        <f t="shared" ca="1" si="138"/>
        <v/>
      </c>
      <c r="Z317" s="315" t="str">
        <f t="shared" ca="1" si="139"/>
        <v/>
      </c>
      <c r="AA317" s="316" t="str">
        <f t="shared" ca="1" si="140"/>
        <v/>
      </c>
      <c r="AC317" s="310" t="e">
        <f t="shared" ca="1" si="141"/>
        <v>#N/A</v>
      </c>
      <c r="AD317" s="323" t="e">
        <f t="shared" ca="1" si="142"/>
        <v>#N/A</v>
      </c>
      <c r="AE317" s="324">
        <f t="shared" ca="1" si="121"/>
        <v>1275.0899527565373</v>
      </c>
      <c r="AG317" s="306">
        <f t="shared" ca="1" si="143"/>
        <v>-7.4861978908434512</v>
      </c>
      <c r="AH317" s="304">
        <f t="shared" ca="1" si="144"/>
        <v>-0.4453245582481401</v>
      </c>
    </row>
    <row r="318" spans="1:34" x14ac:dyDescent="0.2">
      <c r="A318" s="347">
        <f t="shared" ca="1" si="122"/>
        <v>0.1</v>
      </c>
      <c r="B318" s="304">
        <f t="shared" ca="1" si="123"/>
        <v>13.39999999999997</v>
      </c>
      <c r="D318" s="306">
        <f t="shared" ca="1" si="124"/>
        <v>-0.30330181597781458</v>
      </c>
      <c r="E318" s="307">
        <f t="shared" ca="1" si="125"/>
        <v>-10.110834906953043</v>
      </c>
      <c r="F318" s="304">
        <f t="shared" ca="1" si="126"/>
        <v>10.115383062802692</v>
      </c>
      <c r="G318" s="306">
        <f t="shared" ca="1" si="127"/>
        <v>25.213402476114055</v>
      </c>
      <c r="H318" s="307">
        <f t="shared" ca="1" si="128"/>
        <v>24.027328959119075</v>
      </c>
      <c r="I318" s="304">
        <f t="shared" ca="1" si="129"/>
        <v>34.828554396245565</v>
      </c>
      <c r="J318" s="306">
        <f t="shared" ca="1" si="130"/>
        <v>380.424401544793</v>
      </c>
      <c r="K318" s="307">
        <f t="shared" ca="1" si="131"/>
        <v>1277.5432398269841</v>
      </c>
      <c r="L318" s="304">
        <f t="shared" ca="1" si="116"/>
        <v>1332.981415818818</v>
      </c>
      <c r="M318" s="306">
        <f t="shared" ca="1" si="132"/>
        <v>0.76131557612712064</v>
      </c>
      <c r="N318" s="304">
        <f t="shared" ca="1" si="133"/>
        <v>43.620169389654741</v>
      </c>
      <c r="P318" s="310">
        <f t="shared" ca="1" si="134"/>
        <v>23</v>
      </c>
      <c r="Q318" s="304">
        <f t="shared" ca="1" si="135"/>
        <v>0</v>
      </c>
      <c r="R318" s="306">
        <f t="shared" ca="1" si="136"/>
        <v>0</v>
      </c>
      <c r="S318" s="307">
        <f t="shared" ca="1" si="137"/>
        <v>8.7299999999999986</v>
      </c>
      <c r="T318" s="304">
        <f t="shared" ca="1" si="117"/>
        <v>85.641299999999987</v>
      </c>
      <c r="U318" s="311">
        <f t="shared" ca="1" si="118"/>
        <v>0</v>
      </c>
      <c r="V318" s="306">
        <f t="shared" ca="1" si="119"/>
        <v>1.0778974467448168</v>
      </c>
      <c r="W318" s="304">
        <f t="shared" ca="1" si="120"/>
        <v>3.5776444644074856</v>
      </c>
      <c r="Y318" s="314" t="str">
        <f t="shared" ca="1" si="138"/>
        <v/>
      </c>
      <c r="Z318" s="315" t="str">
        <f t="shared" ca="1" si="139"/>
        <v/>
      </c>
      <c r="AA318" s="316" t="str">
        <f t="shared" ca="1" si="140"/>
        <v/>
      </c>
      <c r="AC318" s="310" t="e">
        <f t="shared" ca="1" si="141"/>
        <v>#N/A</v>
      </c>
      <c r="AD318" s="323" t="e">
        <f t="shared" ca="1" si="142"/>
        <v>#N/A</v>
      </c>
      <c r="AE318" s="324">
        <f t="shared" ca="1" si="121"/>
        <v>1277.5432398269841</v>
      </c>
      <c r="AG318" s="306">
        <f t="shared" ca="1" si="143"/>
        <v>-7.3355275346549167</v>
      </c>
      <c r="AH318" s="304">
        <f t="shared" ca="1" si="144"/>
        <v>-0.42719273497671501</v>
      </c>
    </row>
    <row r="319" spans="1:34" x14ac:dyDescent="0.2">
      <c r="A319" s="347">
        <f t="shared" ca="1" si="122"/>
        <v>0.1</v>
      </c>
      <c r="B319" s="304">
        <f t="shared" ca="1" si="123"/>
        <v>13.49999999999997</v>
      </c>
      <c r="D319" s="306">
        <f t="shared" ca="1" si="124"/>
        <v>-0.29667362849490908</v>
      </c>
      <c r="E319" s="307">
        <f t="shared" ca="1" si="125"/>
        <v>-10.092717688423672</v>
      </c>
      <c r="F319" s="304">
        <f t="shared" ca="1" si="126"/>
        <v>10.097077081020249</v>
      </c>
      <c r="G319" s="306">
        <f t="shared" ca="1" si="127"/>
        <v>25.183735113264564</v>
      </c>
      <c r="H319" s="307">
        <f t="shared" ca="1" si="128"/>
        <v>23.018057190276707</v>
      </c>
      <c r="I319" s="304">
        <f t="shared" ca="1" si="129"/>
        <v>34.11819853201402</v>
      </c>
      <c r="J319" s="306">
        <f t="shared" ca="1" si="130"/>
        <v>382.94425842426193</v>
      </c>
      <c r="K319" s="307">
        <f t="shared" ca="1" si="131"/>
        <v>1279.895509134454</v>
      </c>
      <c r="L319" s="304">
        <f t="shared" ca="1" si="116"/>
        <v>1335.9561442512443</v>
      </c>
      <c r="M319" s="306">
        <f t="shared" ca="1" si="132"/>
        <v>0.74049895255254117</v>
      </c>
      <c r="N319" s="304">
        <f t="shared" ca="1" si="133"/>
        <v>42.427464715118809</v>
      </c>
      <c r="P319" s="310">
        <f t="shared" ca="1" si="134"/>
        <v>23</v>
      </c>
      <c r="Q319" s="304">
        <f t="shared" ca="1" si="135"/>
        <v>0</v>
      </c>
      <c r="R319" s="306">
        <f t="shared" ca="1" si="136"/>
        <v>0</v>
      </c>
      <c r="S319" s="307">
        <f t="shared" ca="1" si="137"/>
        <v>8.7299999999999986</v>
      </c>
      <c r="T319" s="304">
        <f t="shared" ca="1" si="117"/>
        <v>85.641299999999987</v>
      </c>
      <c r="U319" s="311">
        <f t="shared" ca="1" si="118"/>
        <v>0</v>
      </c>
      <c r="V319" s="306">
        <f t="shared" ca="1" si="119"/>
        <v>1.0776428855802707</v>
      </c>
      <c r="W319" s="304">
        <f t="shared" ca="1" si="120"/>
        <v>3.4323841566152642</v>
      </c>
      <c r="Y319" s="314" t="str">
        <f t="shared" ca="1" si="138"/>
        <v/>
      </c>
      <c r="Z319" s="315" t="str">
        <f t="shared" ca="1" si="139"/>
        <v/>
      </c>
      <c r="AA319" s="316" t="str">
        <f t="shared" ca="1" si="140"/>
        <v/>
      </c>
      <c r="AC319" s="310" t="e">
        <f t="shared" ca="1" si="141"/>
        <v>#N/A</v>
      </c>
      <c r="AD319" s="323" t="e">
        <f t="shared" ca="1" si="142"/>
        <v>#N/A</v>
      </c>
      <c r="AE319" s="324">
        <f t="shared" ca="1" si="121"/>
        <v>1279.895509134454</v>
      </c>
      <c r="AG319" s="306">
        <f t="shared" ca="1" si="143"/>
        <v>-7.1774784777605936</v>
      </c>
      <c r="AH319" s="304">
        <f t="shared" ca="1" si="144"/>
        <v>-0.40981036247508434</v>
      </c>
    </row>
    <row r="320" spans="1:34" x14ac:dyDescent="0.2">
      <c r="A320" s="347">
        <f t="shared" ca="1" si="122"/>
        <v>0.1</v>
      </c>
      <c r="B320" s="304">
        <f t="shared" ca="1" si="123"/>
        <v>13.599999999999969</v>
      </c>
      <c r="D320" s="306">
        <f t="shared" ca="1" si="124"/>
        <v>-0.29021222019854742</v>
      </c>
      <c r="E320" s="307">
        <f t="shared" ca="1" si="125"/>
        <v>-10.075255390108072</v>
      </c>
      <c r="F320" s="304">
        <f t="shared" ca="1" si="126"/>
        <v>10.079434225622704</v>
      </c>
      <c r="G320" s="306">
        <f t="shared" ca="1" si="127"/>
        <v>25.154713891244711</v>
      </c>
      <c r="H320" s="307">
        <f t="shared" ca="1" si="128"/>
        <v>22.0105316512659</v>
      </c>
      <c r="I320" s="304">
        <f t="shared" ca="1" si="129"/>
        <v>33.42488795077341</v>
      </c>
      <c r="J320" s="306">
        <f t="shared" ca="1" si="130"/>
        <v>385.46118087448741</v>
      </c>
      <c r="K320" s="307">
        <f t="shared" ca="1" si="131"/>
        <v>1282.1469385765311</v>
      </c>
      <c r="L320" s="304">
        <f t="shared" ca="1" si="116"/>
        <v>1338.8357233291638</v>
      </c>
      <c r="M320" s="306">
        <f t="shared" ca="1" si="132"/>
        <v>0.71883353446823706</v>
      </c>
      <c r="N320" s="304">
        <f t="shared" ca="1" si="133"/>
        <v>41.186127697501774</v>
      </c>
      <c r="P320" s="310">
        <f t="shared" ca="1" si="134"/>
        <v>23</v>
      </c>
      <c r="Q320" s="304">
        <f t="shared" ca="1" si="135"/>
        <v>0</v>
      </c>
      <c r="R320" s="306">
        <f t="shared" ca="1" si="136"/>
        <v>0</v>
      </c>
      <c r="S320" s="307">
        <f t="shared" ca="1" si="137"/>
        <v>8.7299999999999986</v>
      </c>
      <c r="T320" s="304">
        <f t="shared" ca="1" si="117"/>
        <v>85.641299999999987</v>
      </c>
      <c r="U320" s="311">
        <f t="shared" ca="1" si="118"/>
        <v>0</v>
      </c>
      <c r="V320" s="306">
        <f t="shared" ca="1" si="119"/>
        <v>1.0773992899504619</v>
      </c>
      <c r="W320" s="304">
        <f t="shared" ca="1" si="120"/>
        <v>3.2935589693422682</v>
      </c>
      <c r="Y320" s="314" t="str">
        <f t="shared" ca="1" si="138"/>
        <v/>
      </c>
      <c r="Z320" s="315" t="str">
        <f t="shared" ca="1" si="139"/>
        <v/>
      </c>
      <c r="AA320" s="316" t="str">
        <f t="shared" ca="1" si="140"/>
        <v/>
      </c>
      <c r="AC320" s="310" t="e">
        <f t="shared" ca="1" si="141"/>
        <v>#N/A</v>
      </c>
      <c r="AD320" s="323" t="e">
        <f t="shared" ca="1" si="142"/>
        <v>#N/A</v>
      </c>
      <c r="AE320" s="324">
        <f t="shared" ca="1" si="121"/>
        <v>1282.1469385765311</v>
      </c>
      <c r="AG320" s="306">
        <f t="shared" ca="1" si="143"/>
        <v>-7.0115493416745318</v>
      </c>
      <c r="AH320" s="304">
        <f t="shared" ca="1" si="144"/>
        <v>-0.39317115196051144</v>
      </c>
    </row>
    <row r="321" spans="1:34" x14ac:dyDescent="0.2">
      <c r="A321" s="347">
        <f t="shared" ca="1" si="122"/>
        <v>0.1</v>
      </c>
      <c r="B321" s="304">
        <f t="shared" ca="1" si="123"/>
        <v>13.699999999999969</v>
      </c>
      <c r="D321" s="306">
        <f t="shared" ca="1" si="124"/>
        <v>-0.28392303052634565</v>
      </c>
      <c r="E321" s="307">
        <f t="shared" ca="1" si="125"/>
        <v>-10.0584344237403</v>
      </c>
      <c r="F321" s="304">
        <f t="shared" ca="1" si="126"/>
        <v>10.062440824369956</v>
      </c>
      <c r="G321" s="306">
        <f t="shared" ca="1" si="127"/>
        <v>25.126321588192077</v>
      </c>
      <c r="H321" s="307">
        <f t="shared" ca="1" si="128"/>
        <v>21.004688208891871</v>
      </c>
      <c r="I321" s="304">
        <f t="shared" ca="1" si="129"/>
        <v>32.749487985402283</v>
      </c>
      <c r="J321" s="306">
        <f t="shared" ca="1" si="130"/>
        <v>387.97523264845927</v>
      </c>
      <c r="K321" s="307">
        <f t="shared" ca="1" si="131"/>
        <v>1284.297699569539</v>
      </c>
      <c r="L321" s="304">
        <f t="shared" ca="1" si="116"/>
        <v>1341.6204240649572</v>
      </c>
      <c r="M321" s="306">
        <f t="shared" ca="1" si="132"/>
        <v>0.69628851026518968</v>
      </c>
      <c r="N321" s="304">
        <f t="shared" ca="1" si="133"/>
        <v>39.894392961646865</v>
      </c>
      <c r="P321" s="310">
        <f t="shared" ca="1" si="134"/>
        <v>23</v>
      </c>
      <c r="Q321" s="304">
        <f t="shared" ca="1" si="135"/>
        <v>0</v>
      </c>
      <c r="R321" s="306">
        <f t="shared" ca="1" si="136"/>
        <v>0</v>
      </c>
      <c r="S321" s="307">
        <f t="shared" ca="1" si="137"/>
        <v>8.7299999999999986</v>
      </c>
      <c r="T321" s="304">
        <f t="shared" ca="1" si="117"/>
        <v>85.641299999999987</v>
      </c>
      <c r="U321" s="311">
        <f t="shared" ca="1" si="118"/>
        <v>0</v>
      </c>
      <c r="V321" s="306">
        <f t="shared" ca="1" si="119"/>
        <v>1.0771666343724837</v>
      </c>
      <c r="W321" s="304">
        <f t="shared" ca="1" si="120"/>
        <v>3.1611183807806924</v>
      </c>
      <c r="Y321" s="314" t="str">
        <f t="shared" ca="1" si="138"/>
        <v/>
      </c>
      <c r="Z321" s="315" t="str">
        <f t="shared" ca="1" si="139"/>
        <v/>
      </c>
      <c r="AA321" s="316" t="str">
        <f t="shared" ca="1" si="140"/>
        <v/>
      </c>
      <c r="AC321" s="310" t="e">
        <f t="shared" ca="1" si="141"/>
        <v>#N/A</v>
      </c>
      <c r="AD321" s="323" t="e">
        <f t="shared" ca="1" si="142"/>
        <v>#N/A</v>
      </c>
      <c r="AE321" s="324">
        <f t="shared" ca="1" si="121"/>
        <v>1284.297699569539</v>
      </c>
      <c r="AG321" s="306">
        <f t="shared" ca="1" si="143"/>
        <v>-6.8372253687885802</v>
      </c>
      <c r="AH321" s="304">
        <f t="shared" ca="1" si="144"/>
        <v>-0.37726906865318083</v>
      </c>
    </row>
    <row r="322" spans="1:34" x14ac:dyDescent="0.2">
      <c r="A322" s="347">
        <f t="shared" ca="1" si="122"/>
        <v>0.1</v>
      </c>
      <c r="B322" s="304">
        <f t="shared" ca="1" si="123"/>
        <v>13.799999999999969</v>
      </c>
      <c r="D322" s="306">
        <f t="shared" ca="1" si="124"/>
        <v>-0.27781194547875082</v>
      </c>
      <c r="E322" s="307">
        <f t="shared" ca="1" si="125"/>
        <v>-10.042240651501855</v>
      </c>
      <c r="F322" s="304">
        <f t="shared" ca="1" si="126"/>
        <v>10.046082658416021</v>
      </c>
      <c r="G322" s="306">
        <f t="shared" ca="1" si="127"/>
        <v>25.098540393644203</v>
      </c>
      <c r="H322" s="307">
        <f t="shared" ca="1" si="128"/>
        <v>20.000464143741684</v>
      </c>
      <c r="I322" s="304">
        <f t="shared" ca="1" si="129"/>
        <v>32.092916599406898</v>
      </c>
      <c r="J322" s="306">
        <f t="shared" ca="1" si="130"/>
        <v>390.48647574755108</v>
      </c>
      <c r="K322" s="307">
        <f t="shared" ca="1" si="131"/>
        <v>1286.3479571871706</v>
      </c>
      <c r="L322" s="304">
        <f t="shared" ca="1" si="116"/>
        <v>1344.3105127541589</v>
      </c>
      <c r="M322" s="306">
        <f t="shared" ca="1" si="132"/>
        <v>0.67283412588864944</v>
      </c>
      <c r="N322" s="304">
        <f t="shared" ca="1" si="133"/>
        <v>38.550555725793537</v>
      </c>
      <c r="P322" s="310">
        <f t="shared" ca="1" si="134"/>
        <v>23</v>
      </c>
      <c r="Q322" s="304">
        <f t="shared" ca="1" si="135"/>
        <v>0</v>
      </c>
      <c r="R322" s="306">
        <f t="shared" ca="1" si="136"/>
        <v>0</v>
      </c>
      <c r="S322" s="307">
        <f t="shared" ca="1" si="137"/>
        <v>8.7299999999999986</v>
      </c>
      <c r="T322" s="304">
        <f t="shared" ca="1" si="117"/>
        <v>85.641299999999987</v>
      </c>
      <c r="U322" s="311">
        <f t="shared" ca="1" si="118"/>
        <v>0</v>
      </c>
      <c r="V322" s="306">
        <f t="shared" ca="1" si="119"/>
        <v>1.0769448943779727</v>
      </c>
      <c r="W322" s="304">
        <f t="shared" ca="1" si="120"/>
        <v>3.0350139753972134</v>
      </c>
      <c r="Y322" s="314" t="str">
        <f t="shared" ca="1" si="138"/>
        <v/>
      </c>
      <c r="Z322" s="315" t="str">
        <f t="shared" ca="1" si="139"/>
        <v/>
      </c>
      <c r="AA322" s="316" t="str">
        <f t="shared" ca="1" si="140"/>
        <v/>
      </c>
      <c r="AC322" s="310" t="e">
        <f t="shared" ca="1" si="141"/>
        <v>#N/A</v>
      </c>
      <c r="AD322" s="323" t="e">
        <f t="shared" ca="1" si="142"/>
        <v>#N/A</v>
      </c>
      <c r="AE322" s="324">
        <f t="shared" ca="1" si="121"/>
        <v>1286.3479571871706</v>
      </c>
      <c r="AG322" s="306">
        <f t="shared" ca="1" si="143"/>
        <v>-6.6539826877210695</v>
      </c>
      <c r="AH322" s="304">
        <f t="shared" ca="1" si="144"/>
        <v>-0.36209832540443215</v>
      </c>
    </row>
    <row r="323" spans="1:34" x14ac:dyDescent="0.2">
      <c r="A323" s="347">
        <f t="shared" ca="1" si="122"/>
        <v>0.1</v>
      </c>
      <c r="B323" s="304">
        <f t="shared" ca="1" si="123"/>
        <v>13.899999999999968</v>
      </c>
      <c r="D323" s="306">
        <f t="shared" ca="1" si="124"/>
        <v>-0.2718853016017545</v>
      </c>
      <c r="E323" s="307">
        <f t="shared" ca="1" si="125"/>
        <v>-10.026659301322292</v>
      </c>
      <c r="F323" s="304">
        <f t="shared" ca="1" si="126"/>
        <v>10.030344877521406</v>
      </c>
      <c r="G323" s="306">
        <f t="shared" ca="1" si="127"/>
        <v>25.071351863484029</v>
      </c>
      <c r="H323" s="307">
        <f t="shared" ca="1" si="128"/>
        <v>18.997798213609457</v>
      </c>
      <c r="I323" s="304">
        <f t="shared" ca="1" si="129"/>
        <v>31.456144411349062</v>
      </c>
      <c r="J323" s="306">
        <f t="shared" ca="1" si="130"/>
        <v>392.99497036040748</v>
      </c>
      <c r="K323" s="307">
        <f t="shared" ca="1" si="131"/>
        <v>1288.297870305038</v>
      </c>
      <c r="L323" s="304">
        <f t="shared" ca="1" si="116"/>
        <v>1346.9062511403954</v>
      </c>
      <c r="M323" s="306">
        <f t="shared" ca="1" si="132"/>
        <v>0.6484422129290599</v>
      </c>
      <c r="N323" s="304">
        <f t="shared" ca="1" si="133"/>
        <v>37.153002058958599</v>
      </c>
      <c r="P323" s="310">
        <f t="shared" ca="1" si="134"/>
        <v>23</v>
      </c>
      <c r="Q323" s="304">
        <f t="shared" ca="1" si="135"/>
        <v>0</v>
      </c>
      <c r="R323" s="306">
        <f t="shared" ca="1" si="136"/>
        <v>0</v>
      </c>
      <c r="S323" s="307">
        <f t="shared" ca="1" si="137"/>
        <v>8.7299999999999986</v>
      </c>
      <c r="T323" s="304">
        <f t="shared" ca="1" si="117"/>
        <v>85.641299999999987</v>
      </c>
      <c r="U323" s="311">
        <f t="shared" ca="1" si="118"/>
        <v>0</v>
      </c>
      <c r="V323" s="306">
        <f t="shared" ca="1" si="119"/>
        <v>1.0767340464946193</v>
      </c>
      <c r="W323" s="304">
        <f t="shared" ca="1" si="120"/>
        <v>2.9151993882360188</v>
      </c>
      <c r="Y323" s="314" t="str">
        <f t="shared" ca="1" si="138"/>
        <v/>
      </c>
      <c r="Z323" s="315" t="str">
        <f t="shared" ca="1" si="139"/>
        <v/>
      </c>
      <c r="AA323" s="316" t="str">
        <f t="shared" ca="1" si="140"/>
        <v/>
      </c>
      <c r="AC323" s="310" t="e">
        <f t="shared" ca="1" si="141"/>
        <v>#N/A</v>
      </c>
      <c r="AD323" s="323" t="e">
        <f t="shared" ca="1" si="142"/>
        <v>#N/A</v>
      </c>
      <c r="AE323" s="324">
        <f t="shared" ca="1" si="121"/>
        <v>1288.297870305038</v>
      </c>
      <c r="AG323" s="306">
        <f t="shared" ca="1" si="143"/>
        <v>-6.461293831615559</v>
      </c>
      <c r="AH323" s="304">
        <f t="shared" ca="1" si="144"/>
        <v>-0.34765337633415966</v>
      </c>
    </row>
    <row r="324" spans="1:34" x14ac:dyDescent="0.2">
      <c r="A324" s="347">
        <f t="shared" ca="1" si="122"/>
        <v>0.1</v>
      </c>
      <c r="B324" s="304">
        <f t="shared" ca="1" si="123"/>
        <v>13.999999999999968</v>
      </c>
      <c r="D324" s="306">
        <f t="shared" ca="1" si="124"/>
        <v>-0.26614988479906782</v>
      </c>
      <c r="E324" s="307">
        <f t="shared" ca="1" si="125"/>
        <v>-10.011674877107543</v>
      </c>
      <c r="F324" s="304">
        <f t="shared" ca="1" si="126"/>
        <v>10.015211910193658</v>
      </c>
      <c r="G324" s="306">
        <f t="shared" ca="1" si="127"/>
        <v>25.044736875004123</v>
      </c>
      <c r="H324" s="307">
        <f t="shared" ca="1" si="128"/>
        <v>17.996630725898701</v>
      </c>
      <c r="I324" s="304">
        <f t="shared" ca="1" si="129"/>
        <v>30.840193945929595</v>
      </c>
      <c r="J324" s="306">
        <f t="shared" ca="1" si="130"/>
        <v>395.50077479733187</v>
      </c>
      <c r="K324" s="307">
        <f t="shared" ca="1" si="131"/>
        <v>1290.1475917520133</v>
      </c>
      <c r="L324" s="304">
        <f t="shared" ref="L324:L387" ca="1" si="145">SQRT(pos_x^2+pos_z^2)</f>
        <v>1349.4078965860581</v>
      </c>
      <c r="M324" s="306">
        <f t="shared" ca="1" si="132"/>
        <v>0.6230867990286646</v>
      </c>
      <c r="N324" s="304">
        <f t="shared" ca="1" si="133"/>
        <v>35.700243854658602</v>
      </c>
      <c r="P324" s="310">
        <f t="shared" ca="1" si="134"/>
        <v>23</v>
      </c>
      <c r="Q324" s="304">
        <f t="shared" ca="1" si="135"/>
        <v>0</v>
      </c>
      <c r="R324" s="306">
        <f t="shared" ca="1" si="136"/>
        <v>0</v>
      </c>
      <c r="S324" s="307">
        <f t="shared" ca="1" si="137"/>
        <v>8.7299999999999986</v>
      </c>
      <c r="T324" s="304">
        <f t="shared" ref="T324:T387" ca="1" si="146">m*g</f>
        <v>85.641299999999987</v>
      </c>
      <c r="U324" s="311">
        <f t="shared" ref="U324:U387" ca="1" si="147">IF(pos_xz&lt;L_rampe,Poids*COS(Beta),0)</f>
        <v>0</v>
      </c>
      <c r="V324" s="306">
        <f t="shared" ref="V324:V387" ca="1" si="148">Rho_moyen*(20000-Alt_rampe-pos_z)/(20000+Alt_rampe+pos_z)</f>
        <v>1.0765340682270808</v>
      </c>
      <c r="W324" s="304">
        <f t="shared" ref="W324:W387" ca="1" si="149">1/2*Rho*Sref*Cx*vit_xz^2</f>
        <v>2.8016302488285372</v>
      </c>
      <c r="Y324" s="314" t="str">
        <f t="shared" ca="1" si="138"/>
        <v/>
      </c>
      <c r="Z324" s="315" t="str">
        <f t="shared" ca="1" si="139"/>
        <v/>
      </c>
      <c r="AA324" s="316" t="str">
        <f t="shared" ca="1" si="140"/>
        <v/>
      </c>
      <c r="AC324" s="310">
        <f t="shared" ca="1" si="141"/>
        <v>13.999999999999968</v>
      </c>
      <c r="AD324" s="323">
        <f t="shared" ca="1" si="142"/>
        <v>395.50077479733187</v>
      </c>
      <c r="AE324" s="324">
        <f t="shared" ref="AE324:AE387" ca="1" si="150">IF(t&lt;T_para, pos_z, NA())</f>
        <v>1290.1475917520133</v>
      </c>
      <c r="AG324" s="306">
        <f t="shared" ca="1" si="143"/>
        <v>-6.2586346861615336</v>
      </c>
      <c r="AH324" s="304">
        <f t="shared" ca="1" si="144"/>
        <v>-0.33392891045086132</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-0.26061292272544095</v>
      </c>
      <c r="E325" s="307">
        <f t="shared" ref="E325:E388" ca="1" si="154">IF(AND(L324&lt;L_rampe,Poussee&lt;Poids*SIN(M324)),0,(-W324+Poussee)/m*SIN(M324)+U324/m*COS(M324)-Poids/m)</f>
        <v>-9.9972710644194454</v>
      </c>
      <c r="F325" s="304">
        <f t="shared" ref="F325:F388" ca="1" si="155">SQRT(acc_x^2+acc_z^2)</f>
        <v>10.000667369279402</v>
      </c>
      <c r="G325" s="306">
        <f t="shared" ref="G325:G388" ca="1" si="156">G324+acc_x*pas</f>
        <v>25.018675582731579</v>
      </c>
      <c r="H325" s="307">
        <f t="shared" ref="H325:H388" ca="1" si="157">H324+acc_z*pas</f>
        <v>16.996903619456756</v>
      </c>
      <c r="I325" s="304">
        <f t="shared" ref="I325:I388" ca="1" si="158">SQRT(vit_x^2+vit_z^2)</f>
        <v>30.246137944588419</v>
      </c>
      <c r="J325" s="306">
        <f t="shared" ref="J325:J388" ca="1" si="159">J324+0.5*(vit_x+G324)*pas*(K324&gt;=0)</f>
        <v>398.00394542021866</v>
      </c>
      <c r="K325" s="307">
        <f t="shared" ref="K325:K388" ca="1" si="160">K324+0.5*(vit_z+H324)*pas</f>
        <v>1291.897268469281</v>
      </c>
      <c r="L325" s="304">
        <f t="shared" ca="1" si="145"/>
        <v>1351.815702249552</v>
      </c>
      <c r="M325" s="306">
        <f t="shared" ref="M325:M388" ca="1" si="161">IF(AND(L324&gt;L_rampe,G325&gt;0),ATAN2(G325,H325),$M$4)</f>
        <v>0.59674480306089717</v>
      </c>
      <c r="N325" s="304">
        <f t="shared" ref="N325:N388" ca="1" si="162">DEGREES(Beta)</f>
        <v>34.190958661754898</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8.7299999999999986</v>
      </c>
      <c r="T325" s="304">
        <f t="shared" ca="1" si="146"/>
        <v>85.641299999999987</v>
      </c>
      <c r="U325" s="311">
        <f t="shared" ca="1" si="147"/>
        <v>0</v>
      </c>
      <c r="V325" s="306">
        <f t="shared" ca="1" si="148"/>
        <v>1.0763449380372063</v>
      </c>
      <c r="W325" s="304">
        <f t="shared" ca="1" si="149"/>
        <v>2.6942641244587611</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1291.897268469281</v>
      </c>
      <c r="AG325" s="306">
        <f t="shared" ref="AG325:AG388" ca="1" si="172">IF(AND(L324&lt;L_rampe,Poussee&lt;Poids*SIN(M324)),0,(-W324+Poussee)/m-Poids*SIN(M324)/m)</f>
        <v>-6.0454930347012628</v>
      </c>
      <c r="AH325" s="304">
        <f t="shared" ref="AH325:AH388" ca="1" si="173">IF(AND(L324&lt;L_rampe,Poussee&lt;Poids*SIN(M324)), g*SIN(M324), (-W324+Poussee)/m)</f>
        <v>-0.32091984522663664</v>
      </c>
    </row>
    <row r="326" spans="1:34" x14ac:dyDescent="0.2">
      <c r="A326" s="347">
        <f t="shared" ca="1" si="151"/>
        <v>0.1</v>
      </c>
      <c r="B326" s="304">
        <f t="shared" ca="1" si="152"/>
        <v>14.199999999999967</v>
      </c>
      <c r="D326" s="306">
        <f t="shared" ca="1" si="153"/>
        <v>-0.25528206938687625</v>
      </c>
      <c r="E326" s="307">
        <f t="shared" ca="1" si="154"/>
        <v>-9.9834306324407951</v>
      </c>
      <c r="F326" s="304">
        <f t="shared" ca="1" si="155"/>
        <v>9.9866939538421651</v>
      </c>
      <c r="G326" s="306">
        <f t="shared" ca="1" si="156"/>
        <v>24.993147375792891</v>
      </c>
      <c r="H326" s="307">
        <f t="shared" ca="1" si="157"/>
        <v>15.998560556212677</v>
      </c>
      <c r="I326" s="304">
        <f t="shared" ca="1" si="158"/>
        <v>29.675096556185071</v>
      </c>
      <c r="J326" s="306">
        <f t="shared" ca="1" si="159"/>
        <v>400.50453656814489</v>
      </c>
      <c r="K326" s="307">
        <f t="shared" ca="1" si="160"/>
        <v>1293.5470416780645</v>
      </c>
      <c r="L326" s="304">
        <f t="shared" ca="1" si="145"/>
        <v>1354.1299172700294</v>
      </c>
      <c r="M326" s="306">
        <f t="shared" ca="1" si="161"/>
        <v>0.56939681442004397</v>
      </c>
      <c r="N326" s="304">
        <f t="shared" ca="1" si="162"/>
        <v>32.624034334462294</v>
      </c>
      <c r="P326" s="310">
        <f t="shared" ca="1" si="163"/>
        <v>23</v>
      </c>
      <c r="Q326" s="304">
        <f t="shared" ca="1" si="164"/>
        <v>0</v>
      </c>
      <c r="R326" s="306">
        <f t="shared" ca="1" si="165"/>
        <v>0</v>
      </c>
      <c r="S326" s="307">
        <f t="shared" ca="1" si="166"/>
        <v>8.7299999999999986</v>
      </c>
      <c r="T326" s="304">
        <f t="shared" ca="1" si="146"/>
        <v>85.641299999999987</v>
      </c>
      <c r="U326" s="311">
        <f t="shared" ca="1" si="147"/>
        <v>0</v>
      </c>
      <c r="V326" s="306">
        <f t="shared" ca="1" si="148"/>
        <v>1.076166635323454</v>
      </c>
      <c r="W326" s="304">
        <f t="shared" ca="1" si="149"/>
        <v>2.5930604625250893</v>
      </c>
      <c r="Y326" s="314" t="str">
        <f t="shared" ca="1" si="167"/>
        <v/>
      </c>
      <c r="Z326" s="315" t="str">
        <f t="shared" ca="1" si="168"/>
        <v/>
      </c>
      <c r="AA326" s="316" t="str">
        <f t="shared" ca="1" si="169"/>
        <v/>
      </c>
      <c r="AC326" s="310" t="e">
        <f t="shared" ca="1" si="170"/>
        <v>#N/A</v>
      </c>
      <c r="AD326" s="323" t="e">
        <f t="shared" ca="1" si="171"/>
        <v>#N/A</v>
      </c>
      <c r="AE326" s="324">
        <f t="shared" ca="1" si="150"/>
        <v>1293.5470416780645</v>
      </c>
      <c r="AG326" s="306">
        <f t="shared" ca="1" si="172"/>
        <v>-5.8213788434668521</v>
      </c>
      <c r="AH326" s="304">
        <f t="shared" ca="1" si="173"/>
        <v>-0.30862132009836901</v>
      </c>
    </row>
    <row r="327" spans="1:34" x14ac:dyDescent="0.2">
      <c r="A327" s="347">
        <f t="shared" ca="1" si="151"/>
        <v>0.1</v>
      </c>
      <c r="B327" s="304">
        <f t="shared" ca="1" si="152"/>
        <v>14.299999999999967</v>
      </c>
      <c r="D327" s="306">
        <f t="shared" ca="1" si="153"/>
        <v>-0.25016538047616749</v>
      </c>
      <c r="E327" s="307">
        <f t="shared" ca="1" si="154"/>
        <v>-9.970135333435131</v>
      </c>
      <c r="F327" s="304">
        <f t="shared" ca="1" si="155"/>
        <v>9.9732733485350948</v>
      </c>
      <c r="G327" s="306">
        <f t="shared" ca="1" si="156"/>
        <v>24.968130837745274</v>
      </c>
      <c r="H327" s="307">
        <f t="shared" ca="1" si="157"/>
        <v>15.001547022869165</v>
      </c>
      <c r="I327" s="304">
        <f t="shared" ca="1" si="158"/>
        <v>29.12823322156909</v>
      </c>
      <c r="J327" s="306">
        <f t="shared" ca="1" si="159"/>
        <v>403.00260047882182</v>
      </c>
      <c r="K327" s="307">
        <f t="shared" ca="1" si="160"/>
        <v>1295.0970470570185</v>
      </c>
      <c r="L327" s="304">
        <f t="shared" ca="1" si="145"/>
        <v>1356.3507869605494</v>
      </c>
      <c r="M327" s="306">
        <f t="shared" ca="1" si="161"/>
        <v>0.54102795155680028</v>
      </c>
      <c r="N327" s="304">
        <f t="shared" ca="1" si="162"/>
        <v>30.998618222813011</v>
      </c>
      <c r="P327" s="310">
        <f t="shared" ca="1" si="163"/>
        <v>23</v>
      </c>
      <c r="Q327" s="304">
        <f t="shared" ca="1" si="164"/>
        <v>0</v>
      </c>
      <c r="R327" s="306">
        <f t="shared" ca="1" si="165"/>
        <v>0</v>
      </c>
      <c r="S327" s="307">
        <f t="shared" ca="1" si="166"/>
        <v>8.7299999999999986</v>
      </c>
      <c r="T327" s="304">
        <f t="shared" ca="1" si="146"/>
        <v>85.641299999999987</v>
      </c>
      <c r="U327" s="311">
        <f t="shared" ca="1" si="147"/>
        <v>0</v>
      </c>
      <c r="V327" s="306">
        <f t="shared" ca="1" si="148"/>
        <v>1.0759991403994</v>
      </c>
      <c r="W327" s="304">
        <f t="shared" ca="1" si="149"/>
        <v>2.4979805317340595</v>
      </c>
      <c r="Y327" s="314" t="str">
        <f t="shared" ca="1" si="167"/>
        <v/>
      </c>
      <c r="Z327" s="315" t="str">
        <f t="shared" ca="1" si="168"/>
        <v/>
      </c>
      <c r="AA327" s="316" t="str">
        <f t="shared" ca="1" si="169"/>
        <v/>
      </c>
      <c r="AC327" s="310" t="e">
        <f t="shared" ca="1" si="170"/>
        <v>#N/A</v>
      </c>
      <c r="AD327" s="323" t="e">
        <f t="shared" ca="1" si="171"/>
        <v>#N/A</v>
      </c>
      <c r="AE327" s="324">
        <f t="shared" ca="1" si="150"/>
        <v>1295.0970470570185</v>
      </c>
      <c r="AG327" s="306">
        <f t="shared" ca="1" si="172"/>
        <v>-5.5858363862209899</v>
      </c>
      <c r="AH327" s="304">
        <f t="shared" ca="1" si="173"/>
        <v>-0.29702868986541692</v>
      </c>
    </row>
    <row r="328" spans="1:34" x14ac:dyDescent="0.2">
      <c r="A328" s="347">
        <f t="shared" ca="1" si="151"/>
        <v>0.1</v>
      </c>
      <c r="B328" s="304">
        <f t="shared" ca="1" si="152"/>
        <v>14.399999999999967</v>
      </c>
      <c r="D328" s="306">
        <f t="shared" ca="1" si="153"/>
        <v>-0.24527127792153255</v>
      </c>
      <c r="E328" s="307">
        <f t="shared" ca="1" si="154"/>
        <v>-9.957365801349324</v>
      </c>
      <c r="F328" s="304">
        <f t="shared" ca="1" si="155"/>
        <v>9.9603861221166685</v>
      </c>
      <c r="G328" s="306">
        <f t="shared" ca="1" si="156"/>
        <v>24.94360370995312</v>
      </c>
      <c r="H328" s="307">
        <f t="shared" ca="1" si="157"/>
        <v>14.005810442734232</v>
      </c>
      <c r="I328" s="304">
        <f t="shared" ca="1" si="158"/>
        <v>28.606749067256668</v>
      </c>
      <c r="J328" s="306">
        <f t="shared" ca="1" si="159"/>
        <v>405.49818720620675</v>
      </c>
      <c r="K328" s="307">
        <f t="shared" ca="1" si="160"/>
        <v>1296.5474149302986</v>
      </c>
      <c r="L328" s="304">
        <f t="shared" ca="1" si="145"/>
        <v>1358.4785530106685</v>
      </c>
      <c r="M328" s="306">
        <f t="shared" ca="1" si="161"/>
        <v>0.51162878952282209</v>
      </c>
      <c r="N328" s="304">
        <f t="shared" ca="1" si="162"/>
        <v>29.31417031704482</v>
      </c>
      <c r="P328" s="310">
        <f t="shared" ca="1" si="163"/>
        <v>23</v>
      </c>
      <c r="Q328" s="304">
        <f t="shared" ca="1" si="164"/>
        <v>0</v>
      </c>
      <c r="R328" s="306">
        <f t="shared" ca="1" si="165"/>
        <v>0</v>
      </c>
      <c r="S328" s="307">
        <f t="shared" ca="1" si="166"/>
        <v>8.7299999999999986</v>
      </c>
      <c r="T328" s="304">
        <f t="shared" ca="1" si="146"/>
        <v>85.641299999999987</v>
      </c>
      <c r="U328" s="311">
        <f t="shared" ca="1" si="147"/>
        <v>0</v>
      </c>
      <c r="V328" s="306">
        <f t="shared" ca="1" si="148"/>
        <v>1.0758424344712203</v>
      </c>
      <c r="W328" s="304">
        <f t="shared" ca="1" si="149"/>
        <v>2.4089873618589879</v>
      </c>
      <c r="Y328" s="314" t="str">
        <f t="shared" ca="1" si="167"/>
        <v/>
      </c>
      <c r="Z328" s="315" t="str">
        <f t="shared" ca="1" si="168"/>
        <v/>
      </c>
      <c r="AA328" s="316" t="str">
        <f t="shared" ca="1" si="169"/>
        <v/>
      </c>
      <c r="AC328" s="310" t="e">
        <f t="shared" ca="1" si="170"/>
        <v>#N/A</v>
      </c>
      <c r="AD328" s="323" t="e">
        <f t="shared" ca="1" si="171"/>
        <v>#N/A</v>
      </c>
      <c r="AE328" s="324">
        <f t="shared" ca="1" si="150"/>
        <v>1296.5474149302986</v>
      </c>
      <c r="AG328" s="306">
        <f t="shared" ca="1" si="172"/>
        <v>-5.3384582397394187</v>
      </c>
      <c r="AH328" s="304">
        <f t="shared" ca="1" si="173"/>
        <v>-0.28613751795350056</v>
      </c>
    </row>
    <row r="329" spans="1:34" x14ac:dyDescent="0.2">
      <c r="A329" s="347">
        <f t="shared" ca="1" si="151"/>
        <v>0.1</v>
      </c>
      <c r="B329" s="304">
        <f t="shared" ca="1" si="152"/>
        <v>14.499999999999966</v>
      </c>
      <c r="D329" s="306">
        <f t="shared" ca="1" si="153"/>
        <v>-0.24060850214366</v>
      </c>
      <c r="E329" s="307">
        <f t="shared" ca="1" si="154"/>
        <v>-9.9451014517036143</v>
      </c>
      <c r="F329" s="304">
        <f t="shared" ca="1" si="155"/>
        <v>9.9480116272540187</v>
      </c>
      <c r="G329" s="306">
        <f t="shared" ca="1" si="156"/>
        <v>24.919542859738755</v>
      </c>
      <c r="H329" s="307">
        <f t="shared" ca="1" si="157"/>
        <v>13.011300297563871</v>
      </c>
      <c r="I329" s="304">
        <f t="shared" ca="1" si="158"/>
        <v>28.111875635961088</v>
      </c>
      <c r="J329" s="306">
        <f t="shared" ca="1" si="159"/>
        <v>407.99134453469134</v>
      </c>
      <c r="K329" s="307">
        <f t="shared" ca="1" si="160"/>
        <v>1297.8982704673135</v>
      </c>
      <c r="L329" s="304">
        <f t="shared" ca="1" si="145"/>
        <v>1360.5134536994733</v>
      </c>
      <c r="M329" s="306">
        <f t="shared" ca="1" si="161"/>
        <v>0.48119633974313236</v>
      </c>
      <c r="N329" s="304">
        <f t="shared" ca="1" si="162"/>
        <v>27.570519384424763</v>
      </c>
      <c r="P329" s="310">
        <f t="shared" ca="1" si="163"/>
        <v>23</v>
      </c>
      <c r="Q329" s="304">
        <f t="shared" ca="1" si="164"/>
        <v>0</v>
      </c>
      <c r="R329" s="306">
        <f t="shared" ca="1" si="165"/>
        <v>0</v>
      </c>
      <c r="S329" s="307">
        <f t="shared" ca="1" si="166"/>
        <v>8.7299999999999986</v>
      </c>
      <c r="T329" s="304">
        <f t="shared" ca="1" si="146"/>
        <v>85.641299999999987</v>
      </c>
      <c r="U329" s="311">
        <f t="shared" ca="1" si="147"/>
        <v>0</v>
      </c>
      <c r="V329" s="306">
        <f t="shared" ca="1" si="148"/>
        <v>1.075696499614037</v>
      </c>
      <c r="W329" s="304">
        <f t="shared" ca="1" si="149"/>
        <v>2.3260456817985666</v>
      </c>
      <c r="Y329" s="314" t="str">
        <f t="shared" ca="1" si="167"/>
        <v/>
      </c>
      <c r="Z329" s="315" t="str">
        <f t="shared" ca="1" si="168"/>
        <v/>
      </c>
      <c r="AA329" s="316" t="str">
        <f t="shared" ca="1" si="169"/>
        <v/>
      </c>
      <c r="AC329" s="310" t="e">
        <f t="shared" ca="1" si="170"/>
        <v>#N/A</v>
      </c>
      <c r="AD329" s="323" t="e">
        <f t="shared" ca="1" si="171"/>
        <v>#N/A</v>
      </c>
      <c r="AE329" s="324">
        <f t="shared" ca="1" si="150"/>
        <v>1297.8982704673135</v>
      </c>
      <c r="AG329" s="306">
        <f t="shared" ca="1" si="172"/>
        <v>-5.0789010855951782</v>
      </c>
      <c r="AH329" s="304">
        <f t="shared" ca="1" si="173"/>
        <v>-0.27594356951420257</v>
      </c>
    </row>
    <row r="330" spans="1:34" x14ac:dyDescent="0.2">
      <c r="A330" s="347">
        <f t="shared" ca="1" si="151"/>
        <v>0.1</v>
      </c>
      <c r="B330" s="304">
        <f t="shared" ca="1" si="152"/>
        <v>14.599999999999966</v>
      </c>
      <c r="D330" s="306">
        <f t="shared" ca="1" si="153"/>
        <v>-0.23618605062659909</v>
      </c>
      <c r="E330" s="307">
        <f t="shared" ca="1" si="154"/>
        <v>-9.9333203854539143</v>
      </c>
      <c r="F330" s="304">
        <f t="shared" ca="1" si="155"/>
        <v>9.9361279042987825</v>
      </c>
      <c r="G330" s="306">
        <f t="shared" ca="1" si="156"/>
        <v>24.895924254676096</v>
      </c>
      <c r="H330" s="307">
        <f t="shared" ca="1" si="157"/>
        <v>12.017968259018479</v>
      </c>
      <c r="I330" s="304">
        <f t="shared" ca="1" si="158"/>
        <v>27.644865808488657</v>
      </c>
      <c r="J330" s="306">
        <f t="shared" ca="1" si="159"/>
        <v>410.4821178904121</v>
      </c>
      <c r="K330" s="307">
        <f t="shared" ca="1" si="160"/>
        <v>1299.1497338951426</v>
      </c>
      <c r="L330" s="304">
        <f t="shared" ca="1" si="145"/>
        <v>1362.4557241200971</v>
      </c>
      <c r="M330" s="306">
        <f t="shared" ca="1" si="161"/>
        <v>0.44973505764995531</v>
      </c>
      <c r="N330" s="304">
        <f t="shared" ca="1" si="162"/>
        <v>25.767920702415207</v>
      </c>
      <c r="P330" s="310">
        <f t="shared" ca="1" si="163"/>
        <v>23</v>
      </c>
      <c r="Q330" s="304">
        <f t="shared" ca="1" si="164"/>
        <v>0</v>
      </c>
      <c r="R330" s="306">
        <f t="shared" ca="1" si="165"/>
        <v>0</v>
      </c>
      <c r="S330" s="307">
        <f t="shared" ca="1" si="166"/>
        <v>8.7299999999999986</v>
      </c>
      <c r="T330" s="304">
        <f t="shared" ca="1" si="146"/>
        <v>85.641299999999987</v>
      </c>
      <c r="U330" s="311">
        <f t="shared" ca="1" si="147"/>
        <v>0</v>
      </c>
      <c r="V330" s="306">
        <f t="shared" ca="1" si="148"/>
        <v>1.0755613187470179</v>
      </c>
      <c r="W330" s="304">
        <f t="shared" ca="1" si="149"/>
        <v>2.2491218556779793</v>
      </c>
      <c r="Y330" s="314" t="str">
        <f t="shared" ca="1" si="167"/>
        <v/>
      </c>
      <c r="Z330" s="315" t="str">
        <f t="shared" ca="1" si="168"/>
        <v/>
      </c>
      <c r="AA330" s="316" t="str">
        <f t="shared" ca="1" si="169"/>
        <v/>
      </c>
      <c r="AC330" s="310" t="e">
        <f t="shared" ca="1" si="170"/>
        <v>#N/A</v>
      </c>
      <c r="AD330" s="323" t="e">
        <f t="shared" ca="1" si="171"/>
        <v>#N/A</v>
      </c>
      <c r="AE330" s="324">
        <f t="shared" ca="1" si="150"/>
        <v>1299.1497338951426</v>
      </c>
      <c r="AG330" s="306">
        <f t="shared" ca="1" si="172"/>
        <v>-4.806903126935234</v>
      </c>
      <c r="AH330" s="304">
        <f t="shared" ca="1" si="173"/>
        <v>-0.26644280432973277</v>
      </c>
    </row>
    <row r="331" spans="1:34" x14ac:dyDescent="0.2">
      <c r="A331" s="347">
        <f t="shared" ca="1" si="151"/>
        <v>0.1</v>
      </c>
      <c r="B331" s="304">
        <f t="shared" ca="1" si="152"/>
        <v>14.699999999999966</v>
      </c>
      <c r="D331" s="306">
        <f t="shared" ca="1" si="153"/>
        <v>-0.2320131016359783</v>
      </c>
      <c r="E331" s="307">
        <f t="shared" ca="1" si="154"/>
        <v>-9.9219993000707305</v>
      </c>
      <c r="F331" s="304">
        <f t="shared" ca="1" si="155"/>
        <v>9.9247115922798894</v>
      </c>
      <c r="G331" s="306">
        <f t="shared" ca="1" si="156"/>
        <v>24.8727229445125</v>
      </c>
      <c r="H331" s="307">
        <f t="shared" ca="1" si="157"/>
        <v>11.025768329011406</v>
      </c>
      <c r="I331" s="304">
        <f t="shared" ca="1" si="158"/>
        <v>27.206982815437463</v>
      </c>
      <c r="J331" s="306">
        <f t="shared" ca="1" si="159"/>
        <v>412.9705502503715</v>
      </c>
      <c r="K331" s="307">
        <f t="shared" ca="1" si="160"/>
        <v>1300.3019207245441</v>
      </c>
      <c r="L331" s="304">
        <f t="shared" ca="1" si="145"/>
        <v>1364.3055964167388</v>
      </c>
      <c r="M331" s="306">
        <f t="shared" ca="1" si="161"/>
        <v>0.41725784549436568</v>
      </c>
      <c r="N331" s="304">
        <f t="shared" ca="1" si="162"/>
        <v>23.907113515548946</v>
      </c>
      <c r="P331" s="310">
        <f t="shared" ca="1" si="163"/>
        <v>23</v>
      </c>
      <c r="Q331" s="304">
        <f t="shared" ca="1" si="164"/>
        <v>0</v>
      </c>
      <c r="R331" s="306">
        <f t="shared" ca="1" si="165"/>
        <v>0</v>
      </c>
      <c r="S331" s="307">
        <f t="shared" ca="1" si="166"/>
        <v>8.7299999999999986</v>
      </c>
      <c r="T331" s="304">
        <f t="shared" ca="1" si="146"/>
        <v>85.641299999999987</v>
      </c>
      <c r="U331" s="311">
        <f t="shared" ca="1" si="147"/>
        <v>0</v>
      </c>
      <c r="V331" s="306">
        <f t="shared" ca="1" si="148"/>
        <v>1.0754368756071244</v>
      </c>
      <c r="W331" s="304">
        <f t="shared" ca="1" si="149"/>
        <v>2.1781838167495469</v>
      </c>
      <c r="Y331" s="314" t="str">
        <f t="shared" ca="1" si="167"/>
        <v/>
      </c>
      <c r="Z331" s="315" t="str">
        <f t="shared" ca="1" si="168"/>
        <v/>
      </c>
      <c r="AA331" s="316" t="str">
        <f t="shared" ca="1" si="169"/>
        <v/>
      </c>
      <c r="AC331" s="310" t="e">
        <f t="shared" ca="1" si="170"/>
        <v>#N/A</v>
      </c>
      <c r="AD331" s="323" t="e">
        <f t="shared" ca="1" si="171"/>
        <v>#N/A</v>
      </c>
      <c r="AE331" s="324">
        <f t="shared" ca="1" si="150"/>
        <v>1300.3019207245441</v>
      </c>
      <c r="AG331" s="306">
        <f t="shared" ca="1" si="172"/>
        <v>-4.5223027713264248</v>
      </c>
      <c r="AH331" s="304">
        <f t="shared" ca="1" si="173"/>
        <v>-0.25763136949346843</v>
      </c>
    </row>
    <row r="332" spans="1:34" x14ac:dyDescent="0.2">
      <c r="A332" s="347">
        <f t="shared" ca="1" si="151"/>
        <v>0.1</v>
      </c>
      <c r="B332" s="304">
        <f t="shared" ca="1" si="152"/>
        <v>14.799999999999965</v>
      </c>
      <c r="D332" s="306">
        <f t="shared" ca="1" si="153"/>
        <v>-0.22809892228780221</v>
      </c>
      <c r="E332" s="307">
        <f t="shared" ca="1" si="154"/>
        <v>-9.911113411621761</v>
      </c>
      <c r="F332" s="304">
        <f t="shared" ca="1" si="155"/>
        <v>9.9137378509005156</v>
      </c>
      <c r="G332" s="306">
        <f t="shared" ca="1" si="156"/>
        <v>24.849913052283721</v>
      </c>
      <c r="H332" s="307">
        <f t="shared" ca="1" si="157"/>
        <v>10.03465698784923</v>
      </c>
      <c r="I332" s="304">
        <f t="shared" ca="1" si="158"/>
        <v>26.799487300503571</v>
      </c>
      <c r="J332" s="306">
        <f t="shared" ca="1" si="159"/>
        <v>415.45668205021133</v>
      </c>
      <c r="K332" s="307">
        <f t="shared" ca="1" si="160"/>
        <v>1301.354941990387</v>
      </c>
      <c r="L332" s="304">
        <f t="shared" ca="1" si="145"/>
        <v>1366.0633000351681</v>
      </c>
      <c r="M332" s="306">
        <f t="shared" ca="1" si="161"/>
        <v>0.38378700913112312</v>
      </c>
      <c r="N332" s="304">
        <f t="shared" ca="1" si="162"/>
        <v>21.989375855162141</v>
      </c>
      <c r="P332" s="310">
        <f t="shared" ca="1" si="163"/>
        <v>23</v>
      </c>
      <c r="Q332" s="304">
        <f t="shared" ca="1" si="164"/>
        <v>0</v>
      </c>
      <c r="R332" s="306">
        <f t="shared" ca="1" si="165"/>
        <v>0</v>
      </c>
      <c r="S332" s="307">
        <f t="shared" ca="1" si="166"/>
        <v>8.7299999999999986</v>
      </c>
      <c r="T332" s="304">
        <f t="shared" ca="1" si="146"/>
        <v>85.641299999999987</v>
      </c>
      <c r="U332" s="311">
        <f t="shared" ca="1" si="147"/>
        <v>0</v>
      </c>
      <c r="V332" s="306">
        <f t="shared" ca="1" si="148"/>
        <v>1.0753231547214184</v>
      </c>
      <c r="W332" s="304">
        <f t="shared" ca="1" si="149"/>
        <v>2.1132009988723444</v>
      </c>
      <c r="Y332" s="314" t="str">
        <f t="shared" ca="1" si="167"/>
        <v/>
      </c>
      <c r="Z332" s="315" t="str">
        <f t="shared" ca="1" si="168"/>
        <v/>
      </c>
      <c r="AA332" s="316" t="str">
        <f t="shared" ca="1" si="169"/>
        <v/>
      </c>
      <c r="AC332" s="310" t="e">
        <f t="shared" ca="1" si="170"/>
        <v>#N/A</v>
      </c>
      <c r="AD332" s="323" t="e">
        <f t="shared" ca="1" si="171"/>
        <v>#N/A</v>
      </c>
      <c r="AE332" s="324">
        <f t="shared" ca="1" si="150"/>
        <v>1301.354941990387</v>
      </c>
      <c r="AG332" s="306">
        <f t="shared" ca="1" si="172"/>
        <v>-4.225058046196934</v>
      </c>
      <c r="AH332" s="304">
        <f t="shared" ca="1" si="173"/>
        <v>-0.2495055918384361</v>
      </c>
    </row>
    <row r="333" spans="1:34" x14ac:dyDescent="0.2">
      <c r="A333" s="347">
        <f t="shared" ca="1" si="151"/>
        <v>0.1</v>
      </c>
      <c r="B333" s="304">
        <f t="shared" ca="1" si="152"/>
        <v>14.899999999999965</v>
      </c>
      <c r="D333" s="306">
        <f t="shared" ca="1" si="153"/>
        <v>-0.22445276070076009</v>
      </c>
      <c r="E333" s="307">
        <f t="shared" ca="1" si="154"/>
        <v>-9.9006363921221432</v>
      </c>
      <c r="F333" s="304">
        <f t="shared" ca="1" si="155"/>
        <v>9.9031802978033046</v>
      </c>
      <c r="G333" s="306">
        <f t="shared" ca="1" si="156"/>
        <v>24.827467776213645</v>
      </c>
      <c r="H333" s="307">
        <f t="shared" ca="1" si="157"/>
        <v>9.0445933486370151</v>
      </c>
      <c r="I333" s="304">
        <f t="shared" ca="1" si="158"/>
        <v>26.423622481051606</v>
      </c>
      <c r="J333" s="306">
        <f t="shared" ca="1" si="159"/>
        <v>417.94055109163622</v>
      </c>
      <c r="K333" s="307">
        <f t="shared" ca="1" si="160"/>
        <v>1302.3089045072113</v>
      </c>
      <c r="L333" s="304">
        <f t="shared" ca="1" si="145"/>
        <v>1367.7290619876269</v>
      </c>
      <c r="M333" s="306">
        <f t="shared" ca="1" si="161"/>
        <v>0.3493551196162708</v>
      </c>
      <c r="N333" s="304">
        <f t="shared" ca="1" si="162"/>
        <v>20.016573905300351</v>
      </c>
      <c r="P333" s="310">
        <f t="shared" ca="1" si="163"/>
        <v>23</v>
      </c>
      <c r="Q333" s="304">
        <f t="shared" ca="1" si="164"/>
        <v>0</v>
      </c>
      <c r="R333" s="306">
        <f t="shared" ca="1" si="165"/>
        <v>0</v>
      </c>
      <c r="S333" s="307">
        <f t="shared" ca="1" si="166"/>
        <v>8.7299999999999986</v>
      </c>
      <c r="T333" s="304">
        <f t="shared" ca="1" si="146"/>
        <v>85.641299999999987</v>
      </c>
      <c r="U333" s="311">
        <f t="shared" ca="1" si="147"/>
        <v>0</v>
      </c>
      <c r="V333" s="306">
        <f t="shared" ca="1" si="148"/>
        <v>1.0752201413778402</v>
      </c>
      <c r="W333" s="304">
        <f t="shared" ca="1" si="149"/>
        <v>2.0541442653820043</v>
      </c>
      <c r="Y333" s="314" t="str">
        <f t="shared" ca="1" si="167"/>
        <v/>
      </c>
      <c r="Z333" s="315" t="str">
        <f t="shared" ca="1" si="168"/>
        <v/>
      </c>
      <c r="AA333" s="316" t="str">
        <f t="shared" ca="1" si="169"/>
        <v/>
      </c>
      <c r="AC333" s="310" t="e">
        <f t="shared" ca="1" si="170"/>
        <v>#N/A</v>
      </c>
      <c r="AD333" s="323" t="e">
        <f t="shared" ca="1" si="171"/>
        <v>#N/A</v>
      </c>
      <c r="AE333" s="324">
        <f t="shared" ca="1" si="150"/>
        <v>1302.3089045072113</v>
      </c>
      <c r="AG333" s="306">
        <f t="shared" ca="1" si="172"/>
        <v>-3.9152660111579878</v>
      </c>
      <c r="AH333" s="304">
        <f t="shared" ca="1" si="173"/>
        <v>-0.24206197008847019</v>
      </c>
    </row>
    <row r="334" spans="1:34" x14ac:dyDescent="0.2">
      <c r="A334" s="347">
        <f t="shared" ca="1" si="151"/>
        <v>0.1</v>
      </c>
      <c r="B334" s="304">
        <f t="shared" ca="1" si="152"/>
        <v>14.999999999999964</v>
      </c>
      <c r="D334" s="306">
        <f t="shared" ca="1" si="153"/>
        <v>-0.22108372266242496</v>
      </c>
      <c r="E334" s="307">
        <f t="shared" ca="1" si="154"/>
        <v>-9.8905403267666401</v>
      </c>
      <c r="F334" s="304">
        <f t="shared" ca="1" si="155"/>
        <v>9.8930109657183447</v>
      </c>
      <c r="G334" s="306">
        <f t="shared" ca="1" si="156"/>
        <v>24.805359403947403</v>
      </c>
      <c r="H334" s="307">
        <f t="shared" ca="1" si="157"/>
        <v>8.0555393159603508</v>
      </c>
      <c r="I334" s="304">
        <f t="shared" ca="1" si="158"/>
        <v>26.08059755507885</v>
      </c>
      <c r="J334" s="306">
        <f t="shared" ca="1" si="159"/>
        <v>420.42219245064427</v>
      </c>
      <c r="K334" s="307">
        <f t="shared" ca="1" si="160"/>
        <v>1303.1639111404411</v>
      </c>
      <c r="L334" s="304">
        <f t="shared" ca="1" si="145"/>
        <v>1369.303107132916</v>
      </c>
      <c r="M334" s="306">
        <f t="shared" ca="1" si="161"/>
        <v>0.31400572406493704</v>
      </c>
      <c r="N334" s="304">
        <f t="shared" ca="1" si="162"/>
        <v>17.991202731870402</v>
      </c>
      <c r="P334" s="310">
        <f t="shared" ca="1" si="163"/>
        <v>23</v>
      </c>
      <c r="Q334" s="304">
        <f t="shared" ca="1" si="164"/>
        <v>0</v>
      </c>
      <c r="R334" s="306">
        <f t="shared" ca="1" si="165"/>
        <v>0</v>
      </c>
      <c r="S334" s="307">
        <f t="shared" ca="1" si="166"/>
        <v>8.7299999999999986</v>
      </c>
      <c r="T334" s="304">
        <f t="shared" ca="1" si="146"/>
        <v>85.641299999999987</v>
      </c>
      <c r="U334" s="311">
        <f t="shared" ca="1" si="147"/>
        <v>0</v>
      </c>
      <c r="V334" s="306">
        <f t="shared" ca="1" si="148"/>
        <v>1.0751278215944047</v>
      </c>
      <c r="W334" s="304">
        <f t="shared" ca="1" si="149"/>
        <v>2.0009858352038825</v>
      </c>
      <c r="Y334" s="314" t="str">
        <f t="shared" ca="1" si="167"/>
        <v/>
      </c>
      <c r="Z334" s="315" t="str">
        <f t="shared" ca="1" si="168"/>
        <v/>
      </c>
      <c r="AA334" s="316" t="str">
        <f t="shared" ca="1" si="169"/>
        <v/>
      </c>
      <c r="AC334" s="310">
        <f t="shared" ca="1" si="170"/>
        <v>14.999999999999964</v>
      </c>
      <c r="AD334" s="323">
        <f t="shared" ca="1" si="171"/>
        <v>420.42219245064427</v>
      </c>
      <c r="AE334" s="324">
        <f t="shared" ca="1" si="150"/>
        <v>1303.1639111404411</v>
      </c>
      <c r="AG334" s="306">
        <f t="shared" ca="1" si="172"/>
        <v>-3.5931812272231576</v>
      </c>
      <c r="AH334" s="304">
        <f t="shared" ca="1" si="173"/>
        <v>-0.23529716671042436</v>
      </c>
    </row>
    <row r="335" spans="1:34" x14ac:dyDescent="0.2">
      <c r="A335" s="347">
        <f t="shared" ca="1" si="151"/>
        <v>0.1</v>
      </c>
      <c r="B335" s="304">
        <f t="shared" ca="1" si="152"/>
        <v>15.099999999999964</v>
      </c>
      <c r="D335" s="306">
        <f t="shared" ca="1" si="153"/>
        <v>-0.21800063409686452</v>
      </c>
      <c r="E335" s="307">
        <f t="shared" ca="1" si="154"/>
        <v>-9.8807956958120968</v>
      </c>
      <c r="F335" s="304">
        <f t="shared" ca="1" si="155"/>
        <v>9.8832002842624558</v>
      </c>
      <c r="G335" s="306">
        <f t="shared" ca="1" si="156"/>
        <v>24.783559340537717</v>
      </c>
      <c r="H335" s="307">
        <f t="shared" ca="1" si="157"/>
        <v>7.0674597463791411</v>
      </c>
      <c r="I335" s="304">
        <f t="shared" ca="1" si="158"/>
        <v>25.771569623378472</v>
      </c>
      <c r="J335" s="306">
        <f t="shared" ca="1" si="159"/>
        <v>422.90163838786856</v>
      </c>
      <c r="K335" s="307">
        <f t="shared" ca="1" si="160"/>
        <v>1303.9200610935582</v>
      </c>
      <c r="L335" s="304">
        <f t="shared" ca="1" si="145"/>
        <v>1370.7856584723127</v>
      </c>
      <c r="M335" s="306">
        <f t="shared" ca="1" si="161"/>
        <v>0.2777938465552145</v>
      </c>
      <c r="N335" s="304">
        <f t="shared" ca="1" si="162"/>
        <v>15.916414982318592</v>
      </c>
      <c r="P335" s="310">
        <f t="shared" ca="1" si="163"/>
        <v>23</v>
      </c>
      <c r="Q335" s="304">
        <f t="shared" ca="1" si="164"/>
        <v>0</v>
      </c>
      <c r="R335" s="306">
        <f t="shared" ca="1" si="165"/>
        <v>0</v>
      </c>
      <c r="S335" s="307">
        <f t="shared" ca="1" si="166"/>
        <v>8.7299999999999986</v>
      </c>
      <c r="T335" s="304">
        <f t="shared" ca="1" si="146"/>
        <v>85.641299999999987</v>
      </c>
      <c r="U335" s="311">
        <f t="shared" ca="1" si="147"/>
        <v>0</v>
      </c>
      <c r="V335" s="306">
        <f t="shared" ca="1" si="148"/>
        <v>1.0750461820867707</v>
      </c>
      <c r="W335" s="304">
        <f t="shared" ca="1" si="149"/>
        <v>1.9536992061154015</v>
      </c>
      <c r="Y335" s="314" t="str">
        <f t="shared" ca="1" si="167"/>
        <v/>
      </c>
      <c r="Z335" s="315" t="str">
        <f t="shared" ca="1" si="168"/>
        <v/>
      </c>
      <c r="AA335" s="316" t="str">
        <f t="shared" ca="1" si="169"/>
        <v/>
      </c>
      <c r="AC335" s="310" t="e">
        <f t="shared" ca="1" si="170"/>
        <v>#N/A</v>
      </c>
      <c r="AD335" s="323" t="e">
        <f t="shared" ca="1" si="171"/>
        <v>#N/A</v>
      </c>
      <c r="AE335" s="324">
        <f t="shared" ca="1" si="150"/>
        <v>1303.9200610935582</v>
      </c>
      <c r="AG335" s="306">
        <f t="shared" ca="1" si="172"/>
        <v>-3.2592321590842603</v>
      </c>
      <c r="AH335" s="304">
        <f t="shared" ca="1" si="173"/>
        <v>-0.2292079994506166</v>
      </c>
    </row>
    <row r="336" spans="1:34" x14ac:dyDescent="0.2">
      <c r="A336" s="347">
        <f t="shared" ca="1" si="151"/>
        <v>0.1</v>
      </c>
      <c r="B336" s="304">
        <f t="shared" ca="1" si="152"/>
        <v>15.199999999999964</v>
      </c>
      <c r="D336" s="306">
        <f t="shared" ca="1" si="153"/>
        <v>-0.21521189160883225</v>
      </c>
      <c r="E336" s="307">
        <f t="shared" ca="1" si="154"/>
        <v>-9.8713713857637746</v>
      </c>
      <c r="F336" s="304">
        <f t="shared" ca="1" si="155"/>
        <v>9.8737170910435594</v>
      </c>
      <c r="G336" s="306">
        <f t="shared" ca="1" si="156"/>
        <v>24.762038151376835</v>
      </c>
      <c r="H336" s="307">
        <f t="shared" ca="1" si="157"/>
        <v>6.0803226078027635</v>
      </c>
      <c r="I336" s="304">
        <f t="shared" ca="1" si="158"/>
        <v>25.4976245251435</v>
      </c>
      <c r="J336" s="306">
        <f t="shared" ca="1" si="159"/>
        <v>425.37891826246431</v>
      </c>
      <c r="K336" s="307">
        <f t="shared" ca="1" si="160"/>
        <v>1304.5774502112672</v>
      </c>
      <c r="L336" s="304">
        <f t="shared" ca="1" si="145"/>
        <v>1372.1769374617384</v>
      </c>
      <c r="M336" s="306">
        <f t="shared" ca="1" si="161"/>
        <v>0.24078622014707632</v>
      </c>
      <c r="N336" s="304">
        <f t="shared" ca="1" si="162"/>
        <v>13.796034179335386</v>
      </c>
      <c r="P336" s="310">
        <f t="shared" ca="1" si="163"/>
        <v>23</v>
      </c>
      <c r="Q336" s="304">
        <f t="shared" ca="1" si="164"/>
        <v>0</v>
      </c>
      <c r="R336" s="306">
        <f t="shared" ca="1" si="165"/>
        <v>0</v>
      </c>
      <c r="S336" s="307">
        <f t="shared" ca="1" si="166"/>
        <v>8.7299999999999986</v>
      </c>
      <c r="T336" s="304">
        <f t="shared" ca="1" si="146"/>
        <v>85.641299999999987</v>
      </c>
      <c r="U336" s="311">
        <f t="shared" ca="1" si="147"/>
        <v>0</v>
      </c>
      <c r="V336" s="306">
        <f t="shared" ca="1" si="148"/>
        <v>1.0749752102341785</v>
      </c>
      <c r="W336" s="304">
        <f t="shared" ca="1" si="149"/>
        <v>1.9122590751268869</v>
      </c>
      <c r="Y336" s="314" t="str">
        <f t="shared" ca="1" si="167"/>
        <v/>
      </c>
      <c r="Z336" s="315" t="str">
        <f t="shared" ca="1" si="168"/>
        <v/>
      </c>
      <c r="AA336" s="316" t="str">
        <f t="shared" ca="1" si="169"/>
        <v/>
      </c>
      <c r="AC336" s="310" t="e">
        <f t="shared" ca="1" si="170"/>
        <v>#N/A</v>
      </c>
      <c r="AD336" s="323" t="e">
        <f t="shared" ca="1" si="171"/>
        <v>#N/A</v>
      </c>
      <c r="AE336" s="324">
        <f t="shared" ca="1" si="150"/>
        <v>1304.5774502112672</v>
      </c>
      <c r="AG336" s="306">
        <f t="shared" ca="1" si="172"/>
        <v>-2.9140342514797997</v>
      </c>
      <c r="AH336" s="304">
        <f t="shared" ca="1" si="173"/>
        <v>-0.22379143254471956</v>
      </c>
    </row>
    <row r="337" spans="1:34" x14ac:dyDescent="0.2">
      <c r="A337" s="347">
        <f t="shared" ca="1" si="151"/>
        <v>0.1</v>
      </c>
      <c r="B337" s="304">
        <f t="shared" ca="1" si="152"/>
        <v>15.299999999999963</v>
      </c>
      <c r="D337" s="306">
        <f t="shared" ca="1" si="153"/>
        <v>-0.2127253044437335</v>
      </c>
      <c r="E337" s="307">
        <f t="shared" ca="1" si="154"/>
        <v>-9.8622347340697019</v>
      </c>
      <c r="F337" s="304">
        <f t="shared" ca="1" si="155"/>
        <v>9.8645286762744817</v>
      </c>
      <c r="G337" s="306">
        <f t="shared" ca="1" si="156"/>
        <v>24.740765620932461</v>
      </c>
      <c r="H337" s="307">
        <f t="shared" ca="1" si="157"/>
        <v>5.0940991343957931</v>
      </c>
      <c r="I337" s="304">
        <f t="shared" ca="1" si="158"/>
        <v>25.259757114845058</v>
      </c>
      <c r="J337" s="306">
        <f t="shared" ca="1" si="159"/>
        <v>427.85405845107977</v>
      </c>
      <c r="K337" s="307">
        <f t="shared" ca="1" si="160"/>
        <v>1305.1361712983771</v>
      </c>
      <c r="L337" s="304">
        <f t="shared" ca="1" si="145"/>
        <v>1373.4771643403637</v>
      </c>
      <c r="M337" s="306">
        <f t="shared" ca="1" si="161"/>
        <v>0.20306119639153625</v>
      </c>
      <c r="N337" s="304">
        <f t="shared" ca="1" si="162"/>
        <v>11.634549536112168</v>
      </c>
      <c r="P337" s="310">
        <f t="shared" ca="1" si="163"/>
        <v>23</v>
      </c>
      <c r="Q337" s="304">
        <f t="shared" ca="1" si="164"/>
        <v>0</v>
      </c>
      <c r="R337" s="306">
        <f t="shared" ca="1" si="165"/>
        <v>0</v>
      </c>
      <c r="S337" s="307">
        <f t="shared" ca="1" si="166"/>
        <v>8.7299999999999986</v>
      </c>
      <c r="T337" s="304">
        <f t="shared" ca="1" si="146"/>
        <v>85.641299999999987</v>
      </c>
      <c r="U337" s="311">
        <f t="shared" ca="1" si="147"/>
        <v>0</v>
      </c>
      <c r="V337" s="306">
        <f t="shared" ca="1" si="148"/>
        <v>1.0749148940437796</v>
      </c>
      <c r="W337" s="304">
        <f t="shared" ca="1" si="149"/>
        <v>1.8766412560235979</v>
      </c>
      <c r="Y337" s="314" t="str">
        <f t="shared" ca="1" si="167"/>
        <v/>
      </c>
      <c r="Z337" s="315" t="str">
        <f t="shared" ca="1" si="168"/>
        <v/>
      </c>
      <c r="AA337" s="316" t="str">
        <f t="shared" ca="1" si="169"/>
        <v/>
      </c>
      <c r="AC337" s="310" t="e">
        <f t="shared" ca="1" si="170"/>
        <v>#N/A</v>
      </c>
      <c r="AD337" s="323" t="e">
        <f t="shared" ca="1" si="171"/>
        <v>#N/A</v>
      </c>
      <c r="AE337" s="324">
        <f t="shared" ca="1" si="150"/>
        <v>1305.1361712983771</v>
      </c>
      <c r="AG337" s="306">
        <f t="shared" ca="1" si="172"/>
        <v>-2.5583983659769389</v>
      </c>
      <c r="AH337" s="304">
        <f t="shared" ca="1" si="173"/>
        <v>-0.21904456759758156</v>
      </c>
    </row>
    <row r="338" spans="1:34" x14ac:dyDescent="0.2">
      <c r="A338" s="347">
        <f t="shared" ca="1" si="151"/>
        <v>0.1</v>
      </c>
      <c r="B338" s="304">
        <f t="shared" ca="1" si="152"/>
        <v>15.399999999999963</v>
      </c>
      <c r="D338" s="306">
        <f t="shared" ca="1" si="153"/>
        <v>-0.21054793226293228</v>
      </c>
      <c r="E338" s="307">
        <f t="shared" ca="1" si="154"/>
        <v>-9.8533516106947783</v>
      </c>
      <c r="F338" s="304">
        <f t="shared" ca="1" si="155"/>
        <v>9.855600864268073</v>
      </c>
      <c r="G338" s="306">
        <f t="shared" ca="1" si="156"/>
        <v>24.719710827706166</v>
      </c>
      <c r="H338" s="307">
        <f t="shared" ca="1" si="157"/>
        <v>4.1087639733263153</v>
      </c>
      <c r="I338" s="304">
        <f t="shared" ca="1" si="158"/>
        <v>25.058851625601637</v>
      </c>
      <c r="J338" s="306">
        <f t="shared" ca="1" si="159"/>
        <v>430.32708227351168</v>
      </c>
      <c r="K338" s="307">
        <f t="shared" ca="1" si="160"/>
        <v>1305.5963144537632</v>
      </c>
      <c r="L338" s="304">
        <f t="shared" ca="1" si="145"/>
        <v>1374.6865584755251</v>
      </c>
      <c r="M338" s="306">
        <f t="shared" ca="1" si="161"/>
        <v>0.16470828974929141</v>
      </c>
      <c r="N338" s="304">
        <f t="shared" ca="1" si="162"/>
        <v>9.437089853452278</v>
      </c>
      <c r="P338" s="310">
        <f t="shared" ca="1" si="163"/>
        <v>23</v>
      </c>
      <c r="Q338" s="304">
        <f t="shared" ca="1" si="164"/>
        <v>0</v>
      </c>
      <c r="R338" s="306">
        <f t="shared" ca="1" si="165"/>
        <v>0</v>
      </c>
      <c r="S338" s="307">
        <f t="shared" ca="1" si="166"/>
        <v>8.7299999999999986</v>
      </c>
      <c r="T338" s="304">
        <f t="shared" ca="1" si="146"/>
        <v>85.641299999999987</v>
      </c>
      <c r="U338" s="311">
        <f t="shared" ca="1" si="147"/>
        <v>0</v>
      </c>
      <c r="V338" s="306">
        <f t="shared" ca="1" si="148"/>
        <v>1.074865222113417</v>
      </c>
      <c r="W338" s="304">
        <f t="shared" ca="1" si="149"/>
        <v>1.8468225941936038</v>
      </c>
      <c r="Y338" s="314" t="str">
        <f t="shared" ca="1" si="167"/>
        <v/>
      </c>
      <c r="Z338" s="315" t="str">
        <f t="shared" ca="1" si="168"/>
        <v/>
      </c>
      <c r="AA338" s="316" t="str">
        <f t="shared" ca="1" si="169"/>
        <v/>
      </c>
      <c r="AC338" s="310" t="e">
        <f t="shared" ca="1" si="170"/>
        <v>#N/A</v>
      </c>
      <c r="AD338" s="323" t="e">
        <f t="shared" ca="1" si="171"/>
        <v>#N/A</v>
      </c>
      <c r="AE338" s="324">
        <f t="shared" ca="1" si="150"/>
        <v>1305.5963144537632</v>
      </c>
      <c r="AG338" s="306">
        <f t="shared" ca="1" si="172"/>
        <v>-2.193333320789006</v>
      </c>
      <c r="AH338" s="304">
        <f t="shared" ca="1" si="173"/>
        <v>-0.2149646341378692</v>
      </c>
    </row>
    <row r="339" spans="1:34" x14ac:dyDescent="0.2">
      <c r="A339" s="347">
        <f t="shared" ca="1" si="151"/>
        <v>0.1</v>
      </c>
      <c r="B339" s="304">
        <f t="shared" ca="1" si="152"/>
        <v>15.499999999999963</v>
      </c>
      <c r="D339" s="306">
        <f t="shared" ca="1" si="153"/>
        <v>-0.20868592408829642</v>
      </c>
      <c r="E339" s="307">
        <f t="shared" ca="1" si="154"/>
        <v>-9.8446865387144129</v>
      </c>
      <c r="F339" s="304">
        <f t="shared" ca="1" si="155"/>
        <v>9.8468981339535215</v>
      </c>
      <c r="G339" s="306">
        <f t="shared" ca="1" si="156"/>
        <v>24.698842235297338</v>
      </c>
      <c r="H339" s="307">
        <f t="shared" ca="1" si="157"/>
        <v>3.1242953194548742</v>
      </c>
      <c r="I339" s="304">
        <f t="shared" ca="1" si="158"/>
        <v>24.89566285535043</v>
      </c>
      <c r="J339" s="306">
        <f t="shared" ca="1" si="159"/>
        <v>432.79800992666185</v>
      </c>
      <c r="K339" s="307">
        <f t="shared" ca="1" si="160"/>
        <v>1305.9579674184022</v>
      </c>
      <c r="L339" s="304">
        <f t="shared" ca="1" si="145"/>
        <v>1375.8053387234995</v>
      </c>
      <c r="M339" s="306">
        <f t="shared" ca="1" si="161"/>
        <v>0.12582733123269318</v>
      </c>
      <c r="N339" s="304">
        <f t="shared" ca="1" si="162"/>
        <v>7.2093750270279653</v>
      </c>
      <c r="P339" s="310">
        <f t="shared" ca="1" si="163"/>
        <v>23</v>
      </c>
      <c r="Q339" s="304">
        <f t="shared" ca="1" si="164"/>
        <v>0</v>
      </c>
      <c r="R339" s="306">
        <f t="shared" ca="1" si="165"/>
        <v>0</v>
      </c>
      <c r="S339" s="307">
        <f t="shared" ca="1" si="166"/>
        <v>8.7299999999999986</v>
      </c>
      <c r="T339" s="304">
        <f t="shared" ca="1" si="146"/>
        <v>85.641299999999987</v>
      </c>
      <c r="U339" s="311">
        <f t="shared" ca="1" si="147"/>
        <v>0</v>
      </c>
      <c r="V339" s="306">
        <f t="shared" ca="1" si="148"/>
        <v>1.0748261835929656</v>
      </c>
      <c r="W339" s="304">
        <f t="shared" ca="1" si="149"/>
        <v>1.8227808789540998</v>
      </c>
      <c r="Y339" s="314" t="str">
        <f t="shared" ca="1" si="167"/>
        <v/>
      </c>
      <c r="Z339" s="315" t="str">
        <f t="shared" ca="1" si="168"/>
        <v/>
      </c>
      <c r="AA339" s="316" t="str">
        <f t="shared" ca="1" si="169"/>
        <v/>
      </c>
      <c r="AC339" s="310" t="e">
        <f t="shared" ca="1" si="170"/>
        <v>#N/A</v>
      </c>
      <c r="AD339" s="323" t="e">
        <f t="shared" ca="1" si="171"/>
        <v>#N/A</v>
      </c>
      <c r="AE339" s="324">
        <f t="shared" ca="1" si="150"/>
        <v>1305.9579674184022</v>
      </c>
      <c r="AG339" s="306">
        <f t="shared" ca="1" si="172"/>
        <v>-1.8200414670894021</v>
      </c>
      <c r="AH339" s="304">
        <f t="shared" ca="1" si="173"/>
        <v>-0.21154897986181032</v>
      </c>
    </row>
    <row r="340" spans="1:34" x14ac:dyDescent="0.2">
      <c r="A340" s="347">
        <f t="shared" ca="1" si="151"/>
        <v>0.1</v>
      </c>
      <c r="B340" s="304">
        <f t="shared" ca="1" si="152"/>
        <v>15.599999999999962</v>
      </c>
      <c r="D340" s="306">
        <f t="shared" ca="1" si="153"/>
        <v>-0.20714436450215126</v>
      </c>
      <c r="E340" s="307">
        <f t="shared" ca="1" si="154"/>
        <v>-9.8362028544617637</v>
      </c>
      <c r="F340" s="304">
        <f t="shared" ca="1" si="155"/>
        <v>9.838383778947982</v>
      </c>
      <c r="G340" s="306">
        <f t="shared" ca="1" si="156"/>
        <v>24.678127798847122</v>
      </c>
      <c r="H340" s="307">
        <f t="shared" ca="1" si="157"/>
        <v>2.140675034008698</v>
      </c>
      <c r="I340" s="304">
        <f t="shared" ca="1" si="158"/>
        <v>24.770798962840487</v>
      </c>
      <c r="J340" s="306">
        <f t="shared" ca="1" si="159"/>
        <v>435.26685842836906</v>
      </c>
      <c r="K340" s="307">
        <f t="shared" ca="1" si="160"/>
        <v>1306.2212159360754</v>
      </c>
      <c r="L340" s="304">
        <f t="shared" ca="1" si="145"/>
        <v>1376.8337238053189</v>
      </c>
      <c r="M340" s="306">
        <f t="shared" ca="1" si="161"/>
        <v>8.6527227647765201E-2</v>
      </c>
      <c r="N340" s="304">
        <f t="shared" ca="1" si="162"/>
        <v>4.9576449571846357</v>
      </c>
      <c r="P340" s="310">
        <f t="shared" ca="1" si="163"/>
        <v>23</v>
      </c>
      <c r="Q340" s="304">
        <f t="shared" ca="1" si="164"/>
        <v>0</v>
      </c>
      <c r="R340" s="306">
        <f t="shared" ca="1" si="165"/>
        <v>0</v>
      </c>
      <c r="S340" s="307">
        <f t="shared" ca="1" si="166"/>
        <v>8.7299999999999986</v>
      </c>
      <c r="T340" s="304">
        <f t="shared" ca="1" si="146"/>
        <v>85.641299999999987</v>
      </c>
      <c r="U340" s="311">
        <f t="shared" ca="1" si="147"/>
        <v>0</v>
      </c>
      <c r="V340" s="306">
        <f t="shared" ca="1" si="148"/>
        <v>1.0747977681443697</v>
      </c>
      <c r="W340" s="304">
        <f t="shared" ca="1" si="149"/>
        <v>1.8044947536793292</v>
      </c>
      <c r="Y340" s="314" t="str">
        <f t="shared" ca="1" si="167"/>
        <v/>
      </c>
      <c r="Z340" s="315" t="str">
        <f t="shared" ca="1" si="168"/>
        <v/>
      </c>
      <c r="AA340" s="316" t="str">
        <f t="shared" ca="1" si="169"/>
        <v/>
      </c>
      <c r="AC340" s="310" t="e">
        <f t="shared" ca="1" si="170"/>
        <v>#N/A</v>
      </c>
      <c r="AD340" s="323" t="e">
        <f t="shared" ca="1" si="171"/>
        <v>#N/A</v>
      </c>
      <c r="AE340" s="324">
        <f t="shared" ca="1" si="150"/>
        <v>1306.2212159360754</v>
      </c>
      <c r="AG340" s="306">
        <f t="shared" ca="1" si="172"/>
        <v>-1.4399065703313456</v>
      </c>
      <c r="AH340" s="304">
        <f t="shared" ca="1" si="173"/>
        <v>-0.20879506059038946</v>
      </c>
    </row>
    <row r="341" spans="1:34" x14ac:dyDescent="0.2">
      <c r="A341" s="347">
        <f t="shared" ca="1" si="151"/>
        <v>0.1</v>
      </c>
      <c r="B341" s="304">
        <f t="shared" ca="1" si="152"/>
        <v>15.699999999999962</v>
      </c>
      <c r="D341" s="306">
        <f t="shared" ca="1" si="153"/>
        <v>-0.20592713358358003</v>
      </c>
      <c r="E341" s="307">
        <f t="shared" ca="1" si="154"/>
        <v>-9.8278629058606288</v>
      </c>
      <c r="F341" s="304">
        <f t="shared" ca="1" si="155"/>
        <v>9.8300201058155157</v>
      </c>
      <c r="G341" s="306">
        <f t="shared" ca="1" si="156"/>
        <v>24.657535085488764</v>
      </c>
      <c r="H341" s="307">
        <f t="shared" ca="1" si="157"/>
        <v>1.157888743422635</v>
      </c>
      <c r="I341" s="304">
        <f t="shared" ca="1" si="158"/>
        <v>24.68470665886581</v>
      </c>
      <c r="J341" s="306">
        <f t="shared" ca="1" si="159"/>
        <v>437.73364157258584</v>
      </c>
      <c r="K341" s="307">
        <f t="shared" ca="1" si="160"/>
        <v>1306.3861441249469</v>
      </c>
      <c r="L341" s="304">
        <f t="shared" ca="1" si="145"/>
        <v>1377.7719326964254</v>
      </c>
      <c r="M341" s="306">
        <f t="shared" ca="1" si="161"/>
        <v>4.6924348480982099E-2</v>
      </c>
      <c r="N341" s="304">
        <f t="shared" ca="1" si="162"/>
        <v>2.6885671243613896</v>
      </c>
      <c r="P341" s="310">
        <f t="shared" ca="1" si="163"/>
        <v>23</v>
      </c>
      <c r="Q341" s="304">
        <f t="shared" ca="1" si="164"/>
        <v>0</v>
      </c>
      <c r="R341" s="306">
        <f t="shared" ca="1" si="165"/>
        <v>0</v>
      </c>
      <c r="S341" s="307">
        <f t="shared" ca="1" si="166"/>
        <v>8.7299999999999986</v>
      </c>
      <c r="T341" s="304">
        <f t="shared" ca="1" si="146"/>
        <v>85.641299999999987</v>
      </c>
      <c r="U341" s="311">
        <f t="shared" ca="1" si="147"/>
        <v>0</v>
      </c>
      <c r="V341" s="306">
        <f t="shared" ca="1" si="148"/>
        <v>1.0747799659005679</v>
      </c>
      <c r="W341" s="304">
        <f t="shared" ca="1" si="149"/>
        <v>1.7919436241224549</v>
      </c>
      <c r="Y341" s="314" t="str">
        <f t="shared" ca="1" si="167"/>
        <v/>
      </c>
      <c r="Z341" s="315" t="str">
        <f t="shared" ca="1" si="168"/>
        <v/>
      </c>
      <c r="AA341" s="316" t="str">
        <f t="shared" ca="1" si="169"/>
        <v/>
      </c>
      <c r="AC341" s="310" t="e">
        <f t="shared" ca="1" si="170"/>
        <v>#N/A</v>
      </c>
      <c r="AD341" s="323" t="e">
        <f t="shared" ca="1" si="171"/>
        <v>#N/A</v>
      </c>
      <c r="AE341" s="324">
        <f t="shared" ca="1" si="150"/>
        <v>1306.3861441249469</v>
      </c>
      <c r="AG341" s="306">
        <f t="shared" ca="1" si="172"/>
        <v>-1.0544737341434003</v>
      </c>
      <c r="AH341" s="304">
        <f t="shared" ca="1" si="173"/>
        <v>-0.20670042997472274</v>
      </c>
    </row>
    <row r="342" spans="1:34" x14ac:dyDescent="0.2">
      <c r="A342" s="347">
        <f t="shared" ca="1" si="151"/>
        <v>0.1</v>
      </c>
      <c r="B342" s="304">
        <f t="shared" ca="1" si="152"/>
        <v>15.799999999999962</v>
      </c>
      <c r="D342" s="306">
        <f t="shared" ca="1" si="153"/>
        <v>-0.20503678702248487</v>
      </c>
      <c r="E342" s="307">
        <f t="shared" ca="1" si="154"/>
        <v>-9.8196282855061465</v>
      </c>
      <c r="F342" s="304">
        <f t="shared" ca="1" si="155"/>
        <v>9.8217686670754407</v>
      </c>
      <c r="G342" s="306">
        <f t="shared" ca="1" si="156"/>
        <v>24.637031406786516</v>
      </c>
      <c r="H342" s="307">
        <f t="shared" ca="1" si="157"/>
        <v>0.17592591487202036</v>
      </c>
      <c r="I342" s="304">
        <f t="shared" ca="1" si="158"/>
        <v>24.637659516815081</v>
      </c>
      <c r="J342" s="306">
        <f t="shared" ca="1" si="159"/>
        <v>440.1983698971996</v>
      </c>
      <c r="K342" s="307">
        <f t="shared" ca="1" si="160"/>
        <v>1306.4528348578617</v>
      </c>
      <c r="L342" s="304">
        <f t="shared" ca="1" si="145"/>
        <v>1378.6201850286013</v>
      </c>
      <c r="M342" s="306">
        <f t="shared" ca="1" si="161"/>
        <v>7.1405893802436162E-3</v>
      </c>
      <c r="N342" s="304">
        <f t="shared" ca="1" si="162"/>
        <v>0.4091256347238954</v>
      </c>
      <c r="P342" s="310">
        <f t="shared" ca="1" si="163"/>
        <v>23</v>
      </c>
      <c r="Q342" s="304">
        <f t="shared" ca="1" si="164"/>
        <v>0</v>
      </c>
      <c r="R342" s="306">
        <f t="shared" ca="1" si="165"/>
        <v>0</v>
      </c>
      <c r="S342" s="307">
        <f t="shared" ca="1" si="166"/>
        <v>8.7299999999999986</v>
      </c>
      <c r="T342" s="304">
        <f t="shared" ca="1" si="146"/>
        <v>85.641299999999987</v>
      </c>
      <c r="U342" s="311">
        <f t="shared" ca="1" si="147"/>
        <v>0</v>
      </c>
      <c r="V342" s="306">
        <f t="shared" ca="1" si="148"/>
        <v>1.074772767423531</v>
      </c>
      <c r="W342" s="304">
        <f t="shared" ca="1" si="149"/>
        <v>1.7851075654068724</v>
      </c>
      <c r="Y342" s="314" t="str">
        <f t="shared" ca="1" si="167"/>
        <v>Apogée</v>
      </c>
      <c r="Z342" s="315" t="str">
        <f t="shared" ca="1" si="168"/>
        <v/>
      </c>
      <c r="AA342" s="316" t="str">
        <f t="shared" ca="1" si="169"/>
        <v/>
      </c>
      <c r="AC342" s="310" t="e">
        <f t="shared" ca="1" si="170"/>
        <v>#N/A</v>
      </c>
      <c r="AD342" s="323" t="e">
        <f t="shared" ca="1" si="171"/>
        <v>#N/A</v>
      </c>
      <c r="AE342" s="324">
        <f t="shared" ca="1" si="150"/>
        <v>1306.4528348578617</v>
      </c>
      <c r="AG342" s="306">
        <f t="shared" ca="1" si="172"/>
        <v>-0.66542167396205931</v>
      </c>
      <c r="AH342" s="304">
        <f t="shared" ca="1" si="173"/>
        <v>-0.20526272899455386</v>
      </c>
    </row>
    <row r="343" spans="1:34" x14ac:dyDescent="0.2">
      <c r="A343" s="347">
        <f t="shared" ca="1" si="151"/>
        <v>0.1</v>
      </c>
      <c r="B343" s="304">
        <f t="shared" ca="1" si="152"/>
        <v>15.899999999999961</v>
      </c>
      <c r="D343" s="306">
        <f t="shared" ca="1" si="153"/>
        <v>-0.20447446231993893</v>
      </c>
      <c r="E343" s="307">
        <f t="shared" ca="1" si="154"/>
        <v>-9.8114600929900071</v>
      </c>
      <c r="F343" s="304">
        <f t="shared" ca="1" si="155"/>
        <v>9.8135905234565648</v>
      </c>
      <c r="G343" s="306">
        <f t="shared" ca="1" si="156"/>
        <v>24.616583960554522</v>
      </c>
      <c r="H343" s="307">
        <f t="shared" ca="1" si="157"/>
        <v>-0.80522009442698039</v>
      </c>
      <c r="I343" s="304">
        <f t="shared" ca="1" si="158"/>
        <v>24.629750004567629</v>
      </c>
      <c r="J343" s="306">
        <f t="shared" ca="1" si="159"/>
        <v>442.66105066556668</v>
      </c>
      <c r="K343" s="307">
        <f t="shared" ca="1" si="160"/>
        <v>1306.4213701488841</v>
      </c>
      <c r="L343" s="304">
        <f t="shared" ca="1" si="145"/>
        <v>1379.3787015022492</v>
      </c>
      <c r="M343" s="306">
        <f t="shared" ca="1" si="161"/>
        <v>-3.2698813591910653E-2</v>
      </c>
      <c r="N343" s="304">
        <f t="shared" ca="1" si="162"/>
        <v>-1.8735040139014922</v>
      </c>
      <c r="P343" s="310">
        <f t="shared" ca="1" si="163"/>
        <v>23</v>
      </c>
      <c r="Q343" s="304">
        <f t="shared" ca="1" si="164"/>
        <v>0</v>
      </c>
      <c r="R343" s="306">
        <f t="shared" ca="1" si="165"/>
        <v>0</v>
      </c>
      <c r="S343" s="307">
        <f t="shared" ca="1" si="166"/>
        <v>8.7299999999999986</v>
      </c>
      <c r="T343" s="304">
        <f t="shared" ca="1" si="146"/>
        <v>85.641299999999987</v>
      </c>
      <c r="U343" s="311">
        <f t="shared" ca="1" si="147"/>
        <v>0</v>
      </c>
      <c r="V343" s="306">
        <f t="shared" ca="1" si="148"/>
        <v>1.0747761636616691</v>
      </c>
      <c r="W343" s="304">
        <f t="shared" ca="1" si="149"/>
        <v>1.7839672282347621</v>
      </c>
      <c r="Y343" s="314" t="str">
        <f t="shared" ca="1" si="167"/>
        <v/>
      </c>
      <c r="Z343" s="315" t="str">
        <f t="shared" ca="1" si="168"/>
        <v/>
      </c>
      <c r="AA343" s="316" t="str">
        <f t="shared" ca="1" si="169"/>
        <v/>
      </c>
      <c r="AC343" s="310" t="e">
        <f t="shared" ca="1" si="170"/>
        <v>#N/A</v>
      </c>
      <c r="AD343" s="323" t="e">
        <f t="shared" ca="1" si="171"/>
        <v>#N/A</v>
      </c>
      <c r="AE343" s="324">
        <f t="shared" ca="1" si="150"/>
        <v>1306.4213701488841</v>
      </c>
      <c r="AG343" s="306">
        <f t="shared" ca="1" si="172"/>
        <v>-0.27452826184790363</v>
      </c>
      <c r="AH343" s="304">
        <f t="shared" ca="1" si="173"/>
        <v>-0.20447967530433822</v>
      </c>
    </row>
    <row r="344" spans="1:34" x14ac:dyDescent="0.2">
      <c r="A344" s="347">
        <f t="shared" ca="1" si="151"/>
        <v>0.1</v>
      </c>
      <c r="B344" s="304">
        <f t="shared" ca="1" si="152"/>
        <v>15.999999999999961</v>
      </c>
      <c r="D344" s="306">
        <f t="shared" ca="1" si="153"/>
        <v>-0.20423981595179297</v>
      </c>
      <c r="E344" s="307">
        <f t="shared" ca="1" si="154"/>
        <v>-9.8033192191024572</v>
      </c>
      <c r="F344" s="304">
        <f t="shared" ca="1" si="155"/>
        <v>9.8054465280293908</v>
      </c>
      <c r="G344" s="306">
        <f t="shared" ca="1" si="156"/>
        <v>24.596159978959342</v>
      </c>
      <c r="H344" s="307">
        <f t="shared" ca="1" si="157"/>
        <v>-1.7855520163372263</v>
      </c>
      <c r="I344" s="304">
        <f t="shared" ca="1" si="158"/>
        <v>24.660885663609228</v>
      </c>
      <c r="J344" s="306">
        <f t="shared" ca="1" si="159"/>
        <v>445.12168786254239</v>
      </c>
      <c r="K344" s="307">
        <f t="shared" ca="1" si="160"/>
        <v>1306.2918315433458</v>
      </c>
      <c r="L344" s="304">
        <f t="shared" ca="1" si="145"/>
        <v>1380.0477043067995</v>
      </c>
      <c r="M344" s="306">
        <f t="shared" ca="1" si="161"/>
        <v>-7.2467624236688941E-2</v>
      </c>
      <c r="N344" s="304">
        <f t="shared" ca="1" si="162"/>
        <v>-4.1520890201022302</v>
      </c>
      <c r="P344" s="310">
        <f t="shared" ca="1" si="163"/>
        <v>23</v>
      </c>
      <c r="Q344" s="304">
        <f t="shared" ca="1" si="164"/>
        <v>0</v>
      </c>
      <c r="R344" s="306">
        <f t="shared" ca="1" si="165"/>
        <v>0</v>
      </c>
      <c r="S344" s="307">
        <f t="shared" ca="1" si="166"/>
        <v>8.7299999999999986</v>
      </c>
      <c r="T344" s="304">
        <f t="shared" ca="1" si="146"/>
        <v>85.641299999999987</v>
      </c>
      <c r="U344" s="311">
        <f t="shared" ca="1" si="147"/>
        <v>0</v>
      </c>
      <c r="V344" s="306">
        <f t="shared" ca="1" si="148"/>
        <v>1.0747901459068971</v>
      </c>
      <c r="W344" s="304">
        <f t="shared" ca="1" si="149"/>
        <v>1.7885037449178531</v>
      </c>
      <c r="Y344" s="314" t="str">
        <f t="shared" ca="1" si="167"/>
        <v/>
      </c>
      <c r="Z344" s="315" t="str">
        <f t="shared" ca="1" si="168"/>
        <v/>
      </c>
      <c r="AA344" s="316" t="str">
        <f t="shared" ca="1" si="169"/>
        <v/>
      </c>
      <c r="AC344" s="310">
        <f t="shared" ca="1" si="170"/>
        <v>15.999999999999961</v>
      </c>
      <c r="AD344" s="323">
        <f t="shared" ca="1" si="171"/>
        <v>445.12168786254239</v>
      </c>
      <c r="AE344" s="324">
        <f t="shared" ca="1" si="150"/>
        <v>1306.2918315433458</v>
      </c>
      <c r="AG344" s="306">
        <f t="shared" ca="1" si="172"/>
        <v>0.11636914906998513</v>
      </c>
      <c r="AH344" s="304">
        <f t="shared" ca="1" si="173"/>
        <v>-0.20434905248966351</v>
      </c>
    </row>
    <row r="345" spans="1:34" x14ac:dyDescent="0.2">
      <c r="A345" s="347">
        <f t="shared" ca="1" si="151"/>
        <v>0.1</v>
      </c>
      <c r="B345" s="304">
        <f t="shared" ca="1" si="152"/>
        <v>16.099999999999962</v>
      </c>
      <c r="D345" s="306">
        <f t="shared" ca="1" si="153"/>
        <v>-0.20433099489939124</v>
      </c>
      <c r="E345" s="307">
        <f t="shared" ca="1" si="154"/>
        <v>-9.7951666430753868</v>
      </c>
      <c r="F345" s="304">
        <f t="shared" ca="1" si="155"/>
        <v>9.7972976233803024</v>
      </c>
      <c r="G345" s="306">
        <f t="shared" ca="1" si="156"/>
        <v>24.575726879469403</v>
      </c>
      <c r="H345" s="307">
        <f t="shared" ca="1" si="157"/>
        <v>-2.7650686806447649</v>
      </c>
      <c r="I345" s="304">
        <f t="shared" ca="1" si="158"/>
        <v>24.73078964495387</v>
      </c>
      <c r="J345" s="306">
        <f t="shared" ca="1" si="159"/>
        <v>447.58028220546385</v>
      </c>
      <c r="K345" s="307">
        <f t="shared" ca="1" si="160"/>
        <v>1306.0643005084967</v>
      </c>
      <c r="L345" s="304">
        <f t="shared" ca="1" si="145"/>
        <v>1380.6274175467729</v>
      </c>
      <c r="M345" s="306">
        <f t="shared" ca="1" si="161"/>
        <v>-0.11204099317077061</v>
      </c>
      <c r="N345" s="304">
        <f t="shared" ca="1" si="162"/>
        <v>-6.4194760411392355</v>
      </c>
      <c r="P345" s="310">
        <f t="shared" ca="1" si="163"/>
        <v>23</v>
      </c>
      <c r="Q345" s="304">
        <f t="shared" ca="1" si="164"/>
        <v>0</v>
      </c>
      <c r="R345" s="306">
        <f t="shared" ca="1" si="165"/>
        <v>0</v>
      </c>
      <c r="S345" s="307">
        <f t="shared" ca="1" si="166"/>
        <v>8.7299999999999986</v>
      </c>
      <c r="T345" s="304">
        <f t="shared" ca="1" si="146"/>
        <v>85.641299999999987</v>
      </c>
      <c r="U345" s="311">
        <f t="shared" ca="1" si="147"/>
        <v>0</v>
      </c>
      <c r="V345" s="306">
        <f t="shared" ca="1" si="148"/>
        <v>1.074814705751665</v>
      </c>
      <c r="W345" s="304">
        <f t="shared" ca="1" si="149"/>
        <v>1.7986986358734474</v>
      </c>
      <c r="Y345" s="314" t="str">
        <f t="shared" ca="1" si="167"/>
        <v/>
      </c>
      <c r="Z345" s="315" t="str">
        <f t="shared" ca="1" si="168"/>
        <v/>
      </c>
      <c r="AA345" s="316" t="str">
        <f t="shared" ca="1" si="169"/>
        <v/>
      </c>
      <c r="AC345" s="310" t="e">
        <f t="shared" ca="1" si="170"/>
        <v>#N/A</v>
      </c>
      <c r="AD345" s="323" t="e">
        <f t="shared" ca="1" si="171"/>
        <v>#N/A</v>
      </c>
      <c r="AE345" s="324">
        <f t="shared" ca="1" si="150"/>
        <v>1306.0643005084967</v>
      </c>
      <c r="AG345" s="306">
        <f t="shared" ca="1" si="172"/>
        <v>0.50541662942339283</v>
      </c>
      <c r="AH345" s="304">
        <f t="shared" ca="1" si="173"/>
        <v>-0.20486869930330509</v>
      </c>
    </row>
    <row r="346" spans="1:34" x14ac:dyDescent="0.2">
      <c r="A346" s="347">
        <f t="shared" ca="1" si="151"/>
        <v>0.1</v>
      </c>
      <c r="B346" s="304">
        <f t="shared" ca="1" si="152"/>
        <v>16.199999999999964</v>
      </c>
      <c r="D346" s="306">
        <f t="shared" ca="1" si="153"/>
        <v>-0.20474464415425203</v>
      </c>
      <c r="E346" s="307">
        <f t="shared" ca="1" si="154"/>
        <v>-9.78696373312345</v>
      </c>
      <c r="F346" s="304">
        <f t="shared" ca="1" si="155"/>
        <v>9.7891051420844146</v>
      </c>
      <c r="G346" s="306">
        <f t="shared" ca="1" si="156"/>
        <v>24.555252415053978</v>
      </c>
      <c r="H346" s="307">
        <f t="shared" ca="1" si="157"/>
        <v>-3.7437650539571097</v>
      </c>
      <c r="I346" s="304">
        <f t="shared" ca="1" si="158"/>
        <v>24.839005574826153</v>
      </c>
      <c r="J346" s="306">
        <f t="shared" ca="1" si="159"/>
        <v>450.03683117019</v>
      </c>
      <c r="K346" s="307">
        <f t="shared" ca="1" si="160"/>
        <v>1305.7388588217666</v>
      </c>
      <c r="L346" s="304">
        <f t="shared" ca="1" si="145"/>
        <v>1381.1180676708545</v>
      </c>
      <c r="M346" s="306">
        <f t="shared" ca="1" si="161"/>
        <v>-0.15129777955758072</v>
      </c>
      <c r="N346" s="304">
        <f t="shared" ca="1" si="162"/>
        <v>-8.6687242183500786</v>
      </c>
      <c r="P346" s="310">
        <f t="shared" ca="1" si="163"/>
        <v>23</v>
      </c>
      <c r="Q346" s="304">
        <f t="shared" ca="1" si="164"/>
        <v>0</v>
      </c>
      <c r="R346" s="306">
        <f t="shared" ca="1" si="165"/>
        <v>0</v>
      </c>
      <c r="S346" s="307">
        <f t="shared" ca="1" si="166"/>
        <v>8.7299999999999986</v>
      </c>
      <c r="T346" s="304">
        <f t="shared" ca="1" si="146"/>
        <v>85.641299999999987</v>
      </c>
      <c r="U346" s="311">
        <f t="shared" ca="1" si="147"/>
        <v>0</v>
      </c>
      <c r="V346" s="306">
        <f t="shared" ca="1" si="148"/>
        <v>1.0748498350462634</v>
      </c>
      <c r="W346" s="304">
        <f t="shared" ca="1" si="149"/>
        <v>1.8145337172454057</v>
      </c>
      <c r="Y346" s="314" t="str">
        <f t="shared" ca="1" si="167"/>
        <v/>
      </c>
      <c r="Z346" s="315" t="str">
        <f t="shared" ca="1" si="168"/>
        <v/>
      </c>
      <c r="AA346" s="316" t="str">
        <f t="shared" ca="1" si="169"/>
        <v/>
      </c>
      <c r="AC346" s="310" t="e">
        <f t="shared" ca="1" si="170"/>
        <v>#N/A</v>
      </c>
      <c r="AD346" s="323" t="e">
        <f t="shared" ca="1" si="171"/>
        <v>#N/A</v>
      </c>
      <c r="AE346" s="324">
        <f t="shared" ca="1" si="150"/>
        <v>1305.7388588217666</v>
      </c>
      <c r="AG346" s="306">
        <f t="shared" ca="1" si="172"/>
        <v>0.89078750652799321</v>
      </c>
      <c r="AH346" s="304">
        <f t="shared" ca="1" si="173"/>
        <v>-0.2060364989545759</v>
      </c>
    </row>
    <row r="347" spans="1:34" x14ac:dyDescent="0.2">
      <c r="A347" s="347">
        <f t="shared" ca="1" si="151"/>
        <v>0.1</v>
      </c>
      <c r="B347" s="304">
        <f t="shared" ca="1" si="152"/>
        <v>16.299999999999965</v>
      </c>
      <c r="D347" s="306">
        <f t="shared" ca="1" si="153"/>
        <v>-0.20547594984753756</v>
      </c>
      <c r="E347" s="307">
        <f t="shared" ca="1" si="154"/>
        <v>-9.7786725402995156</v>
      </c>
      <c r="F347" s="304">
        <f t="shared" ca="1" si="155"/>
        <v>9.7808311004931241</v>
      </c>
      <c r="G347" s="306">
        <f t="shared" ca="1" si="156"/>
        <v>24.534704820069223</v>
      </c>
      <c r="H347" s="307">
        <f t="shared" ca="1" si="157"/>
        <v>-4.7216323079870612</v>
      </c>
      <c r="I347" s="304">
        <f t="shared" ca="1" si="158"/>
        <v>24.984906488913566</v>
      </c>
      <c r="J347" s="306">
        <f t="shared" ca="1" si="159"/>
        <v>452.49132903194618</v>
      </c>
      <c r="K347" s="307">
        <f t="shared" ca="1" si="160"/>
        <v>1305.3155889536695</v>
      </c>
      <c r="L347" s="304">
        <f t="shared" ca="1" si="145"/>
        <v>1381.5198839012639</v>
      </c>
      <c r="M347" s="306">
        <f t="shared" ca="1" si="161"/>
        <v>-0.19012270136876369</v>
      </c>
      <c r="N347" s="304">
        <f t="shared" ca="1" si="162"/>
        <v>-10.893228378056278</v>
      </c>
      <c r="P347" s="310">
        <f t="shared" ca="1" si="163"/>
        <v>23</v>
      </c>
      <c r="Q347" s="304">
        <f t="shared" ca="1" si="164"/>
        <v>0</v>
      </c>
      <c r="R347" s="306">
        <f t="shared" ca="1" si="165"/>
        <v>0</v>
      </c>
      <c r="S347" s="307">
        <f t="shared" ca="1" si="166"/>
        <v>8.7299999999999986</v>
      </c>
      <c r="T347" s="304">
        <f t="shared" ca="1" si="146"/>
        <v>85.641299999999987</v>
      </c>
      <c r="U347" s="311">
        <f t="shared" ca="1" si="147"/>
        <v>0</v>
      </c>
      <c r="V347" s="306">
        <f t="shared" ca="1" si="148"/>
        <v>1.0748955258567214</v>
      </c>
      <c r="W347" s="304">
        <f t="shared" ca="1" si="149"/>
        <v>1.8359910103037171</v>
      </c>
      <c r="Y347" s="314" t="str">
        <f t="shared" ca="1" si="167"/>
        <v/>
      </c>
      <c r="Z347" s="315" t="str">
        <f t="shared" ca="1" si="168"/>
        <v/>
      </c>
      <c r="AA347" s="316" t="str">
        <f t="shared" ca="1" si="169"/>
        <v/>
      </c>
      <c r="AC347" s="310" t="e">
        <f t="shared" ca="1" si="170"/>
        <v>#N/A</v>
      </c>
      <c r="AD347" s="323" t="e">
        <f t="shared" ca="1" si="171"/>
        <v>#N/A</v>
      </c>
      <c r="AE347" s="324">
        <f t="shared" ca="1" si="150"/>
        <v>1305.3155889536695</v>
      </c>
      <c r="AG347" s="306">
        <f t="shared" ca="1" si="172"/>
        <v>1.2707247325844273</v>
      </c>
      <c r="AH347" s="304">
        <f t="shared" ca="1" si="173"/>
        <v>-0.20785036852753791</v>
      </c>
    </row>
    <row r="348" spans="1:34" x14ac:dyDescent="0.2">
      <c r="A348" s="347">
        <f t="shared" ca="1" si="151"/>
        <v>0.1</v>
      </c>
      <c r="B348" s="304">
        <f t="shared" ca="1" si="152"/>
        <v>16.399999999999967</v>
      </c>
      <c r="D348" s="306">
        <f t="shared" ca="1" si="153"/>
        <v>-0.20651871572897695</v>
      </c>
      <c r="E348" s="307">
        <f t="shared" ca="1" si="154"/>
        <v>-9.7702560761361887</v>
      </c>
      <c r="F348" s="304">
        <f t="shared" ca="1" si="155"/>
        <v>9.7724384763078689</v>
      </c>
      <c r="G348" s="306">
        <f t="shared" ca="1" si="156"/>
        <v>24.514052948496325</v>
      </c>
      <c r="H348" s="307">
        <f t="shared" ca="1" si="157"/>
        <v>-5.6986579156006805</v>
      </c>
      <c r="I348" s="304">
        <f t="shared" ca="1" si="158"/>
        <v>25.167707364810163</v>
      </c>
      <c r="J348" s="306">
        <f t="shared" ca="1" si="159"/>
        <v>454.94376692037446</v>
      </c>
      <c r="K348" s="307">
        <f t="shared" ca="1" si="160"/>
        <v>1304.7945744424901</v>
      </c>
      <c r="L348" s="304">
        <f t="shared" ca="1" si="145"/>
        <v>1381.8330986607098</v>
      </c>
      <c r="M348" s="306">
        <f t="shared" ca="1" si="161"/>
        <v>-0.22840822247756429</v>
      </c>
      <c r="N348" s="304">
        <f t="shared" ca="1" si="162"/>
        <v>-13.086827154049578</v>
      </c>
      <c r="P348" s="310">
        <f t="shared" ca="1" si="163"/>
        <v>23</v>
      </c>
      <c r="Q348" s="304">
        <f t="shared" ca="1" si="164"/>
        <v>0</v>
      </c>
      <c r="R348" s="306">
        <f t="shared" ca="1" si="165"/>
        <v>0</v>
      </c>
      <c r="S348" s="307">
        <f t="shared" ca="1" si="166"/>
        <v>8.7299999999999986</v>
      </c>
      <c r="T348" s="304">
        <f t="shared" ca="1" si="146"/>
        <v>85.641299999999987</v>
      </c>
      <c r="U348" s="311">
        <f t="shared" ca="1" si="147"/>
        <v>0</v>
      </c>
      <c r="V348" s="306">
        <f t="shared" ca="1" si="148"/>
        <v>1.0749517704235947</v>
      </c>
      <c r="W348" s="304">
        <f t="shared" ca="1" si="149"/>
        <v>1.8630526532479861</v>
      </c>
      <c r="Y348" s="314" t="str">
        <f t="shared" ca="1" si="167"/>
        <v/>
      </c>
      <c r="Z348" s="315" t="str">
        <f t="shared" ca="1" si="168"/>
        <v/>
      </c>
      <c r="AA348" s="316" t="str">
        <f t="shared" ca="1" si="169"/>
        <v/>
      </c>
      <c r="AC348" s="310" t="e">
        <f t="shared" ca="1" si="170"/>
        <v>#N/A</v>
      </c>
      <c r="AD348" s="323" t="e">
        <f t="shared" ca="1" si="171"/>
        <v>#N/A</v>
      </c>
      <c r="AE348" s="324">
        <f t="shared" ca="1" si="150"/>
        <v>1304.7945744424901</v>
      </c>
      <c r="AG348" s="306">
        <f t="shared" ca="1" si="172"/>
        <v>1.6435795360844243</v>
      </c>
      <c r="AH348" s="304">
        <f t="shared" ca="1" si="173"/>
        <v>-0.21030824860294586</v>
      </c>
    </row>
    <row r="349" spans="1:34" x14ac:dyDescent="0.2">
      <c r="A349" s="347">
        <f t="shared" ca="1" si="151"/>
        <v>0.1</v>
      </c>
      <c r="B349" s="304">
        <f t="shared" ca="1" si="152"/>
        <v>16.499999999999968</v>
      </c>
      <c r="D349" s="306">
        <f t="shared" ca="1" si="153"/>
        <v>-0.20786546900841826</v>
      </c>
      <c r="E349" s="307">
        <f t="shared" ca="1" si="154"/>
        <v>-9.7616785656442211</v>
      </c>
      <c r="F349" s="304">
        <f t="shared" ca="1" si="155"/>
        <v>9.7638914615108199</v>
      </c>
      <c r="G349" s="306">
        <f t="shared" ca="1" si="156"/>
        <v>24.493266401595484</v>
      </c>
      <c r="H349" s="307">
        <f t="shared" ca="1" si="157"/>
        <v>-6.6748257721651028</v>
      </c>
      <c r="I349" s="304">
        <f t="shared" ca="1" si="158"/>
        <v>25.38648061682213</v>
      </c>
      <c r="J349" s="306">
        <f t="shared" ca="1" si="159"/>
        <v>457.39413288787904</v>
      </c>
      <c r="K349" s="307">
        <f t="shared" ca="1" si="160"/>
        <v>1304.1759002581018</v>
      </c>
      <c r="L349" s="304">
        <f t="shared" ca="1" si="145"/>
        <v>1382.0579479943253</v>
      </c>
      <c r="M349" s="306">
        <f t="shared" ca="1" si="161"/>
        <v>-0.26605610639621141</v>
      </c>
      <c r="N349" s="304">
        <f t="shared" ca="1" si="162"/>
        <v>-15.243892010186501</v>
      </c>
      <c r="P349" s="310">
        <f t="shared" ca="1" si="163"/>
        <v>23</v>
      </c>
      <c r="Q349" s="304">
        <f t="shared" ca="1" si="164"/>
        <v>0</v>
      </c>
      <c r="R349" s="306">
        <f t="shared" ca="1" si="165"/>
        <v>0</v>
      </c>
      <c r="S349" s="307">
        <f t="shared" ca="1" si="166"/>
        <v>8.7299999999999986</v>
      </c>
      <c r="T349" s="304">
        <f t="shared" ca="1" si="146"/>
        <v>85.641299999999987</v>
      </c>
      <c r="U349" s="311">
        <f t="shared" ca="1" si="147"/>
        <v>0</v>
      </c>
      <c r="V349" s="306">
        <f t="shared" ca="1" si="148"/>
        <v>1.0750185611219236</v>
      </c>
      <c r="W349" s="304">
        <f t="shared" ca="1" si="149"/>
        <v>1.8957008159916287</v>
      </c>
      <c r="Y349" s="314" t="str">
        <f t="shared" ca="1" si="167"/>
        <v/>
      </c>
      <c r="Z349" s="315" t="str">
        <f t="shared" ca="1" si="168"/>
        <v/>
      </c>
      <c r="AA349" s="316" t="str">
        <f t="shared" ca="1" si="169"/>
        <v/>
      </c>
      <c r="AC349" s="310" t="e">
        <f t="shared" ca="1" si="170"/>
        <v>#N/A</v>
      </c>
      <c r="AD349" s="323" t="e">
        <f t="shared" ca="1" si="171"/>
        <v>#N/A</v>
      </c>
      <c r="AE349" s="324">
        <f t="shared" ca="1" si="150"/>
        <v>1304.1759002581018</v>
      </c>
      <c r="AG349" s="306">
        <f t="shared" ca="1" si="172"/>
        <v>2.0078444564592033</v>
      </c>
      <c r="AH349" s="304">
        <f t="shared" ca="1" si="173"/>
        <v>-0.21340809315555401</v>
      </c>
    </row>
    <row r="350" spans="1:34" x14ac:dyDescent="0.2">
      <c r="A350" s="347">
        <f t="shared" ca="1" si="151"/>
        <v>0.1</v>
      </c>
      <c r="B350" s="304">
        <f t="shared" ca="1" si="152"/>
        <v>16.599999999999969</v>
      </c>
      <c r="D350" s="306">
        <f t="shared" ca="1" si="153"/>
        <v>-0.20950759022967336</v>
      </c>
      <c r="E350" s="307">
        <f t="shared" ca="1" si="154"/>
        <v>-9.7529056688560694</v>
      </c>
      <c r="F350" s="304">
        <f t="shared" ca="1" si="155"/>
        <v>9.7551556838406572</v>
      </c>
      <c r="G350" s="306">
        <f t="shared" ca="1" si="156"/>
        <v>24.472315642572518</v>
      </c>
      <c r="H350" s="307">
        <f t="shared" ca="1" si="157"/>
        <v>-7.6501163390507099</v>
      </c>
      <c r="I350" s="304">
        <f t="shared" ca="1" si="158"/>
        <v>25.640173808122093</v>
      </c>
      <c r="J350" s="306">
        <f t="shared" ca="1" si="159"/>
        <v>459.84241199008744</v>
      </c>
      <c r="K350" s="307">
        <f t="shared" ca="1" si="160"/>
        <v>1303.459653152541</v>
      </c>
      <c r="L350" s="304">
        <f t="shared" ca="1" si="145"/>
        <v>1382.1946719841615</v>
      </c>
      <c r="M350" s="306">
        <f t="shared" ca="1" si="161"/>
        <v>-0.3029785921919394</v>
      </c>
      <c r="N350" s="304">
        <f t="shared" ca="1" si="162"/>
        <v>-17.359394615413446</v>
      </c>
      <c r="P350" s="310">
        <f t="shared" ca="1" si="163"/>
        <v>23</v>
      </c>
      <c r="Q350" s="304">
        <f t="shared" ca="1" si="164"/>
        <v>0</v>
      </c>
      <c r="R350" s="306">
        <f t="shared" ca="1" si="165"/>
        <v>0</v>
      </c>
      <c r="S350" s="307">
        <f t="shared" ca="1" si="166"/>
        <v>8.7299999999999986</v>
      </c>
      <c r="T350" s="304">
        <f t="shared" ca="1" si="146"/>
        <v>85.641299999999987</v>
      </c>
      <c r="U350" s="311">
        <f t="shared" ca="1" si="147"/>
        <v>0</v>
      </c>
      <c r="V350" s="306">
        <f t="shared" ca="1" si="148"/>
        <v>1.075095890422608</v>
      </c>
      <c r="W350" s="304">
        <f t="shared" ca="1" si="149"/>
        <v>1.9339176184380651</v>
      </c>
      <c r="Y350" s="314" t="str">
        <f t="shared" ca="1" si="167"/>
        <v/>
      </c>
      <c r="Z350" s="315" t="str">
        <f t="shared" ca="1" si="168"/>
        <v/>
      </c>
      <c r="AA350" s="316" t="str">
        <f t="shared" ca="1" si="169"/>
        <v/>
      </c>
      <c r="AC350" s="310" t="e">
        <f t="shared" ca="1" si="170"/>
        <v>#N/A</v>
      </c>
      <c r="AD350" s="323" t="e">
        <f t="shared" ca="1" si="171"/>
        <v>#N/A</v>
      </c>
      <c r="AE350" s="324">
        <f t="shared" ca="1" si="150"/>
        <v>1303.459653152541</v>
      </c>
      <c r="AG350" s="306">
        <f t="shared" ca="1" si="172"/>
        <v>2.3621793739927481</v>
      </c>
      <c r="AH350" s="304">
        <f t="shared" ca="1" si="173"/>
        <v>-0.21714785979285556</v>
      </c>
    </row>
    <row r="351" spans="1:34" x14ac:dyDescent="0.2">
      <c r="A351" s="347">
        <f t="shared" ca="1" si="151"/>
        <v>0.1</v>
      </c>
      <c r="B351" s="304">
        <f t="shared" ca="1" si="152"/>
        <v>16.699999999999971</v>
      </c>
      <c r="D351" s="306">
        <f t="shared" ca="1" si="153"/>
        <v>-0.21143546097176355</v>
      </c>
      <c r="E351" s="307">
        <f t="shared" ca="1" si="154"/>
        <v>-9.7439046660618853</v>
      </c>
      <c r="F351" s="304">
        <f t="shared" ca="1" si="155"/>
        <v>9.7461983919607817</v>
      </c>
      <c r="G351" s="306">
        <f t="shared" ca="1" si="156"/>
        <v>24.451172096475343</v>
      </c>
      <c r="H351" s="307">
        <f t="shared" ca="1" si="157"/>
        <v>-8.6245068056568979</v>
      </c>
      <c r="I351" s="304">
        <f t="shared" ca="1" si="158"/>
        <v>25.927628787304801</v>
      </c>
      <c r="J351" s="306">
        <f t="shared" ca="1" si="159"/>
        <v>462.28858637703985</v>
      </c>
      <c r="K351" s="307">
        <f t="shared" ca="1" si="160"/>
        <v>1302.6459219953056</v>
      </c>
      <c r="L351" s="304">
        <f t="shared" ca="1" si="145"/>
        <v>1382.2435151540706</v>
      </c>
      <c r="M351" s="306">
        <f t="shared" ca="1" si="161"/>
        <v>-0.339099175002672</v>
      </c>
      <c r="N351" s="304">
        <f t="shared" ca="1" si="162"/>
        <v>-19.428951564021212</v>
      </c>
      <c r="P351" s="310">
        <f t="shared" ca="1" si="163"/>
        <v>23</v>
      </c>
      <c r="Q351" s="304">
        <f t="shared" ca="1" si="164"/>
        <v>0</v>
      </c>
      <c r="R351" s="306">
        <f t="shared" ca="1" si="165"/>
        <v>0</v>
      </c>
      <c r="S351" s="307">
        <f t="shared" ca="1" si="166"/>
        <v>8.7299999999999986</v>
      </c>
      <c r="T351" s="304">
        <f t="shared" ca="1" si="146"/>
        <v>85.641299999999987</v>
      </c>
      <c r="U351" s="311">
        <f t="shared" ca="1" si="147"/>
        <v>0</v>
      </c>
      <c r="V351" s="306">
        <f t="shared" ca="1" si="148"/>
        <v>1.0751837508554163</v>
      </c>
      <c r="W351" s="304">
        <f t="shared" ca="1" si="149"/>
        <v>1.9776850526819105</v>
      </c>
      <c r="Y351" s="314" t="str">
        <f t="shared" ca="1" si="167"/>
        <v/>
      </c>
      <c r="Z351" s="315" t="str">
        <f t="shared" ca="1" si="168"/>
        <v/>
      </c>
      <c r="AA351" s="316" t="str">
        <f t="shared" ca="1" si="169"/>
        <v/>
      </c>
      <c r="AC351" s="310" t="e">
        <f t="shared" ca="1" si="170"/>
        <v>#N/A</v>
      </c>
      <c r="AD351" s="323" t="e">
        <f t="shared" ca="1" si="171"/>
        <v>#N/A</v>
      </c>
      <c r="AE351" s="324">
        <f t="shared" ca="1" si="150"/>
        <v>1302.6459219953056</v>
      </c>
      <c r="AG351" s="306">
        <f t="shared" ca="1" si="172"/>
        <v>2.705429747558298</v>
      </c>
      <c r="AH351" s="304">
        <f t="shared" ca="1" si="173"/>
        <v>-0.22152550039382193</v>
      </c>
    </row>
    <row r="352" spans="1:34" x14ac:dyDescent="0.2">
      <c r="A352" s="347">
        <f t="shared" ca="1" si="151"/>
        <v>0.1</v>
      </c>
      <c r="B352" s="304">
        <f t="shared" ca="1" si="152"/>
        <v>16.799999999999972</v>
      </c>
      <c r="D352" s="306">
        <f t="shared" ca="1" si="153"/>
        <v>-0.21363862280541895</v>
      </c>
      <c r="E352" s="307">
        <f t="shared" ca="1" si="154"/>
        <v>-9.7346446039859948</v>
      </c>
      <c r="F352" s="304">
        <f t="shared" ca="1" si="155"/>
        <v>9.7369886015681377</v>
      </c>
      <c r="G352" s="306">
        <f t="shared" ca="1" si="156"/>
        <v>24.429808234194802</v>
      </c>
      <c r="H352" s="307">
        <f t="shared" ca="1" si="157"/>
        <v>-9.597971266055497</v>
      </c>
      <c r="I352" s="304">
        <f t="shared" ca="1" si="158"/>
        <v>26.247601467249517</v>
      </c>
      <c r="J352" s="306">
        <f t="shared" ca="1" si="159"/>
        <v>464.73263539357333</v>
      </c>
      <c r="K352" s="307">
        <f t="shared" ca="1" si="160"/>
        <v>1301.73479809172</v>
      </c>
      <c r="L352" s="304">
        <f t="shared" ca="1" si="145"/>
        <v>1382.2047268631181</v>
      </c>
      <c r="M352" s="306">
        <f t="shared" ca="1" si="161"/>
        <v>-0.37435299877698658</v>
      </c>
      <c r="N352" s="304">
        <f t="shared" ca="1" si="162"/>
        <v>-21.4488468779874</v>
      </c>
      <c r="P352" s="310">
        <f t="shared" ca="1" si="163"/>
        <v>23</v>
      </c>
      <c r="Q352" s="304">
        <f t="shared" ca="1" si="164"/>
        <v>0</v>
      </c>
      <c r="R352" s="306">
        <f t="shared" ca="1" si="165"/>
        <v>0</v>
      </c>
      <c r="S352" s="307">
        <f t="shared" ca="1" si="166"/>
        <v>8.7299999999999986</v>
      </c>
      <c r="T352" s="304">
        <f t="shared" ca="1" si="146"/>
        <v>85.641299999999987</v>
      </c>
      <c r="U352" s="311">
        <f t="shared" ca="1" si="147"/>
        <v>0</v>
      </c>
      <c r="V352" s="306">
        <f t="shared" ca="1" si="148"/>
        <v>1.0752821349737951</v>
      </c>
      <c r="W352" s="304">
        <f t="shared" ca="1" si="149"/>
        <v>2.0269849094818206</v>
      </c>
      <c r="Y352" s="314" t="str">
        <f t="shared" ca="1" si="167"/>
        <v/>
      </c>
      <c r="Z352" s="315" t="str">
        <f t="shared" ca="1" si="168"/>
        <v/>
      </c>
      <c r="AA352" s="316" t="str">
        <f t="shared" ca="1" si="169"/>
        <v/>
      </c>
      <c r="AC352" s="310" t="e">
        <f t="shared" ca="1" si="170"/>
        <v>#N/A</v>
      </c>
      <c r="AD352" s="323" t="e">
        <f t="shared" ca="1" si="171"/>
        <v>#N/A</v>
      </c>
      <c r="AE352" s="324">
        <f t="shared" ca="1" si="150"/>
        <v>1301.73479809172</v>
      </c>
      <c r="AG352" s="306">
        <f t="shared" ca="1" si="172"/>
        <v>3.0366368845734879</v>
      </c>
      <c r="AH352" s="304">
        <f t="shared" ca="1" si="173"/>
        <v>-0.22653895219724066</v>
      </c>
    </row>
    <row r="353" spans="1:34" x14ac:dyDescent="0.2">
      <c r="A353" s="347">
        <f t="shared" ca="1" si="151"/>
        <v>0.1</v>
      </c>
      <c r="B353" s="304">
        <f t="shared" ca="1" si="152"/>
        <v>16.899999999999974</v>
      </c>
      <c r="D353" s="306">
        <f t="shared" ca="1" si="153"/>
        <v>-0.21610594104971095</v>
      </c>
      <c r="E353" s="307">
        <f t="shared" ca="1" si="154"/>
        <v>-9.7250964022011548</v>
      </c>
      <c r="F353" s="304">
        <f t="shared" ca="1" si="155"/>
        <v>9.7274972017401691</v>
      </c>
      <c r="G353" s="306">
        <f t="shared" ca="1" si="156"/>
        <v>24.408197640089831</v>
      </c>
      <c r="H353" s="307">
        <f t="shared" ca="1" si="157"/>
        <v>-10.570480906275613</v>
      </c>
      <c r="I353" s="304">
        <f t="shared" ca="1" si="158"/>
        <v>26.598781525243297</v>
      </c>
      <c r="J353" s="306">
        <f t="shared" ca="1" si="159"/>
        <v>467.17453568728757</v>
      </c>
      <c r="K353" s="307">
        <f t="shared" ca="1" si="160"/>
        <v>1300.7263754831035</v>
      </c>
      <c r="L353" s="304">
        <f t="shared" ca="1" si="145"/>
        <v>1382.0785616860007</v>
      </c>
      <c r="M353" s="306">
        <f t="shared" ca="1" si="161"/>
        <v>-0.40868689013816073</v>
      </c>
      <c r="N353" s="304">
        <f t="shared" ca="1" si="162"/>
        <v>-23.416033947243356</v>
      </c>
      <c r="P353" s="310">
        <f t="shared" ca="1" si="163"/>
        <v>23</v>
      </c>
      <c r="Q353" s="304">
        <f t="shared" ca="1" si="164"/>
        <v>0</v>
      </c>
      <c r="R353" s="306">
        <f t="shared" ca="1" si="165"/>
        <v>0</v>
      </c>
      <c r="S353" s="307">
        <f t="shared" ca="1" si="166"/>
        <v>8.7299999999999986</v>
      </c>
      <c r="T353" s="304">
        <f t="shared" ca="1" si="146"/>
        <v>85.641299999999987</v>
      </c>
      <c r="U353" s="311">
        <f t="shared" ca="1" si="147"/>
        <v>0</v>
      </c>
      <c r="V353" s="306">
        <f t="shared" ca="1" si="148"/>
        <v>1.0753910353216147</v>
      </c>
      <c r="W353" s="304">
        <f t="shared" ca="1" si="149"/>
        <v>2.0817987092620389</v>
      </c>
      <c r="Y353" s="314" t="str">
        <f t="shared" ca="1" si="167"/>
        <v/>
      </c>
      <c r="Z353" s="315" t="str">
        <f t="shared" ca="1" si="168"/>
        <v/>
      </c>
      <c r="AA353" s="316" t="str">
        <f t="shared" ca="1" si="169"/>
        <v/>
      </c>
      <c r="AC353" s="310" t="e">
        <f t="shared" ca="1" si="170"/>
        <v>#N/A</v>
      </c>
      <c r="AD353" s="323" t="e">
        <f t="shared" ca="1" si="171"/>
        <v>#N/A</v>
      </c>
      <c r="AE353" s="324">
        <f t="shared" ca="1" si="150"/>
        <v>1300.7263754831035</v>
      </c>
      <c r="AG353" s="306">
        <f t="shared" ca="1" si="172"/>
        <v>3.3550406211291688</v>
      </c>
      <c r="AH353" s="304">
        <f t="shared" ca="1" si="173"/>
        <v>-0.23218612937936092</v>
      </c>
    </row>
    <row r="354" spans="1:34" x14ac:dyDescent="0.2">
      <c r="A354" s="347">
        <f t="shared" ca="1" si="151"/>
        <v>0.1</v>
      </c>
      <c r="B354" s="304">
        <f t="shared" ca="1" si="152"/>
        <v>16.999999999999975</v>
      </c>
      <c r="D354" s="306">
        <f t="shared" ca="1" si="153"/>
        <v>-0.21882576740185136</v>
      </c>
      <c r="E354" s="307">
        <f t="shared" ca="1" si="154"/>
        <v>-9.7152329209132926</v>
      </c>
      <c r="F354" s="304">
        <f t="shared" ca="1" si="155"/>
        <v>9.7176970226528692</v>
      </c>
      <c r="G354" s="306">
        <f t="shared" ca="1" si="156"/>
        <v>24.386315063349645</v>
      </c>
      <c r="H354" s="307">
        <f t="shared" ca="1" si="157"/>
        <v>-11.542004198366943</v>
      </c>
      <c r="I354" s="304">
        <f t="shared" ca="1" si="158"/>
        <v>26.979811401936708</v>
      </c>
      <c r="J354" s="306">
        <f t="shared" ca="1" si="159"/>
        <v>469.61426132245953</v>
      </c>
      <c r="K354" s="307">
        <f t="shared" ca="1" si="160"/>
        <v>1299.6207512278713</v>
      </c>
      <c r="L354" s="304">
        <f t="shared" ca="1" si="145"/>
        <v>1381.8652797793047</v>
      </c>
      <c r="M354" s="306">
        <f t="shared" ca="1" si="161"/>
        <v>-0.44205907820401713</v>
      </c>
      <c r="N354" s="304">
        <f t="shared" ca="1" si="162"/>
        <v>-25.328119476533782</v>
      </c>
      <c r="P354" s="310">
        <f t="shared" ca="1" si="163"/>
        <v>23</v>
      </c>
      <c r="Q354" s="304">
        <f t="shared" ca="1" si="164"/>
        <v>0</v>
      </c>
      <c r="R354" s="306">
        <f t="shared" ca="1" si="165"/>
        <v>0</v>
      </c>
      <c r="S354" s="307">
        <f t="shared" ca="1" si="166"/>
        <v>8.7299999999999986</v>
      </c>
      <c r="T354" s="304">
        <f t="shared" ca="1" si="146"/>
        <v>85.641299999999987</v>
      </c>
      <c r="U354" s="311">
        <f t="shared" ca="1" si="147"/>
        <v>0</v>
      </c>
      <c r="V354" s="306">
        <f t="shared" ca="1" si="148"/>
        <v>1.0755104444019397</v>
      </c>
      <c r="W354" s="304">
        <f t="shared" ca="1" si="149"/>
        <v>2.1421076378111028</v>
      </c>
      <c r="Y354" s="314" t="str">
        <f t="shared" ca="1" si="167"/>
        <v/>
      </c>
      <c r="Z354" s="315" t="str">
        <f t="shared" ca="1" si="168"/>
        <v>Para</v>
      </c>
      <c r="AA354" s="316" t="str">
        <f t="shared" ca="1" si="169"/>
        <v/>
      </c>
      <c r="AC354" s="310">
        <f t="shared" ca="1" si="170"/>
        <v>16.999999999999975</v>
      </c>
      <c r="AD354" s="323">
        <f t="shared" ca="1" si="171"/>
        <v>469.61426132245953</v>
      </c>
      <c r="AE354" s="324" t="e">
        <f t="shared" ca="1" si="150"/>
        <v>#N/A</v>
      </c>
      <c r="AG354" s="306">
        <f t="shared" ca="1" si="172"/>
        <v>3.6600752338468263</v>
      </c>
      <c r="AH354" s="304">
        <f t="shared" ca="1" si="173"/>
        <v>-0.23846491515029086</v>
      </c>
    </row>
    <row r="355" spans="1:34" x14ac:dyDescent="0.2">
      <c r="A355" s="347">
        <f t="shared" ca="1" si="151"/>
        <v>0.1</v>
      </c>
      <c r="B355" s="304">
        <f t="shared" ca="1" si="152"/>
        <v>17.099999999999977</v>
      </c>
      <c r="D355" s="306">
        <f t="shared" ca="1" si="153"/>
        <v>-0.22178609634665419</v>
      </c>
      <c r="E355" s="307">
        <f t="shared" ca="1" si="154"/>
        <v>-9.7050289927558708</v>
      </c>
      <c r="F355" s="304">
        <f t="shared" ca="1" si="155"/>
        <v>9.7075628673094219</v>
      </c>
      <c r="G355" s="306">
        <f t="shared" ca="1" si="156"/>
        <v>24.36413645371498</v>
      </c>
      <c r="H355" s="307">
        <f t="shared" ca="1" si="157"/>
        <v>-12.51250709764253</v>
      </c>
      <c r="I355" s="304">
        <f t="shared" ca="1" si="158"/>
        <v>27.389304098567344</v>
      </c>
      <c r="J355" s="306">
        <f t="shared" ca="1" si="159"/>
        <v>472.05178389831275</v>
      </c>
      <c r="K355" s="307">
        <f t="shared" ca="1" si="160"/>
        <v>1298.4180256630709</v>
      </c>
      <c r="L355" s="304">
        <f t="shared" ca="1" si="145"/>
        <v>1381.565147232792</v>
      </c>
      <c r="M355" s="306">
        <f t="shared" ca="1" si="161"/>
        <v>-0.47443865524444934</v>
      </c>
      <c r="N355" s="304">
        <f t="shared" ca="1" si="162"/>
        <v>-27.183332583369246</v>
      </c>
      <c r="P355" s="310">
        <f t="shared" ca="1" si="163"/>
        <v>23</v>
      </c>
      <c r="Q355" s="304">
        <f t="shared" ca="1" si="164"/>
        <v>0</v>
      </c>
      <c r="R355" s="306">
        <f t="shared" ca="1" si="165"/>
        <v>0</v>
      </c>
      <c r="S355" s="307">
        <f t="shared" ca="1" si="166"/>
        <v>8.7299999999999986</v>
      </c>
      <c r="T355" s="304">
        <f t="shared" ca="1" si="146"/>
        <v>85.641299999999987</v>
      </c>
      <c r="U355" s="311">
        <f t="shared" ca="1" si="147"/>
        <v>0</v>
      </c>
      <c r="V355" s="306">
        <f t="shared" ca="1" si="148"/>
        <v>1.0756403546478666</v>
      </c>
      <c r="W355" s="304">
        <f t="shared" ca="1" si="149"/>
        <v>2.2078924867624545</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3.9513597100174174</v>
      </c>
      <c r="AH355" s="304">
        <f t="shared" ca="1" si="173"/>
        <v>-0.24537315438844251</v>
      </c>
    </row>
    <row r="356" spans="1:34" x14ac:dyDescent="0.2">
      <c r="A356" s="347">
        <f t="shared" ca="1" si="151"/>
        <v>0.1</v>
      </c>
      <c r="B356" s="304">
        <f t="shared" ca="1" si="152"/>
        <v>17.199999999999978</v>
      </c>
      <c r="D356" s="306">
        <f t="shared" ca="1" si="153"/>
        <v>-0.22497471127190036</v>
      </c>
      <c r="E356" s="307">
        <f t="shared" ca="1" si="154"/>
        <v>-9.6944614223480716</v>
      </c>
      <c r="F356" s="304">
        <f t="shared" ca="1" si="155"/>
        <v>9.6970715110339825</v>
      </c>
      <c r="G356" s="306">
        <f t="shared" ca="1" si="156"/>
        <v>24.341638982587792</v>
      </c>
      <c r="H356" s="307">
        <f t="shared" ca="1" si="157"/>
        <v>-13.481953239877337</v>
      </c>
      <c r="I356" s="304">
        <f t="shared" ca="1" si="158"/>
        <v>27.825859403096189</v>
      </c>
      <c r="J356" s="306">
        <f t="shared" ca="1" si="159"/>
        <v>474.48707267012787</v>
      </c>
      <c r="K356" s="307">
        <f t="shared" ca="1" si="160"/>
        <v>1297.1183026461949</v>
      </c>
      <c r="L356" s="304">
        <f t="shared" ca="1" si="145"/>
        <v>1381.1784364052362</v>
      </c>
      <c r="M356" s="306">
        <f t="shared" ca="1" si="161"/>
        <v>-0.50580483745662363</v>
      </c>
      <c r="N356" s="304">
        <f t="shared" ca="1" si="162"/>
        <v>-28.980482443565151</v>
      </c>
      <c r="P356" s="310">
        <f t="shared" ca="1" si="163"/>
        <v>23</v>
      </c>
      <c r="Q356" s="304">
        <f t="shared" ca="1" si="164"/>
        <v>0</v>
      </c>
      <c r="R356" s="306">
        <f t="shared" ca="1" si="165"/>
        <v>0</v>
      </c>
      <c r="S356" s="307">
        <f t="shared" ca="1" si="166"/>
        <v>8.7299999999999986</v>
      </c>
      <c r="T356" s="304">
        <f t="shared" ca="1" si="146"/>
        <v>85.641299999999987</v>
      </c>
      <c r="U356" s="311">
        <f t="shared" ca="1" si="147"/>
        <v>0</v>
      </c>
      <c r="V356" s="306">
        <f t="shared" ca="1" si="148"/>
        <v>1.0757807583954533</v>
      </c>
      <c r="W356" s="304">
        <f t="shared" ca="1" si="149"/>
        <v>2.2791335988656654</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4.2286836633044089</v>
      </c>
      <c r="AH356" s="304">
        <f t="shared" ca="1" si="173"/>
        <v>-0.25290864682273251</v>
      </c>
    </row>
    <row r="357" spans="1:34" x14ac:dyDescent="0.2">
      <c r="A357" s="347">
        <f t="shared" ca="1" si="151"/>
        <v>0.1</v>
      </c>
      <c r="B357" s="304">
        <f t="shared" ca="1" si="152"/>
        <v>17.299999999999979</v>
      </c>
      <c r="D357" s="306">
        <f t="shared" ca="1" si="153"/>
        <v>-0.22837931730702526</v>
      </c>
      <c r="E357" s="307">
        <f t="shared" ca="1" si="154"/>
        <v>-9.6835089580824487</v>
      </c>
      <c r="F357" s="304">
        <f t="shared" ca="1" si="155"/>
        <v>9.6862016731966012</v>
      </c>
      <c r="G357" s="306">
        <f t="shared" ca="1" si="156"/>
        <v>24.31880105085709</v>
      </c>
      <c r="H357" s="307">
        <f t="shared" ca="1" si="157"/>
        <v>-14.450304135685581</v>
      </c>
      <c r="I357" s="304">
        <f t="shared" ca="1" si="158"/>
        <v>28.28807830456109</v>
      </c>
      <c r="J357" s="306">
        <f t="shared" ca="1" si="159"/>
        <v>476.92009467180014</v>
      </c>
      <c r="K357" s="307">
        <f t="shared" ca="1" si="160"/>
        <v>1295.7216897774167</v>
      </c>
      <c r="L357" s="304">
        <f t="shared" ca="1" si="145"/>
        <v>1380.7054262446436</v>
      </c>
      <c r="M357" s="306">
        <f t="shared" ca="1" si="161"/>
        <v>-0.53614608467670821</v>
      </c>
      <c r="N357" s="304">
        <f t="shared" ca="1" si="162"/>
        <v>-30.718907854439038</v>
      </c>
      <c r="P357" s="310">
        <f t="shared" ca="1" si="163"/>
        <v>23</v>
      </c>
      <c r="Q357" s="304">
        <f t="shared" ca="1" si="164"/>
        <v>0</v>
      </c>
      <c r="R357" s="306">
        <f t="shared" ca="1" si="165"/>
        <v>0</v>
      </c>
      <c r="S357" s="307">
        <f t="shared" ca="1" si="166"/>
        <v>8.7299999999999986</v>
      </c>
      <c r="T357" s="304">
        <f t="shared" ca="1" si="146"/>
        <v>85.641299999999987</v>
      </c>
      <c r="U357" s="311">
        <f t="shared" ca="1" si="147"/>
        <v>0</v>
      </c>
      <c r="V357" s="306">
        <f t="shared" ca="1" si="148"/>
        <v>1.0759316478587091</v>
      </c>
      <c r="W357" s="304">
        <f t="shared" ca="1" si="149"/>
        <v>2.3558108179905859</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4.4919902119506636</v>
      </c>
      <c r="AH357" s="304">
        <f t="shared" ca="1" si="173"/>
        <v>-0.2610691407635356</v>
      </c>
    </row>
    <row r="358" spans="1:34" x14ac:dyDescent="0.2">
      <c r="A358" s="347">
        <f t="shared" ca="1" si="151"/>
        <v>0.1</v>
      </c>
      <c r="B358" s="304">
        <f t="shared" ca="1" si="152"/>
        <v>17.399999999999981</v>
      </c>
      <c r="D358" s="306">
        <f t="shared" ca="1" si="153"/>
        <v>-0.23198765896742829</v>
      </c>
      <c r="E358" s="307">
        <f t="shared" ca="1" si="154"/>
        <v>-9.6721522409433547</v>
      </c>
      <c r="F358" s="304">
        <f t="shared" ca="1" si="155"/>
        <v>9.6749339659709701</v>
      </c>
      <c r="G358" s="306">
        <f t="shared" ca="1" si="156"/>
        <v>24.295602284960346</v>
      </c>
      <c r="H358" s="307">
        <f t="shared" ca="1" si="157"/>
        <v>-15.417519359779916</v>
      </c>
      <c r="I358" s="304">
        <f t="shared" ca="1" si="158"/>
        <v>28.774575472075323</v>
      </c>
      <c r="J358" s="306">
        <f t="shared" ca="1" si="159"/>
        <v>479.35081483859102</v>
      </c>
      <c r="K358" s="307">
        <f t="shared" ca="1" si="160"/>
        <v>1294.2282986026435</v>
      </c>
      <c r="L358" s="304">
        <f t="shared" ca="1" si="145"/>
        <v>1380.1464025929693</v>
      </c>
      <c r="M358" s="306">
        <f t="shared" ca="1" si="161"/>
        <v>-0.56545913364276201</v>
      </c>
      <c r="N358" s="304">
        <f t="shared" ca="1" si="162"/>
        <v>-32.398421844854241</v>
      </c>
      <c r="P358" s="310">
        <f t="shared" ca="1" si="163"/>
        <v>23</v>
      </c>
      <c r="Q358" s="304">
        <f t="shared" ca="1" si="164"/>
        <v>0</v>
      </c>
      <c r="R358" s="306">
        <f t="shared" ca="1" si="165"/>
        <v>0</v>
      </c>
      <c r="S358" s="307">
        <f t="shared" ca="1" si="166"/>
        <v>8.7299999999999986</v>
      </c>
      <c r="T358" s="304">
        <f t="shared" ca="1" si="146"/>
        <v>85.641299999999987</v>
      </c>
      <c r="U358" s="311">
        <f t="shared" ca="1" si="147"/>
        <v>0</v>
      </c>
      <c r="V358" s="306">
        <f t="shared" ca="1" si="148"/>
        <v>1.0760930151066075</v>
      </c>
      <c r="W358" s="304">
        <f t="shared" ca="1" si="149"/>
        <v>2.4379034437510976</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4.7413570607224882</v>
      </c>
      <c r="AH358" s="304">
        <f t="shared" ca="1" si="173"/>
        <v>-0.26985232737578307</v>
      </c>
    </row>
    <row r="359" spans="1:34" x14ac:dyDescent="0.2">
      <c r="A359" s="347">
        <f t="shared" ca="1" si="151"/>
        <v>0.1</v>
      </c>
      <c r="B359" s="304">
        <f t="shared" ca="1" si="152"/>
        <v>17.499999999999982</v>
      </c>
      <c r="D359" s="306">
        <f t="shared" ca="1" si="153"/>
        <v>-0.23578762165198452</v>
      </c>
      <c r="E359" s="307">
        <f t="shared" ca="1" si="154"/>
        <v>-9.6603737351732075</v>
      </c>
      <c r="F359" s="304">
        <f t="shared" ca="1" si="155"/>
        <v>9.663250824942331</v>
      </c>
      <c r="G359" s="306">
        <f t="shared" ca="1" si="156"/>
        <v>24.272023522795148</v>
      </c>
      <c r="H359" s="307">
        <f t="shared" ca="1" si="157"/>
        <v>-16.383556733297237</v>
      </c>
      <c r="I359" s="304">
        <f t="shared" ca="1" si="158"/>
        <v>29.283989774692419</v>
      </c>
      <c r="J359" s="306">
        <f t="shared" ca="1" si="159"/>
        <v>481.77919612897881</v>
      </c>
      <c r="K359" s="307">
        <f t="shared" ca="1" si="160"/>
        <v>1292.6382447979895</v>
      </c>
      <c r="L359" s="304">
        <f t="shared" ca="1" si="145"/>
        <v>1379.5016584756656</v>
      </c>
      <c r="M359" s="306">
        <f t="shared" ca="1" si="161"/>
        <v>-0.59374799269316114</v>
      </c>
      <c r="N359" s="304">
        <f t="shared" ca="1" si="162"/>
        <v>-34.019254075682575</v>
      </c>
      <c r="P359" s="310">
        <f t="shared" ca="1" si="163"/>
        <v>23</v>
      </c>
      <c r="Q359" s="304">
        <f t="shared" ca="1" si="164"/>
        <v>0</v>
      </c>
      <c r="R359" s="306">
        <f t="shared" ca="1" si="165"/>
        <v>0</v>
      </c>
      <c r="S359" s="307">
        <f t="shared" ca="1" si="166"/>
        <v>8.7299999999999986</v>
      </c>
      <c r="T359" s="304">
        <f t="shared" ca="1" si="146"/>
        <v>85.641299999999987</v>
      </c>
      <c r="U359" s="311">
        <f t="shared" ca="1" si="147"/>
        <v>0</v>
      </c>
      <c r="V359" s="306">
        <f t="shared" ca="1" si="148"/>
        <v>1.076264852042053</v>
      </c>
      <c r="W359" s="304">
        <f t="shared" ca="1" si="149"/>
        <v>2.5253901905905241</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4.9769768782288182</v>
      </c>
      <c r="AH359" s="304">
        <f t="shared" ca="1" si="173"/>
        <v>-0.2792558354812254</v>
      </c>
    </row>
    <row r="360" spans="1:34" x14ac:dyDescent="0.2">
      <c r="A360" s="347">
        <f t="shared" ca="1" si="151"/>
        <v>0.1</v>
      </c>
      <c r="B360" s="304">
        <f t="shared" ca="1" si="152"/>
        <v>17.599999999999984</v>
      </c>
      <c r="D360" s="306">
        <f t="shared" ca="1" si="153"/>
        <v>-0.23976731686023206</v>
      </c>
      <c r="E360" s="307">
        <f t="shared" ca="1" si="154"/>
        <v>-9.6481576453697464</v>
      </c>
      <c r="F360" s="304">
        <f t="shared" ca="1" si="155"/>
        <v>9.6511364261490495</v>
      </c>
      <c r="G360" s="306">
        <f t="shared" ca="1" si="156"/>
        <v>24.248046791109125</v>
      </c>
      <c r="H360" s="307">
        <f t="shared" ca="1" si="157"/>
        <v>-17.348372497834212</v>
      </c>
      <c r="I360" s="304">
        <f t="shared" ca="1" si="158"/>
        <v>29.814992897993925</v>
      </c>
      <c r="J360" s="306">
        <f t="shared" ca="1" si="159"/>
        <v>484.205199644674</v>
      </c>
      <c r="K360" s="307">
        <f t="shared" ca="1" si="160"/>
        <v>1290.951648336433</v>
      </c>
      <c r="L360" s="304">
        <f t="shared" ca="1" si="145"/>
        <v>1378.7714943766034</v>
      </c>
      <c r="M360" s="306">
        <f t="shared" ca="1" si="161"/>
        <v>-0.62102293767364758</v>
      </c>
      <c r="N360" s="304">
        <f t="shared" ca="1" si="162"/>
        <v>-35.58199330951598</v>
      </c>
      <c r="P360" s="310">
        <f t="shared" ca="1" si="163"/>
        <v>23</v>
      </c>
      <c r="Q360" s="304">
        <f t="shared" ca="1" si="164"/>
        <v>0</v>
      </c>
      <c r="R360" s="306">
        <f t="shared" ca="1" si="165"/>
        <v>0</v>
      </c>
      <c r="S360" s="307">
        <f t="shared" ca="1" si="166"/>
        <v>8.7299999999999986</v>
      </c>
      <c r="T360" s="304">
        <f t="shared" ca="1" si="146"/>
        <v>85.641299999999987</v>
      </c>
      <c r="U360" s="311">
        <f t="shared" ca="1" si="147"/>
        <v>0</v>
      </c>
      <c r="V360" s="306">
        <f t="shared" ca="1" si="148"/>
        <v>1.0764471503827129</v>
      </c>
      <c r="W360" s="304">
        <f t="shared" ca="1" si="149"/>
        <v>2.6182491511367409</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5.1991378692345842</v>
      </c>
      <c r="AH360" s="304">
        <f t="shared" ca="1" si="173"/>
        <v>-0.28927722687176682</v>
      </c>
    </row>
    <row r="361" spans="1:34" x14ac:dyDescent="0.2">
      <c r="A361" s="347">
        <f t="shared" ca="1" si="151"/>
        <v>0.1</v>
      </c>
      <c r="B361" s="304">
        <f t="shared" ca="1" si="152"/>
        <v>17.699999999999985</v>
      </c>
      <c r="D361" s="306">
        <f t="shared" ca="1" si="153"/>
        <v>-0.2439151516459557</v>
      </c>
      <c r="E361" s="307">
        <f t="shared" ca="1" si="154"/>
        <v>-9.6354898241877649</v>
      </c>
      <c r="F361" s="304">
        <f t="shared" ca="1" si="155"/>
        <v>9.6385765937314858</v>
      </c>
      <c r="G361" s="306">
        <f t="shared" ca="1" si="156"/>
        <v>24.22365527594453</v>
      </c>
      <c r="H361" s="307">
        <f t="shared" ca="1" si="157"/>
        <v>-18.311921480252987</v>
      </c>
      <c r="I361" s="304">
        <f t="shared" ca="1" si="158"/>
        <v>30.366296172347823</v>
      </c>
      <c r="J361" s="306">
        <f t="shared" ca="1" si="159"/>
        <v>486.6287847480267</v>
      </c>
      <c r="K361" s="307">
        <f t="shared" ca="1" si="160"/>
        <v>1289.1686336375287</v>
      </c>
      <c r="L361" s="304">
        <f t="shared" ca="1" si="145"/>
        <v>1377.9562184990473</v>
      </c>
      <c r="M361" s="306">
        <f t="shared" ca="1" si="161"/>
        <v>-0.64729954029599313</v>
      </c>
      <c r="N361" s="304">
        <f t="shared" ca="1" si="162"/>
        <v>-37.08753173971877</v>
      </c>
      <c r="P361" s="310">
        <f t="shared" ca="1" si="163"/>
        <v>23</v>
      </c>
      <c r="Q361" s="304">
        <f t="shared" ca="1" si="164"/>
        <v>0</v>
      </c>
      <c r="R361" s="306">
        <f t="shared" ca="1" si="165"/>
        <v>0</v>
      </c>
      <c r="S361" s="307">
        <f t="shared" ca="1" si="166"/>
        <v>8.7299999999999986</v>
      </c>
      <c r="T361" s="304">
        <f t="shared" ca="1" si="146"/>
        <v>85.641299999999987</v>
      </c>
      <c r="U361" s="311">
        <f t="shared" ca="1" si="147"/>
        <v>0</v>
      </c>
      <c r="V361" s="306">
        <f t="shared" ca="1" si="148"/>
        <v>1.0766399016436239</v>
      </c>
      <c r="W361" s="304">
        <f t="shared" ca="1" si="149"/>
        <v>2.716457763611031</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5.4082052345475518</v>
      </c>
      <c r="AH361" s="304">
        <f t="shared" ca="1" si="173"/>
        <v>-0.2999139921118833</v>
      </c>
    </row>
    <row r="362" spans="1:34" x14ac:dyDescent="0.2">
      <c r="A362" s="347">
        <f t="shared" ca="1" si="151"/>
        <v>0.1</v>
      </c>
      <c r="B362" s="304">
        <f t="shared" ca="1" si="152"/>
        <v>17.799999999999986</v>
      </c>
      <c r="D362" s="306">
        <f t="shared" ca="1" si="153"/>
        <v>-0.24821988330331024</v>
      </c>
      <c r="E362" s="307">
        <f t="shared" ca="1" si="154"/>
        <v>-9.6223576743018793</v>
      </c>
      <c r="F362" s="304">
        <f t="shared" ca="1" si="155"/>
        <v>9.6255587018449678</v>
      </c>
      <c r="G362" s="306">
        <f t="shared" ca="1" si="156"/>
        <v>24.1988332876142</v>
      </c>
      <c r="H362" s="307">
        <f t="shared" ca="1" si="157"/>
        <v>-19.274157247683174</v>
      </c>
      <c r="I362" s="304">
        <f t="shared" ca="1" si="158"/>
        <v>30.936655767716118</v>
      </c>
      <c r="J362" s="306">
        <f t="shared" ca="1" si="159"/>
        <v>489.04990917620466</v>
      </c>
      <c r="K362" s="307">
        <f t="shared" ca="1" si="160"/>
        <v>1287.2893297011319</v>
      </c>
      <c r="L362" s="304">
        <f t="shared" ca="1" si="145"/>
        <v>1377.0561470134917</v>
      </c>
      <c r="M362" s="306">
        <f t="shared" ca="1" si="161"/>
        <v>-0.67259775197030047</v>
      </c>
      <c r="N362" s="304">
        <f t="shared" ca="1" si="162"/>
        <v>-38.537012497885165</v>
      </c>
      <c r="P362" s="310">
        <f t="shared" ca="1" si="163"/>
        <v>23</v>
      </c>
      <c r="Q362" s="304">
        <f t="shared" ca="1" si="164"/>
        <v>0</v>
      </c>
      <c r="R362" s="306">
        <f t="shared" ca="1" si="165"/>
        <v>0</v>
      </c>
      <c r="S362" s="307">
        <f t="shared" ca="1" si="166"/>
        <v>8.7299999999999986</v>
      </c>
      <c r="T362" s="304">
        <f t="shared" ca="1" si="146"/>
        <v>85.641299999999987</v>
      </c>
      <c r="U362" s="311">
        <f t="shared" ca="1" si="147"/>
        <v>0</v>
      </c>
      <c r="V362" s="306">
        <f t="shared" ca="1" si="148"/>
        <v>1.0768430971214664</v>
      </c>
      <c r="W362" s="304">
        <f t="shared" ca="1" si="149"/>
        <v>2.8199927830593339</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5.6046040101502639</v>
      </c>
      <c r="AH362" s="304">
        <f t="shared" ca="1" si="173"/>
        <v>-0.31116354680538733</v>
      </c>
    </row>
    <row r="363" spans="1:34" x14ac:dyDescent="0.2">
      <c r="A363" s="347">
        <f t="shared" ca="1" si="151"/>
        <v>0.1</v>
      </c>
      <c r="B363" s="304">
        <f t="shared" ca="1" si="152"/>
        <v>17.899999999999988</v>
      </c>
      <c r="D363" s="306">
        <f t="shared" ca="1" si="153"/>
        <v>-0.25267066060245458</v>
      </c>
      <c r="E363" s="307">
        <f t="shared" ca="1" si="154"/>
        <v>-9.608750047721502</v>
      </c>
      <c r="F363" s="304">
        <f t="shared" ca="1" si="155"/>
        <v>9.6120715739281319</v>
      </c>
      <c r="G363" s="306">
        <f t="shared" ca="1" si="156"/>
        <v>24.173566221553955</v>
      </c>
      <c r="H363" s="307">
        <f t="shared" ca="1" si="157"/>
        <v>-20.235032252455323</v>
      </c>
      <c r="I363" s="304">
        <f t="shared" ca="1" si="158"/>
        <v>31.524876433156109</v>
      </c>
      <c r="J363" s="306">
        <f t="shared" ca="1" si="159"/>
        <v>491.46852915166306</v>
      </c>
      <c r="K363" s="307">
        <f t="shared" ca="1" si="160"/>
        <v>1285.3138702261249</v>
      </c>
      <c r="L363" s="304">
        <f t="shared" ca="1" si="145"/>
        <v>1376.0716042932356</v>
      </c>
      <c r="M363" s="306">
        <f t="shared" ca="1" si="161"/>
        <v>-0.69694105870994327</v>
      </c>
      <c r="N363" s="304">
        <f t="shared" ca="1" si="162"/>
        <v>-39.93178123345907</v>
      </c>
      <c r="P363" s="310">
        <f t="shared" ca="1" si="163"/>
        <v>23</v>
      </c>
      <c r="Q363" s="304">
        <f t="shared" ca="1" si="164"/>
        <v>0</v>
      </c>
      <c r="R363" s="306">
        <f t="shared" ca="1" si="165"/>
        <v>0</v>
      </c>
      <c r="S363" s="307">
        <f t="shared" ca="1" si="166"/>
        <v>8.7299999999999986</v>
      </c>
      <c r="T363" s="304">
        <f t="shared" ca="1" si="146"/>
        <v>85.641299999999987</v>
      </c>
      <c r="U363" s="311">
        <f t="shared" ca="1" si="147"/>
        <v>0</v>
      </c>
      <c r="V363" s="306">
        <f t="shared" ca="1" si="148"/>
        <v>1.077056727880398</v>
      </c>
      <c r="W363" s="304">
        <f t="shared" ca="1" si="149"/>
        <v>2.928830256166739</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5.788803596792202</v>
      </c>
      <c r="AH363" s="304">
        <f t="shared" ca="1" si="173"/>
        <v>-0.32302322830003827</v>
      </c>
    </row>
    <row r="364" spans="1:34" x14ac:dyDescent="0.2">
      <c r="A364" s="347">
        <f t="shared" ca="1" si="151"/>
        <v>0.1</v>
      </c>
      <c r="B364" s="304">
        <f t="shared" ca="1" si="152"/>
        <v>17.999999999999989</v>
      </c>
      <c r="D364" s="306">
        <f t="shared" ca="1" si="153"/>
        <v>-0.25725705307515967</v>
      </c>
      <c r="E364" s="307">
        <f t="shared" ca="1" si="154"/>
        <v>-9.5946571449807028</v>
      </c>
      <c r="F364" s="304">
        <f t="shared" ca="1" si="155"/>
        <v>9.598105381849388</v>
      </c>
      <c r="G364" s="306">
        <f t="shared" ca="1" si="156"/>
        <v>24.14784051624644</v>
      </c>
      <c r="H364" s="307">
        <f t="shared" ca="1" si="157"/>
        <v>-21.194497966953392</v>
      </c>
      <c r="I364" s="304">
        <f t="shared" ca="1" si="158"/>
        <v>32.129813968793293</v>
      </c>
      <c r="J364" s="306">
        <f t="shared" ca="1" si="159"/>
        <v>493.88459948855308</v>
      </c>
      <c r="K364" s="307">
        <f t="shared" ca="1" si="160"/>
        <v>1283.2423937151545</v>
      </c>
      <c r="L364" s="304">
        <f t="shared" ca="1" si="145"/>
        <v>1375.0029231386268</v>
      </c>
      <c r="M364" s="306">
        <f t="shared" ca="1" si="161"/>
        <v>-0.7203557163588975</v>
      </c>
      <c r="N364" s="304">
        <f t="shared" ca="1" si="162"/>
        <v>-41.273342295487858</v>
      </c>
      <c r="P364" s="310">
        <f t="shared" ca="1" si="163"/>
        <v>23</v>
      </c>
      <c r="Q364" s="304">
        <f t="shared" ca="1" si="164"/>
        <v>0</v>
      </c>
      <c r="R364" s="306">
        <f t="shared" ca="1" si="165"/>
        <v>0</v>
      </c>
      <c r="S364" s="307">
        <f t="shared" ca="1" si="166"/>
        <v>8.7299999999999986</v>
      </c>
      <c r="T364" s="304">
        <f t="shared" ca="1" si="146"/>
        <v>85.641299999999987</v>
      </c>
      <c r="U364" s="311">
        <f t="shared" ca="1" si="147"/>
        <v>0</v>
      </c>
      <c r="V364" s="306">
        <f t="shared" ca="1" si="148"/>
        <v>1.0772807847393346</v>
      </c>
      <c r="W364" s="304">
        <f t="shared" ca="1" si="149"/>
        <v>3.0429454994144578</v>
      </c>
      <c r="Y364" s="314" t="str">
        <f t="shared" ca="1" si="167"/>
        <v/>
      </c>
      <c r="Z364" s="315" t="str">
        <f t="shared" ca="1" si="168"/>
        <v/>
      </c>
      <c r="AA364" s="316" t="str">
        <f t="shared" ca="1" si="169"/>
        <v/>
      </c>
      <c r="AC364" s="310">
        <f t="shared" ca="1" si="170"/>
        <v>17.999999999999989</v>
      </c>
      <c r="AD364" s="323">
        <f t="shared" ca="1" si="171"/>
        <v>493.88459948855308</v>
      </c>
      <c r="AE364" s="324" t="e">
        <f t="shared" ca="1" si="150"/>
        <v>#N/A</v>
      </c>
      <c r="AG364" s="306">
        <f t="shared" ca="1" si="172"/>
        <v>5.9613041392862547</v>
      </c>
      <c r="AH364" s="304">
        <f t="shared" ca="1" si="173"/>
        <v>-0.33549029280260473</v>
      </c>
    </row>
    <row r="365" spans="1:34" x14ac:dyDescent="0.2">
      <c r="A365" s="347">
        <f t="shared" ca="1" si="151"/>
        <v>0.1</v>
      </c>
      <c r="B365" s="304">
        <f t="shared" ca="1" si="152"/>
        <v>18.099999999999991</v>
      </c>
      <c r="D365" s="306">
        <f t="shared" ca="1" si="153"/>
        <v>-0.26196906992246916</v>
      </c>
      <c r="E365" s="307">
        <f t="shared" ca="1" si="154"/>
        <v>-9.5800704161872829</v>
      </c>
      <c r="F365" s="304">
        <f t="shared" ca="1" si="155"/>
        <v>9.5836515469158634</v>
      </c>
      <c r="G365" s="306">
        <f t="shared" ca="1" si="156"/>
        <v>24.121643609254193</v>
      </c>
      <c r="H365" s="307">
        <f t="shared" ca="1" si="157"/>
        <v>-22.15250500857212</v>
      </c>
      <c r="I365" s="304">
        <f t="shared" ca="1" si="158"/>
        <v>32.750376617173224</v>
      </c>
      <c r="J365" s="306">
        <f t="shared" ca="1" si="159"/>
        <v>496.29807369482813</v>
      </c>
      <c r="K365" s="307">
        <f t="shared" ca="1" si="160"/>
        <v>1281.0750435663783</v>
      </c>
      <c r="L365" s="304">
        <f t="shared" ca="1" si="145"/>
        <v>1373.8504449909369</v>
      </c>
      <c r="M365" s="306">
        <f t="shared" ca="1" si="161"/>
        <v>-0.74287007022093032</v>
      </c>
      <c r="N365" s="304">
        <f t="shared" ca="1" si="162"/>
        <v>-42.563319750246407</v>
      </c>
      <c r="P365" s="310">
        <f t="shared" ca="1" si="163"/>
        <v>23</v>
      </c>
      <c r="Q365" s="304">
        <f t="shared" ca="1" si="164"/>
        <v>0</v>
      </c>
      <c r="R365" s="306">
        <f t="shared" ca="1" si="165"/>
        <v>0</v>
      </c>
      <c r="S365" s="307">
        <f t="shared" ca="1" si="166"/>
        <v>8.7299999999999986</v>
      </c>
      <c r="T365" s="304">
        <f t="shared" ca="1" si="146"/>
        <v>85.641299999999987</v>
      </c>
      <c r="U365" s="311">
        <f t="shared" ca="1" si="147"/>
        <v>0</v>
      </c>
      <c r="V365" s="306">
        <f t="shared" ca="1" si="148"/>
        <v>1.0775152582605787</v>
      </c>
      <c r="W365" s="304">
        <f t="shared" ca="1" si="149"/>
        <v>3.1623130803417947</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6.1226247942033352</v>
      </c>
      <c r="AH365" s="304">
        <f t="shared" ca="1" si="173"/>
        <v>-0.34856191287679933</v>
      </c>
    </row>
    <row r="366" spans="1:34" x14ac:dyDescent="0.2">
      <c r="A366" s="347">
        <f t="shared" ca="1" si="151"/>
        <v>0.1</v>
      </c>
      <c r="B366" s="304">
        <f t="shared" ca="1" si="152"/>
        <v>18.199999999999992</v>
      </c>
      <c r="D366" s="306">
        <f t="shared" ca="1" si="153"/>
        <v>-0.26679717010232434</v>
      </c>
      <c r="E366" s="307">
        <f t="shared" ca="1" si="154"/>
        <v>-9.5649824654279705</v>
      </c>
      <c r="F366" s="304">
        <f t="shared" ca="1" si="155"/>
        <v>9.5687026442417551</v>
      </c>
      <c r="G366" s="306">
        <f t="shared" ca="1" si="156"/>
        <v>24.09496389224396</v>
      </c>
      <c r="H366" s="307">
        <f t="shared" ca="1" si="157"/>
        <v>-23.109003255114917</v>
      </c>
      <c r="I366" s="304">
        <f t="shared" ca="1" si="158"/>
        <v>33.3855255524524</v>
      </c>
      <c r="J366" s="306">
        <f t="shared" ca="1" si="159"/>
        <v>498.70890406990304</v>
      </c>
      <c r="K366" s="307">
        <f t="shared" ca="1" si="160"/>
        <v>1278.8119681531939</v>
      </c>
      <c r="L366" s="304">
        <f t="shared" ca="1" si="145"/>
        <v>1372.6145201368261</v>
      </c>
      <c r="M366" s="306">
        <f t="shared" ca="1" si="161"/>
        <v>-0.76451395916003928</v>
      </c>
      <c r="N366" s="304">
        <f t="shared" ca="1" si="162"/>
        <v>-43.803423238707232</v>
      </c>
      <c r="P366" s="310">
        <f t="shared" ca="1" si="163"/>
        <v>23</v>
      </c>
      <c r="Q366" s="304">
        <f t="shared" ca="1" si="164"/>
        <v>0</v>
      </c>
      <c r="R366" s="306">
        <f t="shared" ca="1" si="165"/>
        <v>0</v>
      </c>
      <c r="S366" s="307">
        <f t="shared" ca="1" si="166"/>
        <v>8.7299999999999986</v>
      </c>
      <c r="T366" s="304">
        <f t="shared" ca="1" si="146"/>
        <v>85.641299999999987</v>
      </c>
      <c r="U366" s="311">
        <f t="shared" ca="1" si="147"/>
        <v>0</v>
      </c>
      <c r="V366" s="306">
        <f t="shared" ca="1" si="148"/>
        <v>1.0777601387396796</v>
      </c>
      <c r="W366" s="304">
        <f t="shared" ca="1" si="149"/>
        <v>3.2869068016827114</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6.2732938347768226</v>
      </c>
      <c r="AH366" s="304">
        <f t="shared" ca="1" si="173"/>
        <v>-0.36223517529688376</v>
      </c>
    </row>
    <row r="367" spans="1:34" x14ac:dyDescent="0.2">
      <c r="A367" s="347">
        <f t="shared" ca="1" si="151"/>
        <v>0.1</v>
      </c>
      <c r="B367" s="304">
        <f t="shared" ca="1" si="152"/>
        <v>18.299999999999994</v>
      </c>
      <c r="D367" s="306">
        <f t="shared" ca="1" si="153"/>
        <v>-0.27173226507940873</v>
      </c>
      <c r="E367" s="307">
        <f t="shared" ca="1" si="154"/>
        <v>-9.5493869596019145</v>
      </c>
      <c r="F367" s="304">
        <f t="shared" ca="1" si="155"/>
        <v>9.553252311548162</v>
      </c>
      <c r="G367" s="306">
        <f t="shared" ca="1" si="156"/>
        <v>24.06779066573602</v>
      </c>
      <c r="H367" s="307">
        <f t="shared" ca="1" si="157"/>
        <v>-24.063941951075108</v>
      </c>
      <c r="I367" s="304">
        <f t="shared" ca="1" si="158"/>
        <v>34.034274632411403</v>
      </c>
      <c r="J367" s="306">
        <f t="shared" ca="1" si="159"/>
        <v>501.11704179780202</v>
      </c>
      <c r="K367" s="307">
        <f t="shared" ca="1" si="160"/>
        <v>1276.4533208928844</v>
      </c>
      <c r="L367" s="304">
        <f t="shared" ca="1" si="145"/>
        <v>1371.2955079043516</v>
      </c>
      <c r="M367" s="306">
        <f t="shared" ca="1" si="161"/>
        <v>-0.78531820129254448</v>
      </c>
      <c r="N367" s="304">
        <f t="shared" ca="1" si="162"/>
        <v>-44.995418508868028</v>
      </c>
      <c r="P367" s="310">
        <f t="shared" ca="1" si="163"/>
        <v>23</v>
      </c>
      <c r="Q367" s="304">
        <f t="shared" ca="1" si="164"/>
        <v>0</v>
      </c>
      <c r="R367" s="306">
        <f t="shared" ca="1" si="165"/>
        <v>0</v>
      </c>
      <c r="S367" s="307">
        <f t="shared" ca="1" si="166"/>
        <v>8.7299999999999986</v>
      </c>
      <c r="T367" s="304">
        <f t="shared" ca="1" si="146"/>
        <v>85.641299999999987</v>
      </c>
      <c r="U367" s="311">
        <f t="shared" ca="1" si="147"/>
        <v>0</v>
      </c>
      <c r="V367" s="306">
        <f t="shared" ca="1" si="148"/>
        <v>1.0780154161964282</v>
      </c>
      <c r="W367" s="304">
        <f t="shared" ca="1" si="149"/>
        <v>3.4166996881563865</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6.413840479519342</v>
      </c>
      <c r="AH367" s="304">
        <f t="shared" ca="1" si="173"/>
        <v>-0.37650707923055121</v>
      </c>
    </row>
    <row r="368" spans="1:34" x14ac:dyDescent="0.2">
      <c r="A368" s="347">
        <f t="shared" ca="1" si="151"/>
        <v>0.1</v>
      </c>
      <c r="B368" s="304">
        <f t="shared" ca="1" si="152"/>
        <v>18.399999999999995</v>
      </c>
      <c r="D368" s="306">
        <f t="shared" ca="1" si="153"/>
        <v>-0.27676571560336544</v>
      </c>
      <c r="E368" s="307">
        <f t="shared" ca="1" si="154"/>
        <v>-9.5332785423961361</v>
      </c>
      <c r="F368" s="304">
        <f t="shared" ca="1" si="155"/>
        <v>9.5372951631080412</v>
      </c>
      <c r="G368" s="306">
        <f t="shared" ca="1" si="156"/>
        <v>24.040114094175681</v>
      </c>
      <c r="H368" s="307">
        <f t="shared" ca="1" si="157"/>
        <v>-25.017269805314722</v>
      </c>
      <c r="I368" s="304">
        <f t="shared" ca="1" si="158"/>
        <v>34.695689561859062</v>
      </c>
      <c r="J368" s="306">
        <f t="shared" ca="1" si="159"/>
        <v>503.52243703579762</v>
      </c>
      <c r="K368" s="307">
        <f t="shared" ca="1" si="160"/>
        <v>1273.999260305065</v>
      </c>
      <c r="L368" s="304">
        <f t="shared" ca="1" si="145"/>
        <v>1369.893776851447</v>
      </c>
      <c r="M368" s="306">
        <f t="shared" ca="1" si="161"/>
        <v>-0.80531415635996773</v>
      </c>
      <c r="N368" s="304">
        <f t="shared" ca="1" si="162"/>
        <v>-46.141102341564611</v>
      </c>
      <c r="P368" s="310">
        <f t="shared" ca="1" si="163"/>
        <v>23</v>
      </c>
      <c r="Q368" s="304">
        <f t="shared" ca="1" si="164"/>
        <v>0</v>
      </c>
      <c r="R368" s="306">
        <f t="shared" ca="1" si="165"/>
        <v>0</v>
      </c>
      <c r="S368" s="307">
        <f t="shared" ca="1" si="166"/>
        <v>8.7299999999999986</v>
      </c>
      <c r="T368" s="304">
        <f t="shared" ca="1" si="146"/>
        <v>85.641299999999987</v>
      </c>
      <c r="U368" s="311">
        <f t="shared" ca="1" si="147"/>
        <v>0</v>
      </c>
      <c r="V368" s="306">
        <f t="shared" ca="1" si="148"/>
        <v>1.0782810803668965</v>
      </c>
      <c r="W368" s="304">
        <f t="shared" ca="1" si="149"/>
        <v>3.551663975702898</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6.5447882920040357</v>
      </c>
      <c r="AH368" s="304">
        <f t="shared" ca="1" si="173"/>
        <v>-0.39137453472581751</v>
      </c>
    </row>
    <row r="369" spans="1:34" x14ac:dyDescent="0.2">
      <c r="A369" s="347">
        <f t="shared" ca="1" si="151"/>
        <v>0.1</v>
      </c>
      <c r="B369" s="304">
        <f t="shared" ca="1" si="152"/>
        <v>18.499999999999996</v>
      </c>
      <c r="D369" s="306">
        <f t="shared" ca="1" si="153"/>
        <v>-0.28188932374221032</v>
      </c>
      <c r="E369" s="307">
        <f t="shared" ca="1" si="154"/>
        <v>-9.5166527538234469</v>
      </c>
      <c r="F369" s="304">
        <f t="shared" ca="1" si="155"/>
        <v>9.5208267092566725</v>
      </c>
      <c r="G369" s="306">
        <f t="shared" ca="1" si="156"/>
        <v>24.011925161801461</v>
      </c>
      <c r="H369" s="307">
        <f t="shared" ca="1" si="157"/>
        <v>-25.968935080697065</v>
      </c>
      <c r="I369" s="304">
        <f t="shared" ca="1" si="158"/>
        <v>35.368886598271835</v>
      </c>
      <c r="J369" s="306">
        <f t="shared" ca="1" si="159"/>
        <v>505.92503899859651</v>
      </c>
      <c r="K369" s="307">
        <f t="shared" ca="1" si="160"/>
        <v>1271.4499500607644</v>
      </c>
      <c r="L369" s="304">
        <f t="shared" ca="1" si="145"/>
        <v>1368.4097049477732</v>
      </c>
      <c r="M369" s="306">
        <f t="shared" ca="1" si="161"/>
        <v>-0.82453335859796084</v>
      </c>
      <c r="N369" s="304">
        <f t="shared" ca="1" si="162"/>
        <v>-47.242281515410006</v>
      </c>
      <c r="P369" s="310">
        <f t="shared" ca="1" si="163"/>
        <v>23</v>
      </c>
      <c r="Q369" s="304">
        <f t="shared" ca="1" si="164"/>
        <v>0</v>
      </c>
      <c r="R369" s="306">
        <f t="shared" ca="1" si="165"/>
        <v>0</v>
      </c>
      <c r="S369" s="307">
        <f t="shared" ca="1" si="166"/>
        <v>8.7299999999999986</v>
      </c>
      <c r="T369" s="304">
        <f t="shared" ca="1" si="146"/>
        <v>85.641299999999987</v>
      </c>
      <c r="U369" s="311">
        <f t="shared" ca="1" si="147"/>
        <v>0</v>
      </c>
      <c r="V369" s="306">
        <f t="shared" ca="1" si="148"/>
        <v>1.0785571206964211</v>
      </c>
      <c r="W369" s="304">
        <f t="shared" ca="1" si="149"/>
        <v>3.691771102967917</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6.666649978776384</v>
      </c>
      <c r="AH369" s="304">
        <f t="shared" ca="1" si="173"/>
        <v>-0.40683436147799523</v>
      </c>
    </row>
    <row r="370" spans="1:34" x14ac:dyDescent="0.2">
      <c r="A370" s="347">
        <f t="shared" ca="1" si="151"/>
        <v>0.1</v>
      </c>
      <c r="B370" s="304">
        <f t="shared" ca="1" si="152"/>
        <v>18.599999999999998</v>
      </c>
      <c r="D370" s="306">
        <f t="shared" ca="1" si="153"/>
        <v>-0.28709532124852949</v>
      </c>
      <c r="E370" s="307">
        <f t="shared" ca="1" si="154"/>
        <v>-9.499505955510168</v>
      </c>
      <c r="F370" s="304">
        <f t="shared" ca="1" si="155"/>
        <v>9.503843281654845</v>
      </c>
      <c r="G370" s="306">
        <f t="shared" ca="1" si="156"/>
        <v>23.983215629676607</v>
      </c>
      <c r="H370" s="307">
        <f t="shared" ca="1" si="157"/>
        <v>-26.918885676248081</v>
      </c>
      <c r="I370" s="304">
        <f t="shared" ca="1" si="158"/>
        <v>36.053030912677485</v>
      </c>
      <c r="J370" s="306">
        <f t="shared" ca="1" si="159"/>
        <v>508.3247960381704</v>
      </c>
      <c r="K370" s="307">
        <f t="shared" ca="1" si="160"/>
        <v>1268.8055590229171</v>
      </c>
      <c r="L370" s="304">
        <f t="shared" ca="1" si="145"/>
        <v>1366.8436797507991</v>
      </c>
      <c r="M370" s="306">
        <f t="shared" ca="1" si="161"/>
        <v>-0.84300721324167271</v>
      </c>
      <c r="N370" s="304">
        <f t="shared" ca="1" si="162"/>
        <v>-48.300755417832853</v>
      </c>
      <c r="P370" s="310">
        <f t="shared" ca="1" si="163"/>
        <v>23</v>
      </c>
      <c r="Q370" s="304">
        <f t="shared" ca="1" si="164"/>
        <v>0</v>
      </c>
      <c r="R370" s="306">
        <f t="shared" ca="1" si="165"/>
        <v>0</v>
      </c>
      <c r="S370" s="307">
        <f t="shared" ca="1" si="166"/>
        <v>8.7299999999999986</v>
      </c>
      <c r="T370" s="304">
        <f t="shared" ca="1" si="146"/>
        <v>85.641299999999987</v>
      </c>
      <c r="U370" s="311">
        <f t="shared" ca="1" si="147"/>
        <v>0</v>
      </c>
      <c r="V370" s="306">
        <f t="shared" ca="1" si="148"/>
        <v>1.0788435263334577</v>
      </c>
      <c r="W370" s="304">
        <f t="shared" ca="1" si="149"/>
        <v>3.836991704853788</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6.7799234059274145</v>
      </c>
      <c r="AH370" s="304">
        <f t="shared" ca="1" si="173"/>
        <v>-0.42288328785428608</v>
      </c>
    </row>
    <row r="371" spans="1:34" x14ac:dyDescent="0.2">
      <c r="A371" s="347">
        <f t="shared" ca="1" si="151"/>
        <v>0.1</v>
      </c>
      <c r="B371" s="304">
        <f t="shared" ca="1" si="152"/>
        <v>18.7</v>
      </c>
      <c r="D371" s="306">
        <f t="shared" ca="1" si="153"/>
        <v>-0.29237635518671407</v>
      </c>
      <c r="E371" s="307">
        <f t="shared" ca="1" si="154"/>
        <v>-9.4818352617415318</v>
      </c>
      <c r="F371" s="304">
        <f t="shared" ca="1" si="155"/>
        <v>9.4863419643125546</v>
      </c>
      <c r="G371" s="306">
        <f t="shared" ca="1" si="156"/>
        <v>23.953977994157935</v>
      </c>
      <c r="H371" s="307">
        <f t="shared" ca="1" si="157"/>
        <v>-27.867069202422233</v>
      </c>
      <c r="I371" s="304">
        <f t="shared" ca="1" si="158"/>
        <v>36.747334701678604</v>
      </c>
      <c r="J371" s="306">
        <f t="shared" ca="1" si="159"/>
        <v>510.7216557193621</v>
      </c>
      <c r="K371" s="307">
        <f t="shared" ca="1" si="160"/>
        <v>1266.0662612789836</v>
      </c>
      <c r="L371" s="304">
        <f t="shared" ca="1" si="145"/>
        <v>1365.1960985769297</v>
      </c>
      <c r="M371" s="306">
        <f t="shared" ca="1" si="161"/>
        <v>-0.86076674958716348</v>
      </c>
      <c r="N371" s="304">
        <f t="shared" ca="1" si="162"/>
        <v>-49.318301896538664</v>
      </c>
      <c r="P371" s="310">
        <f t="shared" ca="1" si="163"/>
        <v>23</v>
      </c>
      <c r="Q371" s="304">
        <f t="shared" ca="1" si="164"/>
        <v>0</v>
      </c>
      <c r="R371" s="306">
        <f t="shared" ca="1" si="165"/>
        <v>0</v>
      </c>
      <c r="S371" s="307">
        <f t="shared" ca="1" si="166"/>
        <v>8.7299999999999986</v>
      </c>
      <c r="T371" s="304">
        <f t="shared" ca="1" si="146"/>
        <v>85.641299999999987</v>
      </c>
      <c r="U371" s="311">
        <f t="shared" ca="1" si="147"/>
        <v>0</v>
      </c>
      <c r="V371" s="306">
        <f t="shared" ca="1" si="148"/>
        <v>1.0791402861242214</v>
      </c>
      <c r="W371" s="304">
        <f t="shared" ca="1" si="149"/>
        <v>3.9872956079678357</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6.8850886584708908</v>
      </c>
      <c r="AH371" s="304">
        <f t="shared" ca="1" si="173"/>
        <v>-0.43951795015507317</v>
      </c>
    </row>
    <row r="372" spans="1:34" x14ac:dyDescent="0.2">
      <c r="A372" s="347">
        <f t="shared" ca="1" si="151"/>
        <v>0.1</v>
      </c>
      <c r="B372" s="304">
        <f t="shared" ca="1" si="152"/>
        <v>18.8</v>
      </c>
      <c r="D372" s="306">
        <f t="shared" ca="1" si="153"/>
        <v>-0.29772547160675944</v>
      </c>
      <c r="E372" s="307">
        <f t="shared" ca="1" si="154"/>
        <v>-9.4636384761390016</v>
      </c>
      <c r="F372" s="304">
        <f t="shared" ca="1" si="155"/>
        <v>9.4683205302472722</v>
      </c>
      <c r="G372" s="306">
        <f t="shared" ca="1" si="156"/>
        <v>23.924205446997259</v>
      </c>
      <c r="H372" s="307">
        <f t="shared" ca="1" si="157"/>
        <v>-28.813433050036132</v>
      </c>
      <c r="I372" s="304">
        <f t="shared" ca="1" si="158"/>
        <v>37.451055130650829</v>
      </c>
      <c r="J372" s="306">
        <f t="shared" ca="1" si="159"/>
        <v>513.11556489141981</v>
      </c>
      <c r="K372" s="307">
        <f t="shared" ca="1" si="160"/>
        <v>1263.2322361663607</v>
      </c>
      <c r="L372" s="304">
        <f t="shared" ca="1" si="145"/>
        <v>1363.4673686684639</v>
      </c>
      <c r="M372" s="306">
        <f t="shared" ca="1" si="161"/>
        <v>-0.87784242363646214</v>
      </c>
      <c r="N372" s="304">
        <f t="shared" ca="1" si="162"/>
        <v>-50.296665951904544</v>
      </c>
      <c r="P372" s="310">
        <f t="shared" ca="1" si="163"/>
        <v>23</v>
      </c>
      <c r="Q372" s="304">
        <f t="shared" ca="1" si="164"/>
        <v>0</v>
      </c>
      <c r="R372" s="306">
        <f t="shared" ca="1" si="165"/>
        <v>0</v>
      </c>
      <c r="S372" s="307">
        <f t="shared" ca="1" si="166"/>
        <v>8.7299999999999986</v>
      </c>
      <c r="T372" s="304">
        <f t="shared" ca="1" si="146"/>
        <v>85.641299999999987</v>
      </c>
      <c r="U372" s="311">
        <f t="shared" ca="1" si="147"/>
        <v>0</v>
      </c>
      <c r="V372" s="306">
        <f t="shared" ca="1" si="148"/>
        <v>1.0794473886080465</v>
      </c>
      <c r="W372" s="304">
        <f t="shared" ca="1" si="149"/>
        <v>4.1426518278120232</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6.9826059769820965</v>
      </c>
      <c r="AH372" s="304">
        <f t="shared" ca="1" si="173"/>
        <v>-0.45673489209253565</v>
      </c>
    </row>
    <row r="373" spans="1:34" x14ac:dyDescent="0.2">
      <c r="A373" s="347">
        <f t="shared" ca="1" si="151"/>
        <v>0.1</v>
      </c>
      <c r="B373" s="304">
        <f t="shared" ca="1" si="152"/>
        <v>18.900000000000002</v>
      </c>
      <c r="D373" s="306">
        <f t="shared" ca="1" si="153"/>
        <v>-0.30313609791832363</v>
      </c>
      <c r="E373" s="307">
        <f t="shared" ca="1" si="154"/>
        <v>-9.4449140337483986</v>
      </c>
      <c r="F373" s="304">
        <f t="shared" ca="1" si="155"/>
        <v>9.4497773835555829</v>
      </c>
      <c r="G373" s="306">
        <f t="shared" ca="1" si="156"/>
        <v>23.893891837205427</v>
      </c>
      <c r="H373" s="307">
        <f t="shared" ca="1" si="157"/>
        <v>-29.757924453410972</v>
      </c>
      <c r="I373" s="304">
        <f t="shared" ca="1" si="158"/>
        <v>38.163492173843146</v>
      </c>
      <c r="J373" s="306">
        <f t="shared" ca="1" si="159"/>
        <v>515.50646975562995</v>
      </c>
      <c r="K373" s="307">
        <f t="shared" ca="1" si="160"/>
        <v>1260.3036682911884</v>
      </c>
      <c r="L373" s="304">
        <f t="shared" ca="1" si="145"/>
        <v>1361.6579073571077</v>
      </c>
      <c r="M373" s="306">
        <f t="shared" ca="1" si="161"/>
        <v>-0.8942639636869496</v>
      </c>
      <c r="N373" s="304">
        <f t="shared" ca="1" si="162"/>
        <v>-51.237550889902522</v>
      </c>
      <c r="P373" s="310">
        <f t="shared" ca="1" si="163"/>
        <v>23</v>
      </c>
      <c r="Q373" s="304">
        <f t="shared" ca="1" si="164"/>
        <v>0</v>
      </c>
      <c r="R373" s="306">
        <f t="shared" ca="1" si="165"/>
        <v>0</v>
      </c>
      <c r="S373" s="307">
        <f t="shared" ca="1" si="166"/>
        <v>8.7299999999999986</v>
      </c>
      <c r="T373" s="304">
        <f t="shared" ca="1" si="146"/>
        <v>85.641299999999987</v>
      </c>
      <c r="U373" s="311">
        <f t="shared" ca="1" si="147"/>
        <v>0</v>
      </c>
      <c r="V373" s="306">
        <f t="shared" ca="1" si="148"/>
        <v>1.0797648220134013</v>
      </c>
      <c r="W373" s="304">
        <f t="shared" ca="1" si="149"/>
        <v>4.3030285675709914</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7.0729144203194014</v>
      </c>
      <c r="AH373" s="304">
        <f t="shared" ca="1" si="173"/>
        <v>-0.47453056446873126</v>
      </c>
    </row>
    <row r="374" spans="1:34" x14ac:dyDescent="0.2">
      <c r="A374" s="347">
        <f t="shared" ca="1" si="151"/>
        <v>0.1</v>
      </c>
      <c r="B374" s="304">
        <f t="shared" ca="1" si="152"/>
        <v>19.000000000000004</v>
      </c>
      <c r="D374" s="306">
        <f t="shared" ca="1" si="153"/>
        <v>-0.30860202450015439</v>
      </c>
      <c r="E374" s="307">
        <f t="shared" ca="1" si="154"/>
        <v>-9.425660948253487</v>
      </c>
      <c r="F374" s="304">
        <f t="shared" ca="1" si="155"/>
        <v>9.4307115066126599</v>
      </c>
      <c r="G374" s="306">
        <f t="shared" ca="1" si="156"/>
        <v>23.863031634755412</v>
      </c>
      <c r="H374" s="307">
        <f t="shared" ca="1" si="157"/>
        <v>-30.700490548236321</v>
      </c>
      <c r="I374" s="304">
        <f t="shared" ca="1" si="158"/>
        <v>38.883986404478712</v>
      </c>
      <c r="J374" s="306">
        <f t="shared" ca="1" si="159"/>
        <v>517.89431592922801</v>
      </c>
      <c r="K374" s="307">
        <f t="shared" ca="1" si="160"/>
        <v>1257.2807475411059</v>
      </c>
      <c r="L374" s="304">
        <f t="shared" ca="1" si="145"/>
        <v>1359.7681422247417</v>
      </c>
      <c r="M374" s="306">
        <f t="shared" ca="1" si="161"/>
        <v>-0.91006025270144719</v>
      </c>
      <c r="N374" s="304">
        <f t="shared" ca="1" si="162"/>
        <v>-52.142611582402097</v>
      </c>
      <c r="P374" s="310">
        <f t="shared" ca="1" si="163"/>
        <v>23</v>
      </c>
      <c r="Q374" s="304">
        <f t="shared" ca="1" si="164"/>
        <v>0</v>
      </c>
      <c r="R374" s="306">
        <f t="shared" ca="1" si="165"/>
        <v>0</v>
      </c>
      <c r="S374" s="307">
        <f t="shared" ca="1" si="166"/>
        <v>8.7299999999999986</v>
      </c>
      <c r="T374" s="304">
        <f t="shared" ca="1" si="146"/>
        <v>85.641299999999987</v>
      </c>
      <c r="U374" s="311">
        <f t="shared" ca="1" si="147"/>
        <v>0</v>
      </c>
      <c r="V374" s="306">
        <f t="shared" ca="1" si="148"/>
        <v>1.0800925742544929</v>
      </c>
      <c r="W374" s="304">
        <f t="shared" ca="1" si="149"/>
        <v>4.4683932183675754</v>
      </c>
      <c r="Y374" s="314" t="str">
        <f t="shared" ca="1" si="167"/>
        <v/>
      </c>
      <c r="Z374" s="315" t="str">
        <f t="shared" ca="1" si="168"/>
        <v/>
      </c>
      <c r="AA374" s="316" t="str">
        <f t="shared" ca="1" si="169"/>
        <v/>
      </c>
      <c r="AC374" s="310">
        <f t="shared" ca="1" si="170"/>
        <v>19.000000000000004</v>
      </c>
      <c r="AD374" s="323">
        <f t="shared" ca="1" si="171"/>
        <v>517.89431592922801</v>
      </c>
      <c r="AE374" s="324" t="e">
        <f t="shared" ca="1" si="150"/>
        <v>#N/A</v>
      </c>
      <c r="AG374" s="306">
        <f t="shared" ca="1" si="172"/>
        <v>7.1564311196508834</v>
      </c>
      <c r="AH374" s="304">
        <f t="shared" ca="1" si="173"/>
        <v>-0.49290132503676887</v>
      </c>
    </row>
    <row r="375" spans="1:34" x14ac:dyDescent="0.2">
      <c r="A375" s="347">
        <f t="shared" ca="1" si="151"/>
        <v>0.1</v>
      </c>
      <c r="B375" s="304">
        <f t="shared" ca="1" si="152"/>
        <v>19.100000000000005</v>
      </c>
      <c r="D375" s="306">
        <f t="shared" ca="1" si="153"/>
        <v>-0.3141173859755898</v>
      </c>
      <c r="E375" s="307">
        <f t="shared" ca="1" si="154"/>
        <v>-9.4058787639901169</v>
      </c>
      <c r="F375" s="304">
        <f t="shared" ca="1" si="155"/>
        <v>9.411122412074576</v>
      </c>
      <c r="G375" s="306">
        <f t="shared" ca="1" si="156"/>
        <v>23.831619896157854</v>
      </c>
      <c r="H375" s="307">
        <f t="shared" ca="1" si="157"/>
        <v>-31.641078424635332</v>
      </c>
      <c r="I375" s="304">
        <f t="shared" ca="1" si="158"/>
        <v>39.611916777011317</v>
      </c>
      <c r="J375" s="306">
        <f t="shared" ca="1" si="159"/>
        <v>520.27904850577363</v>
      </c>
      <c r="K375" s="307">
        <f t="shared" ca="1" si="160"/>
        <v>1254.1636690924624</v>
      </c>
      <c r="L375" s="304">
        <f t="shared" ca="1" si="145"/>
        <v>1357.7985112620872</v>
      </c>
      <c r="M375" s="306">
        <f t="shared" ca="1" si="161"/>
        <v>-0.925259241850377</v>
      </c>
      <c r="N375" s="304">
        <f t="shared" ca="1" si="162"/>
        <v>-53.013449513500916</v>
      </c>
      <c r="P375" s="310">
        <f t="shared" ca="1" si="163"/>
        <v>23</v>
      </c>
      <c r="Q375" s="304">
        <f t="shared" ca="1" si="164"/>
        <v>0</v>
      </c>
      <c r="R375" s="306">
        <f t="shared" ca="1" si="165"/>
        <v>0</v>
      </c>
      <c r="S375" s="307">
        <f t="shared" ca="1" si="166"/>
        <v>8.7299999999999986</v>
      </c>
      <c r="T375" s="304">
        <f t="shared" ca="1" si="146"/>
        <v>85.641299999999987</v>
      </c>
      <c r="U375" s="311">
        <f t="shared" ca="1" si="147"/>
        <v>0</v>
      </c>
      <c r="V375" s="306">
        <f t="shared" ca="1" si="148"/>
        <v>1.0804306329284168</v>
      </c>
      <c r="W375" s="304">
        <f t="shared" ca="1" si="149"/>
        <v>4.6387123608664798</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7.2335510059939789</v>
      </c>
      <c r="AH375" s="304">
        <f t="shared" ca="1" si="173"/>
        <v>-0.51184343853007741</v>
      </c>
    </row>
    <row r="376" spans="1:34" x14ac:dyDescent="0.2">
      <c r="A376" s="347">
        <f t="shared" ca="1" si="151"/>
        <v>0.1</v>
      </c>
      <c r="B376" s="304">
        <f t="shared" ca="1" si="152"/>
        <v>19.200000000000006</v>
      </c>
      <c r="D376" s="306">
        <f t="shared" ca="1" si="153"/>
        <v>-0.31967664249459476</v>
      </c>
      <c r="E376" s="307">
        <f t="shared" ca="1" si="154"/>
        <v>-9.3855675124154576</v>
      </c>
      <c r="F376" s="304">
        <f t="shared" ca="1" si="155"/>
        <v>9.3910100993378283</v>
      </c>
      <c r="G376" s="306">
        <f t="shared" ca="1" si="156"/>
        <v>23.799652231908393</v>
      </c>
      <c r="H376" s="307">
        <f t="shared" ca="1" si="157"/>
        <v>-32.579635175876881</v>
      </c>
      <c r="I376" s="304">
        <f t="shared" ca="1" si="158"/>
        <v>40.346698434357876</v>
      </c>
      <c r="J376" s="306">
        <f t="shared" ca="1" si="159"/>
        <v>522.66061211217698</v>
      </c>
      <c r="K376" s="307">
        <f t="shared" ca="1" si="160"/>
        <v>1250.9526334124369</v>
      </c>
      <c r="L376" s="304">
        <f t="shared" ca="1" si="145"/>
        <v>1355.7494630258889</v>
      </c>
      <c r="M376" s="306">
        <f t="shared" ca="1" si="161"/>
        <v>-0.93988789020482078</v>
      </c>
      <c r="N376" s="304">
        <f t="shared" ca="1" si="162"/>
        <v>-53.851609324191536</v>
      </c>
      <c r="P376" s="310">
        <f t="shared" ca="1" si="163"/>
        <v>23</v>
      </c>
      <c r="Q376" s="304">
        <f t="shared" ca="1" si="164"/>
        <v>0</v>
      </c>
      <c r="R376" s="306">
        <f t="shared" ca="1" si="165"/>
        <v>0</v>
      </c>
      <c r="S376" s="307">
        <f t="shared" ca="1" si="166"/>
        <v>8.7299999999999986</v>
      </c>
      <c r="T376" s="304">
        <f t="shared" ca="1" si="146"/>
        <v>85.641299999999987</v>
      </c>
      <c r="U376" s="311">
        <f t="shared" ca="1" si="147"/>
        <v>0</v>
      </c>
      <c r="V376" s="306">
        <f t="shared" ca="1" si="148"/>
        <v>1.0807789853127951</v>
      </c>
      <c r="W376" s="304">
        <f t="shared" ca="1" si="149"/>
        <v>4.8139517681172945</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7.3046469100520799</v>
      </c>
      <c r="AH376" s="304">
        <f t="shared" ca="1" si="173"/>
        <v>-0.53135307684610311</v>
      </c>
    </row>
    <row r="377" spans="1:34" x14ac:dyDescent="0.2">
      <c r="A377" s="347">
        <f t="shared" ca="1" si="151"/>
        <v>0.1</v>
      </c>
      <c r="B377" s="304">
        <f t="shared" ca="1" si="152"/>
        <v>19.300000000000008</v>
      </c>
      <c r="D377" s="306">
        <f t="shared" ca="1" si="153"/>
        <v>-0.32527456128599574</v>
      </c>
      <c r="E377" s="307">
        <f t="shared" ca="1" si="154"/>
        <v>-9.3647276726807291</v>
      </c>
      <c r="F377" s="304">
        <f t="shared" ca="1" si="155"/>
        <v>9.3703750151043597</v>
      </c>
      <c r="G377" s="306">
        <f t="shared" ca="1" si="156"/>
        <v>23.767124775779795</v>
      </c>
      <c r="H377" s="307">
        <f t="shared" ca="1" si="157"/>
        <v>-33.516107943144952</v>
      </c>
      <c r="I377" s="304">
        <f t="shared" ca="1" si="158"/>
        <v>41.087780565078347</v>
      </c>
      <c r="J377" s="306">
        <f t="shared" ca="1" si="159"/>
        <v>525.03895096256133</v>
      </c>
      <c r="K377" s="307">
        <f t="shared" ca="1" si="160"/>
        <v>1247.6478462564858</v>
      </c>
      <c r="L377" s="304">
        <f t="shared" ca="1" si="145"/>
        <v>1353.6214567951833</v>
      </c>
      <c r="M377" s="306">
        <f t="shared" ca="1" si="161"/>
        <v>-0.95397212614594573</v>
      </c>
      <c r="N377" s="304">
        <f t="shared" ca="1" si="162"/>
        <v>-54.658576601284466</v>
      </c>
      <c r="P377" s="310">
        <f t="shared" ca="1" si="163"/>
        <v>23</v>
      </c>
      <c r="Q377" s="304">
        <f t="shared" ca="1" si="164"/>
        <v>0</v>
      </c>
      <c r="R377" s="306">
        <f t="shared" ca="1" si="165"/>
        <v>0</v>
      </c>
      <c r="S377" s="307">
        <f t="shared" ca="1" si="166"/>
        <v>8.7299999999999986</v>
      </c>
      <c r="T377" s="304">
        <f t="shared" ca="1" si="146"/>
        <v>85.641299999999987</v>
      </c>
      <c r="U377" s="311">
        <f t="shared" ca="1" si="147"/>
        <v>0</v>
      </c>
      <c r="V377" s="306">
        <f t="shared" ca="1" si="148"/>
        <v>1.0811376183638635</v>
      </c>
      <c r="W377" s="304">
        <f t="shared" ca="1" si="149"/>
        <v>4.9940764095379686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7.3700699486643373</v>
      </c>
      <c r="AH377" s="304">
        <f t="shared" ca="1" si="173"/>
        <v>-0.55142631937196973</v>
      </c>
    </row>
    <row r="378" spans="1:34" x14ac:dyDescent="0.2">
      <c r="A378" s="347">
        <f t="shared" ca="1" si="151"/>
        <v>0.1</v>
      </c>
      <c r="B378" s="304">
        <f t="shared" ca="1" si="152"/>
        <v>19.400000000000009</v>
      </c>
      <c r="D378" s="306">
        <f t="shared" ca="1" si="153"/>
        <v>-0.33090619867916787</v>
      </c>
      <c r="E378" s="307">
        <f t="shared" ca="1" si="154"/>
        <v>-9.3433601359602036</v>
      </c>
      <c r="F378" s="304">
        <f t="shared" ca="1" si="155"/>
        <v>9.3492180177047199</v>
      </c>
      <c r="G378" s="306">
        <f t="shared" ca="1" si="156"/>
        <v>23.734034155911878</v>
      </c>
      <c r="H378" s="307">
        <f t="shared" ca="1" si="157"/>
        <v>-34.450443956740969</v>
      </c>
      <c r="I378" s="304">
        <f t="shared" ca="1" si="158"/>
        <v>41.834644328959484</v>
      </c>
      <c r="J378" s="306">
        <f t="shared" ca="1" si="159"/>
        <v>527.41400890914588</v>
      </c>
      <c r="K378" s="307">
        <f t="shared" ca="1" si="160"/>
        <v>1244.2495186614915</v>
      </c>
      <c r="L378" s="304">
        <f t="shared" ca="1" si="145"/>
        <v>1351.4149627272038</v>
      </c>
      <c r="M378" s="306">
        <f t="shared" ca="1" si="161"/>
        <v>-0.96753682661965634</v>
      </c>
      <c r="N378" s="304">
        <f t="shared" ca="1" si="162"/>
        <v>-55.435776688787186</v>
      </c>
      <c r="P378" s="310">
        <f t="shared" ca="1" si="163"/>
        <v>23</v>
      </c>
      <c r="Q378" s="304">
        <f t="shared" ca="1" si="164"/>
        <v>0</v>
      </c>
      <c r="R378" s="306">
        <f t="shared" ca="1" si="165"/>
        <v>0</v>
      </c>
      <c r="S378" s="307">
        <f t="shared" ca="1" si="166"/>
        <v>8.7299999999999986</v>
      </c>
      <c r="T378" s="304">
        <f t="shared" ca="1" si="146"/>
        <v>85.641299999999987</v>
      </c>
      <c r="U378" s="311">
        <f t="shared" ca="1" si="147"/>
        <v>0</v>
      </c>
      <c r="V378" s="306">
        <f t="shared" ca="1" si="148"/>
        <v>1.0815065187149657</v>
      </c>
      <c r="W378" s="304">
        <f t="shared" ca="1" si="149"/>
        <v>5.1790504559487802</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7.4301501263104504</v>
      </c>
      <c r="AH378" s="304">
        <f t="shared" ca="1" si="173"/>
        <v>-0.5720591534407754</v>
      </c>
    </row>
    <row r="379" spans="1:34" x14ac:dyDescent="0.2">
      <c r="A379" s="347">
        <f t="shared" ca="1" si="151"/>
        <v>0.1</v>
      </c>
      <c r="B379" s="304">
        <f t="shared" ca="1" si="152"/>
        <v>19.500000000000011</v>
      </c>
      <c r="D379" s="306">
        <f t="shared" ca="1" si="153"/>
        <v>-0.33656688274109264</v>
      </c>
      <c r="E379" s="307">
        <f t="shared" ca="1" si="154"/>
        <v>-9.3214661732009496</v>
      </c>
      <c r="F379" s="304">
        <f t="shared" ca="1" si="155"/>
        <v>9.3275403448437366</v>
      </c>
      <c r="G379" s="306">
        <f t="shared" ca="1" si="156"/>
        <v>23.700377467637768</v>
      </c>
      <c r="H379" s="307">
        <f t="shared" ca="1" si="157"/>
        <v>-35.382590574061062</v>
      </c>
      <c r="I379" s="304">
        <f t="shared" ca="1" si="158"/>
        <v>42.586800864119233</v>
      </c>
      <c r="J379" s="306">
        <f t="shared" ca="1" si="159"/>
        <v>529.78572949032332</v>
      </c>
      <c r="K379" s="307">
        <f t="shared" ca="1" si="160"/>
        <v>1240.7578669349514</v>
      </c>
      <c r="L379" s="304">
        <f t="shared" ca="1" si="145"/>
        <v>1349.1304620134276</v>
      </c>
      <c r="M379" s="306">
        <f t="shared" ca="1" si="161"/>
        <v>-0.98060581089126542</v>
      </c>
      <c r="N379" s="304">
        <f t="shared" ca="1" si="162"/>
        <v>-56.184574330073247</v>
      </c>
      <c r="P379" s="310">
        <f t="shared" ca="1" si="163"/>
        <v>23</v>
      </c>
      <c r="Q379" s="304">
        <f t="shared" ca="1" si="164"/>
        <v>0</v>
      </c>
      <c r="R379" s="306">
        <f t="shared" ca="1" si="165"/>
        <v>0</v>
      </c>
      <c r="S379" s="307">
        <f t="shared" ca="1" si="166"/>
        <v>8.7299999999999986</v>
      </c>
      <c r="T379" s="304">
        <f t="shared" ca="1" si="146"/>
        <v>85.641299999999987</v>
      </c>
      <c r="U379" s="311">
        <f t="shared" ca="1" si="147"/>
        <v>0</v>
      </c>
      <c r="V379" s="306">
        <f t="shared" ca="1" si="148"/>
        <v>1.081885672675422</v>
      </c>
      <c r="W379" s="304">
        <f t="shared" ca="1" si="149"/>
        <v>5.3688372855750739</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7.4851970926647198</v>
      </c>
      <c r="AH379" s="304">
        <f t="shared" ca="1" si="173"/>
        <v>-0.59324747490822238</v>
      </c>
    </row>
    <row r="380" spans="1:34" x14ac:dyDescent="0.2">
      <c r="A380" s="347">
        <f t="shared" ca="1" si="151"/>
        <v>0.1</v>
      </c>
      <c r="B380" s="304">
        <f t="shared" ca="1" si="152"/>
        <v>19.600000000000012</v>
      </c>
      <c r="D380" s="306">
        <f t="shared" ca="1" si="153"/>
        <v>-0.34225219663111728</v>
      </c>
      <c r="E380" s="307">
        <f t="shared" ca="1" si="154"/>
        <v>-9.2990474059745498</v>
      </c>
      <c r="F380" s="304">
        <f t="shared" ca="1" si="155"/>
        <v>9.3053435844497887</v>
      </c>
      <c r="G380" s="306">
        <f t="shared" ca="1" si="156"/>
        <v>23.666152247974658</v>
      </c>
      <c r="H380" s="307">
        <f t="shared" ca="1" si="157"/>
        <v>-36.31249531465852</v>
      </c>
      <c r="I380" s="304">
        <f t="shared" ca="1" si="158"/>
        <v>43.343789384425222</v>
      </c>
      <c r="J380" s="306">
        <f t="shared" ca="1" si="159"/>
        <v>532.1540559761039</v>
      </c>
      <c r="K380" s="307">
        <f t="shared" ca="1" si="160"/>
        <v>1237.1731126405155</v>
      </c>
      <c r="L380" s="304">
        <f t="shared" ca="1" si="145"/>
        <v>1346.7684470362526</v>
      </c>
      <c r="M380" s="306">
        <f t="shared" ca="1" si="161"/>
        <v>-0.99320184593555927</v>
      </c>
      <c r="N380" s="304">
        <f t="shared" ca="1" si="162"/>
        <v>-56.90627397671016</v>
      </c>
      <c r="P380" s="310">
        <f t="shared" ca="1" si="163"/>
        <v>23</v>
      </c>
      <c r="Q380" s="304">
        <f t="shared" ca="1" si="164"/>
        <v>0</v>
      </c>
      <c r="R380" s="306">
        <f t="shared" ca="1" si="165"/>
        <v>0</v>
      </c>
      <c r="S380" s="307">
        <f t="shared" ca="1" si="166"/>
        <v>8.7299999999999986</v>
      </c>
      <c r="T380" s="304">
        <f t="shared" ca="1" si="146"/>
        <v>85.641299999999987</v>
      </c>
      <c r="U380" s="311">
        <f t="shared" ca="1" si="147"/>
        <v>0</v>
      </c>
      <c r="V380" s="306">
        <f t="shared" ca="1" si="148"/>
        <v>1.0822750662297356</v>
      </c>
      <c r="W380" s="304">
        <f t="shared" ca="1" si="149"/>
        <v>5.5633994909444651</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7.5355010081416083</v>
      </c>
      <c r="AH380" s="304">
        <f t="shared" ca="1" si="173"/>
        <v>-0.61498708884021469</v>
      </c>
    </row>
    <row r="381" spans="1:34" x14ac:dyDescent="0.2">
      <c r="A381" s="347">
        <f t="shared" ca="1" si="151"/>
        <v>0.1</v>
      </c>
      <c r="B381" s="304">
        <f t="shared" ca="1" si="152"/>
        <v>19.700000000000014</v>
      </c>
      <c r="D381" s="306">
        <f t="shared" ca="1" si="153"/>
        <v>-0.3479579627405604</v>
      </c>
      <c r="E381" s="307">
        <f t="shared" ca="1" si="154"/>
        <v>-9.2761057801317897</v>
      </c>
      <c r="F381" s="304">
        <f t="shared" ca="1" si="155"/>
        <v>9.2826296483285891</v>
      </c>
      <c r="G381" s="306">
        <f t="shared" ca="1" si="156"/>
        <v>23.631356451700601</v>
      </c>
      <c r="H381" s="307">
        <f t="shared" ca="1" si="157"/>
        <v>-37.2401058926717</v>
      </c>
      <c r="I381" s="304">
        <f t="shared" ca="1" si="158"/>
        <v>44.105175372565213</v>
      </c>
      <c r="J381" s="306">
        <f t="shared" ca="1" si="159"/>
        <v>534.51893141108769</v>
      </c>
      <c r="K381" s="307">
        <f t="shared" ca="1" si="160"/>
        <v>1233.495482580149</v>
      </c>
      <c r="L381" s="304">
        <f t="shared" ca="1" si="145"/>
        <v>1344.3294215267647</v>
      </c>
      <c r="M381" s="306">
        <f t="shared" ca="1" si="161"/>
        <v>-1.0053466610293642</v>
      </c>
      <c r="N381" s="304">
        <f t="shared" ca="1" si="162"/>
        <v>-57.602120624551965</v>
      </c>
      <c r="P381" s="310">
        <f t="shared" ca="1" si="163"/>
        <v>23</v>
      </c>
      <c r="Q381" s="304">
        <f t="shared" ca="1" si="164"/>
        <v>0</v>
      </c>
      <c r="R381" s="306">
        <f t="shared" ca="1" si="165"/>
        <v>0</v>
      </c>
      <c r="S381" s="307">
        <f t="shared" ca="1" si="166"/>
        <v>8.7299999999999986</v>
      </c>
      <c r="T381" s="304">
        <f t="shared" ca="1" si="146"/>
        <v>85.641299999999987</v>
      </c>
      <c r="U381" s="311">
        <f t="shared" ca="1" si="147"/>
        <v>0</v>
      </c>
      <c r="V381" s="306">
        <f t="shared" ca="1" si="148"/>
        <v>1.0826746850371078</v>
      </c>
      <c r="W381" s="304">
        <f t="shared" ca="1" si="149"/>
        <v>5.7626988866109068</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7.5813334787769335</v>
      </c>
      <c r="AH381" s="304">
        <f t="shared" ca="1" si="173"/>
        <v>-0.63727371030291702</v>
      </c>
    </row>
    <row r="382" spans="1:34" x14ac:dyDescent="0.2">
      <c r="A382" s="347">
        <f t="shared" ca="1" si="151"/>
        <v>0.1</v>
      </c>
      <c r="B382" s="304">
        <f t="shared" ca="1" si="152"/>
        <v>19.800000000000015</v>
      </c>
      <c r="D382" s="306">
        <f t="shared" ca="1" si="153"/>
        <v>-0.35368022765627577</v>
      </c>
      <c r="E382" s="307">
        <f t="shared" ca="1" si="154"/>
        <v>-9.2526435419827084</v>
      </c>
      <c r="F382" s="304">
        <f t="shared" ca="1" si="155"/>
        <v>9.2594007483437775</v>
      </c>
      <c r="G382" s="306">
        <f t="shared" ca="1" si="156"/>
        <v>23.595988428934973</v>
      </c>
      <c r="H382" s="307">
        <f t="shared" ca="1" si="157"/>
        <v>-38.165370246869969</v>
      </c>
      <c r="I382" s="304">
        <f t="shared" ca="1" si="158"/>
        <v>44.870548871382226</v>
      </c>
      <c r="J382" s="306">
        <f t="shared" ca="1" si="159"/>
        <v>536.88029865511942</v>
      </c>
      <c r="K382" s="307">
        <f t="shared" ca="1" si="160"/>
        <v>1229.725208773172</v>
      </c>
      <c r="L382" s="304">
        <f t="shared" ca="1" si="145"/>
        <v>1341.8139007240279</v>
      </c>
      <c r="M382" s="306">
        <f t="shared" ca="1" si="161"/>
        <v>-1.0170609694963075</v>
      </c>
      <c r="N382" s="304">
        <f t="shared" ca="1" si="162"/>
        <v>-58.273301059622185</v>
      </c>
      <c r="P382" s="310">
        <f t="shared" ca="1" si="163"/>
        <v>23</v>
      </c>
      <c r="Q382" s="304">
        <f t="shared" ca="1" si="164"/>
        <v>0</v>
      </c>
      <c r="R382" s="306">
        <f t="shared" ca="1" si="165"/>
        <v>0</v>
      </c>
      <c r="S382" s="307">
        <f t="shared" ca="1" si="166"/>
        <v>8.7299999999999986</v>
      </c>
      <c r="T382" s="304">
        <f t="shared" ca="1" si="146"/>
        <v>85.641299999999987</v>
      </c>
      <c r="U382" s="311">
        <f t="shared" ca="1" si="147"/>
        <v>0</v>
      </c>
      <c r="V382" s="306">
        <f t="shared" ca="1" si="148"/>
        <v>1.0830845144312458</v>
      </c>
      <c r="W382" s="304">
        <f t="shared" ca="1" si="149"/>
        <v>5.9666965176441682</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7.6229485297557815</v>
      </c>
      <c r="AH382" s="304">
        <f t="shared" ca="1" si="173"/>
        <v>-0.66010296524752665</v>
      </c>
    </row>
    <row r="383" spans="1:34" x14ac:dyDescent="0.2">
      <c r="A383" s="347">
        <f t="shared" ca="1" si="151"/>
        <v>0.1</v>
      </c>
      <c r="B383" s="304">
        <f t="shared" ca="1" si="152"/>
        <v>19.900000000000016</v>
      </c>
      <c r="D383" s="306">
        <f t="shared" ca="1" si="153"/>
        <v>-0.35941524796527835</v>
      </c>
      <c r="E383" s="307">
        <f t="shared" ca="1" si="154"/>
        <v>-9.2286632167464351</v>
      </c>
      <c r="F383" s="304">
        <f t="shared" ca="1" si="155"/>
        <v>9.235659374868618</v>
      </c>
      <c r="G383" s="306">
        <f t="shared" ca="1" si="156"/>
        <v>23.560046904138446</v>
      </c>
      <c r="H383" s="307">
        <f t="shared" ca="1" si="157"/>
        <v>-39.088236568544616</v>
      </c>
      <c r="I383" s="304">
        <f t="shared" ca="1" si="158"/>
        <v>45.63952287397089</v>
      </c>
      <c r="J383" s="306">
        <f t="shared" ca="1" si="159"/>
        <v>539.23810042177308</v>
      </c>
      <c r="K383" s="307">
        <f t="shared" ca="1" si="160"/>
        <v>1225.8625284324012</v>
      </c>
      <c r="L383" s="304">
        <f t="shared" ca="1" si="145"/>
        <v>1339.2224115363219</v>
      </c>
      <c r="M383" s="306">
        <f t="shared" ca="1" si="161"/>
        <v>-1.0283644958886484</v>
      </c>
      <c r="N383" s="304">
        <f t="shared" ca="1" si="162"/>
        <v>-58.920945415518055</v>
      </c>
      <c r="P383" s="310">
        <f t="shared" ca="1" si="163"/>
        <v>23</v>
      </c>
      <c r="Q383" s="304">
        <f t="shared" ca="1" si="164"/>
        <v>0</v>
      </c>
      <c r="R383" s="306">
        <f t="shared" ca="1" si="165"/>
        <v>0</v>
      </c>
      <c r="S383" s="307">
        <f t="shared" ca="1" si="166"/>
        <v>8.7299999999999986</v>
      </c>
      <c r="T383" s="304">
        <f t="shared" ca="1" si="146"/>
        <v>85.641299999999987</v>
      </c>
      <c r="U383" s="311">
        <f t="shared" ca="1" si="147"/>
        <v>0</v>
      </c>
      <c r="V383" s="306">
        <f t="shared" ca="1" si="148"/>
        <v>1.0835045394204204</v>
      </c>
      <c r="W383" s="304">
        <f t="shared" ca="1" si="149"/>
        <v>6.1753526688285669</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7.6605835935707693</v>
      </c>
      <c r="AH383" s="304">
        <f t="shared" ca="1" si="173"/>
        <v>-0.68347039148272271</v>
      </c>
    </row>
    <row r="384" spans="1:34" x14ac:dyDescent="0.2">
      <c r="A384" s="347">
        <f t="shared" ca="1" si="151"/>
        <v>0.1</v>
      </c>
      <c r="B384" s="304">
        <f t="shared" ca="1" si="152"/>
        <v>20.000000000000018</v>
      </c>
      <c r="D384" s="306">
        <f t="shared" ca="1" si="153"/>
        <v>-0.36515947690050982</v>
      </c>
      <c r="E384" s="307">
        <f t="shared" ca="1" si="154"/>
        <v>-9.2041675890371035</v>
      </c>
      <c r="F384" s="304">
        <f t="shared" ca="1" si="155"/>
        <v>9.2114082772750514</v>
      </c>
      <c r="G384" s="306">
        <f t="shared" ca="1" si="156"/>
        <v>23.523530956448393</v>
      </c>
      <c r="H384" s="307">
        <f t="shared" ca="1" si="157"/>
        <v>-40.008653327448329</v>
      </c>
      <c r="I384" s="304">
        <f t="shared" ca="1" si="158"/>
        <v>46.411731811417333</v>
      </c>
      <c r="J384" s="306">
        <f t="shared" ca="1" si="159"/>
        <v>541.59227931480245</v>
      </c>
      <c r="K384" s="307">
        <f t="shared" ca="1" si="160"/>
        <v>1221.9076839376016</v>
      </c>
      <c r="L384" s="304">
        <f t="shared" ca="1" si="145"/>
        <v>1336.5554927047199</v>
      </c>
      <c r="M384" s="306">
        <f t="shared" ca="1" si="161"/>
        <v>-1.0392760071818761</v>
      </c>
      <c r="N384" s="304">
        <f t="shared" ca="1" si="162"/>
        <v>-59.546128960729334</v>
      </c>
      <c r="P384" s="310">
        <f t="shared" ca="1" si="163"/>
        <v>23</v>
      </c>
      <c r="Q384" s="304">
        <f t="shared" ca="1" si="164"/>
        <v>0</v>
      </c>
      <c r="R384" s="306">
        <f t="shared" ca="1" si="165"/>
        <v>0</v>
      </c>
      <c r="S384" s="307">
        <f t="shared" ca="1" si="166"/>
        <v>8.7299999999999986</v>
      </c>
      <c r="T384" s="304">
        <f t="shared" ca="1" si="146"/>
        <v>85.641299999999987</v>
      </c>
      <c r="U384" s="311">
        <f t="shared" ca="1" si="147"/>
        <v>0</v>
      </c>
      <c r="V384" s="306">
        <f t="shared" ca="1" si="148"/>
        <v>1.0839347446877752</v>
      </c>
      <c r="W384" s="304">
        <f t="shared" ca="1" si="149"/>
        <v>6.3886268745198551</v>
      </c>
      <c r="Y384" s="314" t="str">
        <f t="shared" ca="1" si="167"/>
        <v/>
      </c>
      <c r="Z384" s="315" t="str">
        <f t="shared" ca="1" si="168"/>
        <v/>
      </c>
      <c r="AA384" s="316" t="str">
        <f t="shared" ca="1" si="169"/>
        <v/>
      </c>
      <c r="AC384" s="310">
        <f t="shared" ca="1" si="170"/>
        <v>20.000000000000018</v>
      </c>
      <c r="AD384" s="323">
        <f t="shared" ca="1" si="171"/>
        <v>541.59227931480245</v>
      </c>
      <c r="AE384" s="324" t="e">
        <f t="shared" ca="1" si="150"/>
        <v>#N/A</v>
      </c>
      <c r="AG384" s="306">
        <f t="shared" ca="1" si="172"/>
        <v>7.694460494323585</v>
      </c>
      <c r="AH384" s="304">
        <f t="shared" ca="1" si="173"/>
        <v>-0.70737143972835825</v>
      </c>
    </row>
    <row r="385" spans="1:34" x14ac:dyDescent="0.2">
      <c r="A385" s="347">
        <f t="shared" ca="1" si="151"/>
        <v>0.1</v>
      </c>
      <c r="B385" s="304">
        <f t="shared" ca="1" si="152"/>
        <v>20.100000000000019</v>
      </c>
      <c r="D385" s="306">
        <f t="shared" ca="1" si="153"/>
        <v>-0.3709095518149364</v>
      </c>
      <c r="E385" s="307">
        <f t="shared" ca="1" si="154"/>
        <v>-9.1791596851732375</v>
      </c>
      <c r="F385" s="304">
        <f t="shared" ca="1" si="155"/>
        <v>9.1866504462473806</v>
      </c>
      <c r="G385" s="306">
        <f t="shared" ca="1" si="156"/>
        <v>23.486440001266899</v>
      </c>
      <c r="H385" s="307">
        <f t="shared" ca="1" si="157"/>
        <v>-40.926569295965649</v>
      </c>
      <c r="I385" s="304">
        <f t="shared" ca="1" si="158"/>
        <v>47.186830135860873</v>
      </c>
      <c r="J385" s="306">
        <f t="shared" ca="1" si="159"/>
        <v>543.94277786268822</v>
      </c>
      <c r="K385" s="307">
        <f t="shared" ca="1" si="160"/>
        <v>1217.8609228064308</v>
      </c>
      <c r="L385" s="304">
        <f t="shared" ca="1" si="145"/>
        <v>1333.8136949693944</v>
      </c>
      <c r="M385" s="306">
        <f t="shared" ca="1" si="161"/>
        <v>-1.0498133468080382</v>
      </c>
      <c r="N385" s="304">
        <f t="shared" ca="1" si="162"/>
        <v>-60.149874048604381</v>
      </c>
      <c r="P385" s="310">
        <f t="shared" ca="1" si="163"/>
        <v>23</v>
      </c>
      <c r="Q385" s="304">
        <f t="shared" ca="1" si="164"/>
        <v>0</v>
      </c>
      <c r="R385" s="306">
        <f t="shared" ca="1" si="165"/>
        <v>0</v>
      </c>
      <c r="S385" s="307">
        <f t="shared" ca="1" si="166"/>
        <v>8.7299999999999986</v>
      </c>
      <c r="T385" s="304">
        <f t="shared" ca="1" si="146"/>
        <v>85.641299999999987</v>
      </c>
      <c r="U385" s="311">
        <f t="shared" ca="1" si="147"/>
        <v>0</v>
      </c>
      <c r="V385" s="306">
        <f t="shared" ca="1" si="148"/>
        <v>1.0843751145918483</v>
      </c>
      <c r="W385" s="304">
        <f t="shared" ca="1" si="149"/>
        <v>6.6064779291133702</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7.7247864142192642</v>
      </c>
      <c r="AH385" s="304">
        <f t="shared" ca="1" si="173"/>
        <v>-0.73180147474454249</v>
      </c>
    </row>
    <row r="386" spans="1:34" x14ac:dyDescent="0.2">
      <c r="A386" s="347">
        <f t="shared" ca="1" si="151"/>
        <v>0.1</v>
      </c>
      <c r="B386" s="304">
        <f t="shared" ca="1" si="152"/>
        <v>20.200000000000021</v>
      </c>
      <c r="D386" s="306">
        <f t="shared" ca="1" si="153"/>
        <v>-0.37666228246160488</v>
      </c>
      <c r="E386" s="307">
        <f t="shared" ca="1" si="154"/>
        <v>-9.1536427571181544</v>
      </c>
      <c r="F386" s="304">
        <f t="shared" ca="1" si="155"/>
        <v>9.1613890977280743</v>
      </c>
      <c r="G386" s="306">
        <f t="shared" ca="1" si="156"/>
        <v>23.44877377302074</v>
      </c>
      <c r="H386" s="307">
        <f t="shared" ca="1" si="157"/>
        <v>-41.841933571677465</v>
      </c>
      <c r="I386" s="304">
        <f t="shared" ca="1" si="158"/>
        <v>47.9644909956832</v>
      </c>
      <c r="J386" s="306">
        <f t="shared" ca="1" si="159"/>
        <v>546.28953855140264</v>
      </c>
      <c r="K386" s="307">
        <f t="shared" ca="1" si="160"/>
        <v>1213.7224976630487</v>
      </c>
      <c r="L386" s="304">
        <f t="shared" ca="1" si="145"/>
        <v>1330.9975812390246</v>
      </c>
      <c r="M386" s="306">
        <f t="shared" ca="1" si="161"/>
        <v>-1.0599934705675051</v>
      </c>
      <c r="N386" s="304">
        <f t="shared" ca="1" si="162"/>
        <v>-60.733152174942688</v>
      </c>
      <c r="P386" s="310">
        <f t="shared" ca="1" si="163"/>
        <v>23</v>
      </c>
      <c r="Q386" s="304">
        <f t="shared" ca="1" si="164"/>
        <v>0</v>
      </c>
      <c r="R386" s="306">
        <f t="shared" ca="1" si="165"/>
        <v>0</v>
      </c>
      <c r="S386" s="307">
        <f t="shared" ca="1" si="166"/>
        <v>8.7299999999999986</v>
      </c>
      <c r="T386" s="304">
        <f t="shared" ca="1" si="146"/>
        <v>85.641299999999987</v>
      </c>
      <c r="U386" s="311">
        <f t="shared" ca="1" si="147"/>
        <v>0</v>
      </c>
      <c r="V386" s="306">
        <f t="shared" ca="1" si="148"/>
        <v>1.0848256331673023</v>
      </c>
      <c r="W386" s="304">
        <f t="shared" ca="1" si="149"/>
        <v>6.8288638980805985</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7.7517548319896727</v>
      </c>
      <c r="AH386" s="304">
        <f t="shared" ca="1" si="173"/>
        <v>-0.75675577653074122</v>
      </c>
    </row>
    <row r="387" spans="1:34" x14ac:dyDescent="0.2">
      <c r="A387" s="347">
        <f t="shared" ca="1" si="151"/>
        <v>0.1</v>
      </c>
      <c r="B387" s="304">
        <f t="shared" ca="1" si="152"/>
        <v>20.300000000000022</v>
      </c>
      <c r="D387" s="306">
        <f t="shared" ca="1" si="153"/>
        <v>-0.38241464005045234</v>
      </c>
      <c r="E387" s="307">
        <f t="shared" ca="1" si="154"/>
        <v>-9.1276202678778002</v>
      </c>
      <c r="F387" s="304">
        <f t="shared" ca="1" si="155"/>
        <v>9.1356276583220328</v>
      </c>
      <c r="G387" s="306">
        <f t="shared" ca="1" si="156"/>
        <v>23.410532309015696</v>
      </c>
      <c r="H387" s="307">
        <f t="shared" ca="1" si="157"/>
        <v>-42.754695598465247</v>
      </c>
      <c r="I387" s="304">
        <f t="shared" ca="1" si="158"/>
        <v>48.744404999024162</v>
      </c>
      <c r="J387" s="306">
        <f t="shared" ca="1" si="159"/>
        <v>548.63250385550441</v>
      </c>
      <c r="K387" s="307">
        <f t="shared" ca="1" si="160"/>
        <v>1209.4926662045416</v>
      </c>
      <c r="L387" s="304">
        <f t="shared" ca="1" si="145"/>
        <v>1328.1077267636579</v>
      </c>
      <c r="M387" s="306">
        <f t="shared" ca="1" si="161"/>
        <v>-1.0698324836402688</v>
      </c>
      <c r="N387" s="304">
        <f t="shared" ca="1" si="162"/>
        <v>-61.296886098586093</v>
      </c>
      <c r="P387" s="310">
        <f t="shared" ca="1" si="163"/>
        <v>23</v>
      </c>
      <c r="Q387" s="304">
        <f t="shared" ca="1" si="164"/>
        <v>0</v>
      </c>
      <c r="R387" s="306">
        <f t="shared" ca="1" si="165"/>
        <v>0</v>
      </c>
      <c r="S387" s="307">
        <f t="shared" ca="1" si="166"/>
        <v>8.7299999999999986</v>
      </c>
      <c r="T387" s="304">
        <f t="shared" ca="1" si="146"/>
        <v>85.641299999999987</v>
      </c>
      <c r="U387" s="311">
        <f t="shared" ca="1" si="147"/>
        <v>0</v>
      </c>
      <c r="V387" s="306">
        <f t="shared" ca="1" si="148"/>
        <v>1.0852862841258428</v>
      </c>
      <c r="W387" s="304">
        <f t="shared" ca="1" si="149"/>
        <v>7.0557421295347522</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7.7755464259502105</v>
      </c>
      <c r="AH387" s="304">
        <f t="shared" ca="1" si="173"/>
        <v>-0.78222954158998848</v>
      </c>
    </row>
    <row r="388" spans="1:34" x14ac:dyDescent="0.2">
      <c r="A388" s="347">
        <f t="shared" ca="1" si="151"/>
        <v>0.1</v>
      </c>
      <c r="B388" s="304">
        <f t="shared" ca="1" si="152"/>
        <v>20.400000000000023</v>
      </c>
      <c r="D388" s="306">
        <f t="shared" ca="1" si="153"/>
        <v>-0.3881637470479784</v>
      </c>
      <c r="E388" s="307">
        <f t="shared" ca="1" si="154"/>
        <v>-9.1010958781998852</v>
      </c>
      <c r="F388" s="304">
        <f t="shared" ca="1" si="155"/>
        <v>9.1093697520031132</v>
      </c>
      <c r="G388" s="306">
        <f t="shared" ca="1" si="156"/>
        <v>23.371715934310899</v>
      </c>
      <c r="H388" s="307">
        <f t="shared" ca="1" si="157"/>
        <v>-43.664805186285236</v>
      </c>
      <c r="I388" s="304">
        <f t="shared" ca="1" si="158"/>
        <v>49.526279061427218</v>
      </c>
      <c r="J388" s="306">
        <f t="shared" ca="1" si="159"/>
        <v>550.9716162676707</v>
      </c>
      <c r="K388" s="307">
        <f t="shared" ca="1" si="160"/>
        <v>1205.1716911653041</v>
      </c>
      <c r="L388" s="304">
        <f t="shared" ref="L388:L451" ca="1" si="174">SQRT(pos_x^2+pos_z^2)</f>
        <v>1325.1447193113847</v>
      </c>
      <c r="M388" s="306">
        <f t="shared" ca="1" si="161"/>
        <v>-1.0793456780708652</v>
      </c>
      <c r="N388" s="304">
        <f t="shared" ca="1" si="162"/>
        <v>-61.841951989146629</v>
      </c>
      <c r="P388" s="310">
        <f t="shared" ca="1" si="163"/>
        <v>23</v>
      </c>
      <c r="Q388" s="304">
        <f t="shared" ca="1" si="164"/>
        <v>0</v>
      </c>
      <c r="R388" s="306">
        <f t="shared" ca="1" si="165"/>
        <v>0</v>
      </c>
      <c r="S388" s="307">
        <f t="shared" ca="1" si="166"/>
        <v>8.7299999999999986</v>
      </c>
      <c r="T388" s="304">
        <f t="shared" ref="T388:T451" ca="1" si="175">m*g</f>
        <v>85.641299999999987</v>
      </c>
      <c r="U388" s="311">
        <f t="shared" ref="U388:U451" ca="1" si="176">IF(pos_xz&lt;L_rampe,Poids*COS(Beta),0)</f>
        <v>0</v>
      </c>
      <c r="V388" s="306">
        <f t="shared" ref="V388:V451" ca="1" si="177">Rho_moyen*(20000-Alt_rampe-pos_z)/(20000+Alt_rampe+pos_z)</f>
        <v>1.0857570508573073</v>
      </c>
      <c r="W388" s="304">
        <f t="shared" ref="W388:W451" ca="1" si="178">1/2*Rho*Sref*Cx*vit_xz^2</f>
        <v>7.2870692662889924</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7.7963299367596237</v>
      </c>
      <c r="AH388" s="304">
        <f t="shared" ca="1" si="173"/>
        <v>-0.80821788425369456</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-0.39390686768290067</v>
      </c>
      <c r="E389" s="307">
        <f t="shared" ref="E389:E452" ca="1" si="183">IF(AND(L388&lt;L_rampe,Poussee&lt;Poids*SIN(M388)),0,(-W388+Poussee)/m*SIN(M388)+U388/m*COS(M388)-Poids/m)</f>
        <v>-9.0740734344343377</v>
      </c>
      <c r="F389" s="304">
        <f t="shared" ref="F389:F452" ca="1" si="184">SQRT(acc_x^2+acc_z^2)</f>
        <v>9.0826191879828766</v>
      </c>
      <c r="G389" s="306">
        <f t="shared" ref="G389:G452" ca="1" si="185">G388+acc_x*pas</f>
        <v>23.33232524754261</v>
      </c>
      <c r="H389" s="307">
        <f t="shared" ref="H389:H452" ca="1" si="186">H388+acc_z*pas</f>
        <v>-44.572212529728667</v>
      </c>
      <c r="I389" s="304">
        <f t="shared" ref="I389:I452" ca="1" si="187">SQRT(vit_x^2+vit_z^2)</f>
        <v>50.309835333187237</v>
      </c>
      <c r="J389" s="306">
        <f t="shared" ref="J389:J452" ca="1" si="188">J388+0.5*(vit_x+G388)*pas*(K388&gt;=0)</f>
        <v>553.30681832676339</v>
      </c>
      <c r="K389" s="307">
        <f t="shared" ref="K389:K452" ca="1" si="189">K388+0.5*(vit_z+H388)*pas</f>
        <v>1200.7598402795034</v>
      </c>
      <c r="L389" s="304">
        <f t="shared" ca="1" si="174"/>
        <v>1322.1091593491606</v>
      </c>
      <c r="M389" s="306">
        <f t="shared" ref="M389:M452" ca="1" si="190">IF(AND(L388&gt;L_rampe,G389&gt;0),ATAN2(G389,H389),$M$4)</f>
        <v>-1.088547570229309</v>
      </c>
      <c r="N389" s="304">
        <f t="shared" ref="N389:N452" ca="1" si="191">DEGREES(Beta)</f>
        <v>-62.369181573359988</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8.7299999999999986</v>
      </c>
      <c r="T389" s="304">
        <f t="shared" ca="1" si="175"/>
        <v>85.641299999999987</v>
      </c>
      <c r="U389" s="311">
        <f t="shared" ca="1" si="176"/>
        <v>0</v>
      </c>
      <c r="V389" s="306">
        <f t="shared" ca="1" si="177"/>
        <v>1.0862379164309235</v>
      </c>
      <c r="W389" s="304">
        <f t="shared" ca="1" si="178"/>
        <v>7.5228012583739448</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7.8142629868186582</v>
      </c>
      <c r="AH389" s="304">
        <f t="shared" ref="AH389:AH452" ca="1" si="202">IF(AND(L388&lt;L_rampe,Poussee&lt;Poids*SIN(M388)), g*SIN(M388), (-W388+Poussee)/m)</f>
        <v>-0.83471583806288585</v>
      </c>
    </row>
    <row r="390" spans="1:34" x14ac:dyDescent="0.2">
      <c r="A390" s="347">
        <f t="shared" ca="1" si="180"/>
        <v>0.1</v>
      </c>
      <c r="B390" s="304">
        <f t="shared" ca="1" si="181"/>
        <v>20.600000000000026</v>
      </c>
      <c r="D390" s="306">
        <f t="shared" ca="1" si="182"/>
        <v>-0.39964139911929841</v>
      </c>
      <c r="E390" s="307">
        <f t="shared" ca="1" si="183"/>
        <v>-9.0465569574297113</v>
      </c>
      <c r="F390" s="304">
        <f t="shared" ca="1" si="184"/>
        <v>9.0553799496161371</v>
      </c>
      <c r="G390" s="306">
        <f t="shared" ca="1" si="185"/>
        <v>23.292361107630679</v>
      </c>
      <c r="H390" s="307">
        <f t="shared" ca="1" si="186"/>
        <v>-45.476868225471641</v>
      </c>
      <c r="I390" s="304">
        <f t="shared" ca="1" si="187"/>
        <v>51.094810201870587</v>
      </c>
      <c r="J390" s="306">
        <f t="shared" ca="1" si="188"/>
        <v>555.63805264452208</v>
      </c>
      <c r="K390" s="307">
        <f t="shared" ca="1" si="189"/>
        <v>1196.2573862417432</v>
      </c>
      <c r="L390" s="304">
        <f t="shared" ca="1" si="174"/>
        <v>1319.001660228115</v>
      </c>
      <c r="M390" s="306">
        <f t="shared" ca="1" si="190"/>
        <v>-1.0974519378574699</v>
      </c>
      <c r="N390" s="304">
        <f t="shared" ca="1" si="191"/>
        <v>-62.879364257686518</v>
      </c>
      <c r="P390" s="310">
        <f t="shared" ca="1" si="192"/>
        <v>23</v>
      </c>
      <c r="Q390" s="304">
        <f t="shared" ca="1" si="193"/>
        <v>0</v>
      </c>
      <c r="R390" s="306">
        <f t="shared" ca="1" si="194"/>
        <v>0</v>
      </c>
      <c r="S390" s="307">
        <f t="shared" ca="1" si="195"/>
        <v>8.7299999999999986</v>
      </c>
      <c r="T390" s="304">
        <f t="shared" ca="1" si="175"/>
        <v>85.641299999999987</v>
      </c>
      <c r="U390" s="311">
        <f t="shared" ca="1" si="176"/>
        <v>0</v>
      </c>
      <c r="V390" s="306">
        <f t="shared" ca="1" si="177"/>
        <v>1.0867288635967101</v>
      </c>
      <c r="W390" s="304">
        <f t="shared" ca="1" si="178"/>
        <v>7.7628933759833343</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7.8294928546979143</v>
      </c>
      <c r="AH390" s="304">
        <f t="shared" ca="1" si="202"/>
        <v>-0.8617183572020557</v>
      </c>
    </row>
    <row r="391" spans="1:34" x14ac:dyDescent="0.2">
      <c r="A391" s="347">
        <f t="shared" ca="1" si="180"/>
        <v>0.1</v>
      </c>
      <c r="B391" s="304">
        <f t="shared" ca="1" si="181"/>
        <v>20.700000000000028</v>
      </c>
      <c r="D391" s="306">
        <f t="shared" ca="1" si="182"/>
        <v>-0.40536486325810678</v>
      </c>
      <c r="E391" s="307">
        <f t="shared" ca="1" si="183"/>
        <v>-9.0185506323536284</v>
      </c>
      <c r="F391" s="304">
        <f t="shared" ca="1" si="184"/>
        <v>9.0276561842313363</v>
      </c>
      <c r="G391" s="306">
        <f t="shared" ca="1" si="185"/>
        <v>23.25182462130487</v>
      </c>
      <c r="H391" s="307">
        <f t="shared" ca="1" si="186"/>
        <v>-46.378723288707</v>
      </c>
      <c r="I391" s="304">
        <f t="shared" ca="1" si="187"/>
        <v>51.880953365472884</v>
      </c>
      <c r="J391" s="306">
        <f t="shared" ca="1" si="188"/>
        <v>557.96526193096884</v>
      </c>
      <c r="K391" s="307">
        <f t="shared" ca="1" si="189"/>
        <v>1191.6646066660344</v>
      </c>
      <c r="L391" s="304">
        <f t="shared" ca="1" si="174"/>
        <v>1315.8228483736741</v>
      </c>
      <c r="M391" s="306">
        <f t="shared" ca="1" si="190"/>
        <v>-1.1060718563991125</v>
      </c>
      <c r="N391" s="304">
        <f t="shared" ca="1" si="191"/>
        <v>-63.373249209869208</v>
      </c>
      <c r="P391" s="310">
        <f t="shared" ca="1" si="192"/>
        <v>23</v>
      </c>
      <c r="Q391" s="304">
        <f t="shared" ca="1" si="193"/>
        <v>0</v>
      </c>
      <c r="R391" s="306">
        <f t="shared" ca="1" si="194"/>
        <v>0</v>
      </c>
      <c r="S391" s="307">
        <f t="shared" ca="1" si="195"/>
        <v>8.7299999999999986</v>
      </c>
      <c r="T391" s="304">
        <f t="shared" ca="1" si="175"/>
        <v>85.641299999999987</v>
      </c>
      <c r="U391" s="311">
        <f t="shared" ca="1" si="176"/>
        <v>0</v>
      </c>
      <c r="V391" s="306">
        <f t="shared" ca="1" si="177"/>
        <v>1.0872298747870233</v>
      </c>
      <c r="W391" s="304">
        <f t="shared" ca="1" si="178"/>
        <v>8.0073002228190173</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7.8421572041042094</v>
      </c>
      <c r="AH391" s="304">
        <f t="shared" ca="1" si="202"/>
        <v>-0.88922031798205448</v>
      </c>
    </row>
    <row r="392" spans="1:34" x14ac:dyDescent="0.2">
      <c r="A392" s="347">
        <f t="shared" ca="1" si="180"/>
        <v>0.1</v>
      </c>
      <c r="B392" s="304">
        <f t="shared" ca="1" si="181"/>
        <v>20.800000000000029</v>
      </c>
      <c r="D392" s="306">
        <f t="shared" ca="1" si="182"/>
        <v>-0.4110748991280192</v>
      </c>
      <c r="E392" s="307">
        <f t="shared" ca="1" si="183"/>
        <v>-8.9900587993372874</v>
      </c>
      <c r="F392" s="304">
        <f t="shared" ca="1" si="184"/>
        <v>8.9994521937857357</v>
      </c>
      <c r="G392" s="306">
        <f t="shared" ca="1" si="185"/>
        <v>23.210717131392069</v>
      </c>
      <c r="H392" s="307">
        <f t="shared" ca="1" si="186"/>
        <v>-47.277729168640732</v>
      </c>
      <c r="I392" s="304">
        <f t="shared" ca="1" si="187"/>
        <v>52.668026971748617</v>
      </c>
      <c r="J392" s="306">
        <f t="shared" ca="1" si="188"/>
        <v>560.28838901860365</v>
      </c>
      <c r="K392" s="307">
        <f t="shared" ca="1" si="189"/>
        <v>1186.981784043167</v>
      </c>
      <c r="L392" s="304">
        <f t="shared" ca="1" si="174"/>
        <v>1312.5733634808234</v>
      </c>
      <c r="M392" s="306">
        <f t="shared" ca="1" si="190"/>
        <v>-1.1144197343851165</v>
      </c>
      <c r="N392" s="304">
        <f t="shared" ca="1" si="191"/>
        <v>-63.851547386357403</v>
      </c>
      <c r="P392" s="310">
        <f t="shared" ca="1" si="192"/>
        <v>23</v>
      </c>
      <c r="Q392" s="304">
        <f t="shared" ca="1" si="193"/>
        <v>0</v>
      </c>
      <c r="R392" s="306">
        <f t="shared" ca="1" si="194"/>
        <v>0</v>
      </c>
      <c r="S392" s="307">
        <f t="shared" ca="1" si="195"/>
        <v>8.7299999999999986</v>
      </c>
      <c r="T392" s="304">
        <f t="shared" ca="1" si="175"/>
        <v>85.641299999999987</v>
      </c>
      <c r="U392" s="311">
        <f t="shared" ca="1" si="176"/>
        <v>0</v>
      </c>
      <c r="V392" s="306">
        <f t="shared" ca="1" si="177"/>
        <v>1.0877409321182321</v>
      </c>
      <c r="W392" s="304">
        <f t="shared" ca="1" si="178"/>
        <v>8.2559757498086199</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7.8523847677410714</v>
      </c>
      <c r="AH392" s="304">
        <f t="shared" ca="1" si="202"/>
        <v>-0.91721652036873069</v>
      </c>
    </row>
    <row r="393" spans="1:34" x14ac:dyDescent="0.2">
      <c r="A393" s="347">
        <f t="shared" ca="1" si="180"/>
        <v>0.1</v>
      </c>
      <c r="B393" s="304">
        <f t="shared" ca="1" si="181"/>
        <v>20.900000000000031</v>
      </c>
      <c r="D393" s="306">
        <f t="shared" ca="1" si="182"/>
        <v>-0.41676925582759367</v>
      </c>
      <c r="E393" s="307">
        <f t="shared" ca="1" si="183"/>
        <v>-8.9610859448550286</v>
      </c>
      <c r="F393" s="304">
        <f t="shared" ca="1" si="184"/>
        <v>8.9707724262563602</v>
      </c>
      <c r="G393" s="306">
        <f t="shared" ca="1" si="185"/>
        <v>23.16904020580931</v>
      </c>
      <c r="H393" s="307">
        <f t="shared" ca="1" si="186"/>
        <v>-48.173837763126237</v>
      </c>
      <c r="I393" s="304">
        <f t="shared" ca="1" si="187"/>
        <v>53.455804819368453</v>
      </c>
      <c r="J393" s="306">
        <f t="shared" ca="1" si="188"/>
        <v>562.60737688546374</v>
      </c>
      <c r="K393" s="307">
        <f t="shared" ca="1" si="189"/>
        <v>1182.2092056965787</v>
      </c>
      <c r="L393" s="304">
        <f t="shared" ca="1" si="174"/>
        <v>1309.2538587148322</v>
      </c>
      <c r="M393" s="306">
        <f t="shared" ca="1" si="190"/>
        <v>-1.122507347705527</v>
      </c>
      <c r="N393" s="304">
        <f t="shared" ca="1" si="191"/>
        <v>-64.314933495950712</v>
      </c>
      <c r="P393" s="310">
        <f t="shared" ca="1" si="192"/>
        <v>23</v>
      </c>
      <c r="Q393" s="304">
        <f t="shared" ca="1" si="193"/>
        <v>0</v>
      </c>
      <c r="R393" s="306">
        <f t="shared" ca="1" si="194"/>
        <v>0</v>
      </c>
      <c r="S393" s="307">
        <f t="shared" ca="1" si="195"/>
        <v>8.7299999999999986</v>
      </c>
      <c r="T393" s="304">
        <f t="shared" ca="1" si="175"/>
        <v>85.641299999999987</v>
      </c>
      <c r="U393" s="311">
        <f t="shared" ca="1" si="176"/>
        <v>0</v>
      </c>
      <c r="V393" s="306">
        <f t="shared" ca="1" si="177"/>
        <v>1.0882620173925166</v>
      </c>
      <c r="W393" s="304">
        <f t="shared" ca="1" si="178"/>
        <v>8.5088732691706142</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7.8602959870465279</v>
      </c>
      <c r="AH393" s="304">
        <f t="shared" ca="1" si="202"/>
        <v>-0.94570168955425216</v>
      </c>
    </row>
    <row r="394" spans="1:34" x14ac:dyDescent="0.2">
      <c r="A394" s="347">
        <f t="shared" ca="1" si="180"/>
        <v>0.1</v>
      </c>
      <c r="B394" s="304">
        <f t="shared" ca="1" si="181"/>
        <v>21.000000000000032</v>
      </c>
      <c r="D394" s="306">
        <f t="shared" ca="1" si="182"/>
        <v>-0.42244578598153421</v>
      </c>
      <c r="E394" s="307">
        <f t="shared" ca="1" si="183"/>
        <v>-8.9316366937596285</v>
      </c>
      <c r="F394" s="304">
        <f t="shared" ca="1" si="184"/>
        <v>8.9416214676873338</v>
      </c>
      <c r="G394" s="306">
        <f t="shared" ca="1" si="185"/>
        <v>23.126795627211155</v>
      </c>
      <c r="H394" s="307">
        <f t="shared" ca="1" si="186"/>
        <v>-49.067001432502202</v>
      </c>
      <c r="I394" s="304">
        <f t="shared" ca="1" si="187"/>
        <v>54.244071616721087</v>
      </c>
      <c r="J394" s="306">
        <f t="shared" ca="1" si="188"/>
        <v>564.92216867711477</v>
      </c>
      <c r="K394" s="307">
        <f t="shared" ca="1" si="189"/>
        <v>1177.3471637367973</v>
      </c>
      <c r="L394" s="304">
        <f t="shared" ca="1" si="174"/>
        <v>1305.8650009177577</v>
      </c>
      <c r="M394" s="306">
        <f t="shared" ca="1" si="190"/>
        <v>-1.130345872649164</v>
      </c>
      <c r="N394" s="304">
        <f t="shared" ca="1" si="191"/>
        <v>-64.764047892829126</v>
      </c>
      <c r="P394" s="310">
        <f t="shared" ca="1" si="192"/>
        <v>23</v>
      </c>
      <c r="Q394" s="304">
        <f t="shared" ca="1" si="193"/>
        <v>0</v>
      </c>
      <c r="R394" s="306">
        <f t="shared" ca="1" si="194"/>
        <v>0</v>
      </c>
      <c r="S394" s="307">
        <f t="shared" ca="1" si="195"/>
        <v>8.7299999999999986</v>
      </c>
      <c r="T394" s="304">
        <f t="shared" ca="1" si="175"/>
        <v>85.641299999999987</v>
      </c>
      <c r="U394" s="311">
        <f t="shared" ca="1" si="176"/>
        <v>0</v>
      </c>
      <c r="V394" s="306">
        <f t="shared" ca="1" si="177"/>
        <v>1.0887931120997794</v>
      </c>
      <c r="W394" s="304">
        <f t="shared" ca="1" si="178"/>
        <v>8.7659454688034781</v>
      </c>
      <c r="Y394" s="314" t="str">
        <f t="shared" ca="1" si="196"/>
        <v/>
      </c>
      <c r="Z394" s="315" t="str">
        <f t="shared" ca="1" si="197"/>
        <v/>
      </c>
      <c r="AA394" s="316" t="str">
        <f t="shared" ca="1" si="198"/>
        <v/>
      </c>
      <c r="AC394" s="310">
        <f t="shared" ca="1" si="199"/>
        <v>21.000000000000032</v>
      </c>
      <c r="AD394" s="323">
        <f t="shared" ca="1" si="200"/>
        <v>564.92216867711477</v>
      </c>
      <c r="AE394" s="324" t="e">
        <f t="shared" ca="1" si="179"/>
        <v>#N/A</v>
      </c>
      <c r="AG394" s="306">
        <f t="shared" ca="1" si="201"/>
        <v>7.8660036092437302</v>
      </c>
      <c r="AH394" s="304">
        <f t="shared" ca="1" si="202"/>
        <v>-0.97467047756822633</v>
      </c>
    </row>
    <row r="395" spans="1:34" x14ac:dyDescent="0.2">
      <c r="A395" s="347">
        <f t="shared" ca="1" si="180"/>
        <v>0.1</v>
      </c>
      <c r="B395" s="304">
        <f t="shared" ca="1" si="181"/>
        <v>21.100000000000033</v>
      </c>
      <c r="D395" s="306">
        <f t="shared" ca="1" si="182"/>
        <v>-0.42810243967558842</v>
      </c>
      <c r="E395" s="307">
        <f t="shared" ca="1" si="183"/>
        <v>-8.90171580190278</v>
      </c>
      <c r="F395" s="304">
        <f t="shared" ca="1" si="184"/>
        <v>8.9120040348230223</v>
      </c>
      <c r="G395" s="306">
        <f t="shared" ca="1" si="185"/>
        <v>23.083985383243597</v>
      </c>
      <c r="H395" s="307">
        <f t="shared" ca="1" si="186"/>
        <v>-49.957173012692479</v>
      </c>
      <c r="I395" s="304">
        <f t="shared" ca="1" si="187"/>
        <v>55.032622294361857</v>
      </c>
      <c r="J395" s="306">
        <f t="shared" ca="1" si="188"/>
        <v>567.23270772763749</v>
      </c>
      <c r="K395" s="307">
        <f t="shared" ca="1" si="189"/>
        <v>1172.3959550145375</v>
      </c>
      <c r="L395" s="304">
        <f t="shared" ca="1" si="174"/>
        <v>1302.4074708210471</v>
      </c>
      <c r="M395" s="306">
        <f t="shared" ca="1" si="190"/>
        <v>-1.1379459176312814</v>
      </c>
      <c r="N395" s="304">
        <f t="shared" ca="1" si="191"/>
        <v>-65.199498394414036</v>
      </c>
      <c r="P395" s="310">
        <f t="shared" ca="1" si="192"/>
        <v>23</v>
      </c>
      <c r="Q395" s="304">
        <f t="shared" ca="1" si="193"/>
        <v>0</v>
      </c>
      <c r="R395" s="306">
        <f t="shared" ca="1" si="194"/>
        <v>0</v>
      </c>
      <c r="S395" s="307">
        <f t="shared" ca="1" si="195"/>
        <v>8.7299999999999986</v>
      </c>
      <c r="T395" s="304">
        <f t="shared" ca="1" si="175"/>
        <v>85.641299999999987</v>
      </c>
      <c r="U395" s="311">
        <f t="shared" ca="1" si="176"/>
        <v>0</v>
      </c>
      <c r="V395" s="306">
        <f t="shared" ca="1" si="177"/>
        <v>1.0893341974196684</v>
      </c>
      <c r="W395" s="304">
        <f t="shared" ca="1" si="178"/>
        <v>9.027144426976756</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7.8696132434537773</v>
      </c>
      <c r="AH395" s="304">
        <f t="shared" ca="1" si="202"/>
        <v>-1.0041174649259426</v>
      </c>
    </row>
    <row r="396" spans="1:34" x14ac:dyDescent="0.2">
      <c r="A396" s="347">
        <f t="shared" ca="1" si="180"/>
        <v>0.1</v>
      </c>
      <c r="B396" s="304">
        <f t="shared" ca="1" si="181"/>
        <v>21.200000000000035</v>
      </c>
      <c r="D396" s="306">
        <f t="shared" ca="1" si="182"/>
        <v>-0.4337372588361621</v>
      </c>
      <c r="E396" s="307">
        <f t="shared" ca="1" si="183"/>
        <v>-8.8713281492779892</v>
      </c>
      <c r="F396" s="304">
        <f t="shared" ca="1" si="184"/>
        <v>8.881924968264185</v>
      </c>
      <c r="G396" s="306">
        <f t="shared" ca="1" si="185"/>
        <v>23.040611657359982</v>
      </c>
      <c r="H396" s="307">
        <f t="shared" ca="1" si="186"/>
        <v>-50.844305827620275</v>
      </c>
      <c r="I396" s="304">
        <f t="shared" ca="1" si="187"/>
        <v>55.82126136731285</v>
      </c>
      <c r="J396" s="306">
        <f t="shared" ca="1" si="188"/>
        <v>569.53893757966762</v>
      </c>
      <c r="K396" s="307">
        <f t="shared" ca="1" si="189"/>
        <v>1167.3558810725219</v>
      </c>
      <c r="L396" s="304">
        <f t="shared" ca="1" si="174"/>
        <v>1298.8819632645532</v>
      </c>
      <c r="M396" s="306">
        <f t="shared" ca="1" si="190"/>
        <v>-1.1453175535617699</v>
      </c>
      <c r="N396" s="304">
        <f t="shared" ca="1" si="191"/>
        <v>-65.621862021338018</v>
      </c>
      <c r="P396" s="310">
        <f t="shared" ca="1" si="192"/>
        <v>23</v>
      </c>
      <c r="Q396" s="304">
        <f t="shared" ca="1" si="193"/>
        <v>0</v>
      </c>
      <c r="R396" s="306">
        <f t="shared" ca="1" si="194"/>
        <v>0</v>
      </c>
      <c r="S396" s="307">
        <f t="shared" ca="1" si="195"/>
        <v>8.7299999999999986</v>
      </c>
      <c r="T396" s="304">
        <f t="shared" ca="1" si="175"/>
        <v>85.641299999999987</v>
      </c>
      <c r="U396" s="311">
        <f t="shared" ca="1" si="176"/>
        <v>0</v>
      </c>
      <c r="V396" s="306">
        <f t="shared" ca="1" si="177"/>
        <v>1.0898852542236954</v>
      </c>
      <c r="W396" s="304">
        <f t="shared" ca="1" si="178"/>
        <v>9.2924216273032911</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7.8712238778250336</v>
      </c>
      <c r="AH396" s="304">
        <f t="shared" ca="1" si="202"/>
        <v>-1.0340371623111979</v>
      </c>
    </row>
    <row r="397" spans="1:34" x14ac:dyDescent="0.2">
      <c r="A397" s="347">
        <f t="shared" ca="1" si="180"/>
        <v>0.1</v>
      </c>
      <c r="B397" s="304">
        <f t="shared" ca="1" si="181"/>
        <v>21.300000000000036</v>
      </c>
      <c r="D397" s="306">
        <f t="shared" ca="1" si="182"/>
        <v>-0.43934837202253724</v>
      </c>
      <c r="E397" s="307">
        <f t="shared" ca="1" si="183"/>
        <v>-8.8404787336300892</v>
      </c>
      <c r="F397" s="304">
        <f t="shared" ca="1" si="184"/>
        <v>8.8513892260912748</v>
      </c>
      <c r="G397" s="306">
        <f t="shared" ca="1" si="185"/>
        <v>22.996676820157727</v>
      </c>
      <c r="H397" s="307">
        <f t="shared" ca="1" si="186"/>
        <v>-51.728353700983284</v>
      </c>
      <c r="I397" s="304">
        <f t="shared" ca="1" si="187"/>
        <v>56.609802343629596</v>
      </c>
      <c r="J397" s="306">
        <f t="shared" ca="1" si="188"/>
        <v>571.84080200354356</v>
      </c>
      <c r="K397" s="307">
        <f t="shared" ca="1" si="189"/>
        <v>1162.2272480960917</v>
      </c>
      <c r="L397" s="304">
        <f t="shared" ca="1" si="174"/>
        <v>1295.2891874222798</v>
      </c>
      <c r="M397" s="306">
        <f t="shared" ca="1" si="190"/>
        <v>-1.1524703428319381</v>
      </c>
      <c r="N397" s="304">
        <f t="shared" ca="1" si="191"/>
        <v>-66.031686658265116</v>
      </c>
      <c r="P397" s="310">
        <f t="shared" ca="1" si="192"/>
        <v>23</v>
      </c>
      <c r="Q397" s="304">
        <f t="shared" ca="1" si="193"/>
        <v>0</v>
      </c>
      <c r="R397" s="306">
        <f t="shared" ca="1" si="194"/>
        <v>0</v>
      </c>
      <c r="S397" s="307">
        <f t="shared" ca="1" si="195"/>
        <v>8.7299999999999986</v>
      </c>
      <c r="T397" s="304">
        <f t="shared" ca="1" si="175"/>
        <v>85.641299999999987</v>
      </c>
      <c r="U397" s="311">
        <f t="shared" ca="1" si="176"/>
        <v>0</v>
      </c>
      <c r="V397" s="306">
        <f t="shared" ca="1" si="177"/>
        <v>1.0904462630774554</v>
      </c>
      <c r="W397" s="304">
        <f t="shared" ca="1" si="178"/>
        <v>9.5617279739728911</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7.8709283597535329</v>
      </c>
      <c r="AH397" s="304">
        <f t="shared" ca="1" si="202"/>
        <v>-1.064424012291328</v>
      </c>
    </row>
    <row r="398" spans="1:34" x14ac:dyDescent="0.2">
      <c r="A398" s="347">
        <f t="shared" ca="1" si="180"/>
        <v>0.1</v>
      </c>
      <c r="B398" s="304">
        <f t="shared" ca="1" si="181"/>
        <v>21.400000000000038</v>
      </c>
      <c r="D398" s="306">
        <f t="shared" ca="1" si="182"/>
        <v>-0.44493398960141295</v>
      </c>
      <c r="E398" s="307">
        <f t="shared" ca="1" si="183"/>
        <v>-8.8091726644818049</v>
      </c>
      <c r="F398" s="304">
        <f t="shared" ca="1" si="184"/>
        <v>8.8204018779053417</v>
      </c>
      <c r="G398" s="306">
        <f t="shared" ca="1" si="185"/>
        <v>22.952183421197585</v>
      </c>
      <c r="H398" s="307">
        <f t="shared" ca="1" si="186"/>
        <v>-52.609270967431463</v>
      </c>
      <c r="I398" s="304">
        <f t="shared" ca="1" si="187"/>
        <v>57.398067175863375</v>
      </c>
      <c r="J398" s="306">
        <f t="shared" ca="1" si="188"/>
        <v>574.13824501561135</v>
      </c>
      <c r="K398" s="307">
        <f t="shared" ca="1" si="189"/>
        <v>1157.0103668626709</v>
      </c>
      <c r="L398" s="304">
        <f t="shared" ca="1" si="174"/>
        <v>1291.629867035173</v>
      </c>
      <c r="M398" s="306">
        <f t="shared" ca="1" si="190"/>
        <v>-1.1594133669180762</v>
      </c>
      <c r="N398" s="304">
        <f t="shared" ca="1" si="191"/>
        <v>-66.429492635458502</v>
      </c>
      <c r="P398" s="310">
        <f t="shared" ca="1" si="192"/>
        <v>23</v>
      </c>
      <c r="Q398" s="304">
        <f t="shared" ca="1" si="193"/>
        <v>0</v>
      </c>
      <c r="R398" s="306">
        <f t="shared" ca="1" si="194"/>
        <v>0</v>
      </c>
      <c r="S398" s="307">
        <f t="shared" ca="1" si="195"/>
        <v>8.7299999999999986</v>
      </c>
      <c r="T398" s="304">
        <f t="shared" ca="1" si="175"/>
        <v>85.641299999999987</v>
      </c>
      <c r="U398" s="311">
        <f t="shared" ca="1" si="176"/>
        <v>0</v>
      </c>
      <c r="V398" s="306">
        <f t="shared" ca="1" si="177"/>
        <v>1.0910172042429314</v>
      </c>
      <c r="W398" s="304">
        <f t="shared" ca="1" si="178"/>
        <v>9.8350138072287852</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7.8688138413242239</v>
      </c>
      <c r="AH398" s="304">
        <f t="shared" ca="1" si="202"/>
        <v>-1.0952723910621871</v>
      </c>
    </row>
    <row r="399" spans="1:34" x14ac:dyDescent="0.2">
      <c r="A399" s="347">
        <f t="shared" ca="1" si="180"/>
        <v>0.1</v>
      </c>
      <c r="B399" s="304">
        <f t="shared" ca="1" si="181"/>
        <v>21.500000000000039</v>
      </c>
      <c r="D399" s="306">
        <f t="shared" ca="1" si="182"/>
        <v>-0.45049239927534268</v>
      </c>
      <c r="E399" s="307">
        <f t="shared" ca="1" si="183"/>
        <v>-8.7774151575332695</v>
      </c>
      <c r="F399" s="304">
        <f t="shared" ca="1" si="184"/>
        <v>8.7889680992423482</v>
      </c>
      <c r="G399" s="306">
        <f t="shared" ca="1" si="185"/>
        <v>22.907134181270052</v>
      </c>
      <c r="H399" s="307">
        <f t="shared" ca="1" si="186"/>
        <v>-53.487012483184792</v>
      </c>
      <c r="I399" s="304">
        <f t="shared" ca="1" si="187"/>
        <v>58.185885752260205</v>
      </c>
      <c r="J399" s="306">
        <f t="shared" ca="1" si="188"/>
        <v>576.43121089573469</v>
      </c>
      <c r="K399" s="307">
        <f t="shared" ca="1" si="189"/>
        <v>1151.7055526901402</v>
      </c>
      <c r="L399" s="304">
        <f t="shared" ca="1" si="174"/>
        <v>1287.9047406512736</v>
      </c>
      <c r="M399" s="306">
        <f t="shared" ca="1" si="190"/>
        <v>-1.1661552526157548</v>
      </c>
      <c r="N399" s="304">
        <f t="shared" ca="1" si="191"/>
        <v>-66.815774231895105</v>
      </c>
      <c r="P399" s="310">
        <f t="shared" ca="1" si="192"/>
        <v>23</v>
      </c>
      <c r="Q399" s="304">
        <f t="shared" ca="1" si="193"/>
        <v>0</v>
      </c>
      <c r="R399" s="306">
        <f t="shared" ca="1" si="194"/>
        <v>0</v>
      </c>
      <c r="S399" s="307">
        <f t="shared" ca="1" si="195"/>
        <v>8.7299999999999986</v>
      </c>
      <c r="T399" s="304">
        <f t="shared" ca="1" si="175"/>
        <v>85.641299999999987</v>
      </c>
      <c r="U399" s="311">
        <f t="shared" ca="1" si="176"/>
        <v>0</v>
      </c>
      <c r="V399" s="306">
        <f t="shared" ca="1" si="177"/>
        <v>1.0915980576808868</v>
      </c>
      <c r="W399" s="304">
        <f t="shared" ca="1" si="178"/>
        <v>10.112228919069119</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7.8649621921087709</v>
      </c>
      <c r="AH399" s="304">
        <f t="shared" ca="1" si="202"/>
        <v>-1.1265766102209378</v>
      </c>
    </row>
    <row r="400" spans="1:34" x14ac:dyDescent="0.2">
      <c r="A400" s="347">
        <f t="shared" ca="1" si="180"/>
        <v>0.1</v>
      </c>
      <c r="B400" s="304">
        <f t="shared" ca="1" si="181"/>
        <v>21.600000000000041</v>
      </c>
      <c r="D400" s="306">
        <f t="shared" ca="1" si="182"/>
        <v>-0.45602196193847244</v>
      </c>
      <c r="E400" s="307">
        <f t="shared" ca="1" si="183"/>
        <v>-8.7452115293953732</v>
      </c>
      <c r="F400" s="304">
        <f t="shared" ca="1" si="184"/>
        <v>8.7570931663218001</v>
      </c>
      <c r="G400" s="306">
        <f t="shared" ca="1" si="185"/>
        <v>22.861531985076205</v>
      </c>
      <c r="H400" s="307">
        <f t="shared" ca="1" si="186"/>
        <v>-54.361533636124328</v>
      </c>
      <c r="I400" s="304">
        <f t="shared" ca="1" si="187"/>
        <v>58.973095424745502</v>
      </c>
      <c r="J400" s="306">
        <f t="shared" ca="1" si="188"/>
        <v>578.71964420405197</v>
      </c>
      <c r="K400" s="307">
        <f t="shared" ca="1" si="189"/>
        <v>1146.3131253841748</v>
      </c>
      <c r="L400" s="304">
        <f t="shared" ca="1" si="174"/>
        <v>1284.11456187355</v>
      </c>
      <c r="M400" s="306">
        <f t="shared" ca="1" si="190"/>
        <v>-1.17270419693092</v>
      </c>
      <c r="N400" s="304">
        <f t="shared" ca="1" si="191"/>
        <v>-67.191001101420269</v>
      </c>
      <c r="P400" s="310">
        <f t="shared" ca="1" si="192"/>
        <v>23</v>
      </c>
      <c r="Q400" s="304">
        <f t="shared" ca="1" si="193"/>
        <v>0</v>
      </c>
      <c r="R400" s="306">
        <f t="shared" ca="1" si="194"/>
        <v>0</v>
      </c>
      <c r="S400" s="307">
        <f t="shared" ca="1" si="195"/>
        <v>8.7299999999999986</v>
      </c>
      <c r="T400" s="304">
        <f t="shared" ca="1" si="175"/>
        <v>85.641299999999987</v>
      </c>
      <c r="U400" s="311">
        <f t="shared" ca="1" si="176"/>
        <v>0</v>
      </c>
      <c r="V400" s="306">
        <f t="shared" ca="1" si="177"/>
        <v>1.0921888030533358</v>
      </c>
      <c r="W400" s="304">
        <f t="shared" ca="1" si="178"/>
        <v>10.393322569156497</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7.8594503814246304</v>
      </c>
      <c r="AH400" s="304">
        <f t="shared" ca="1" si="202"/>
        <v>-1.1583309185646187</v>
      </c>
    </row>
    <row r="401" spans="1:34" x14ac:dyDescent="0.2">
      <c r="A401" s="347">
        <f t="shared" ca="1" si="180"/>
        <v>0.1</v>
      </c>
      <c r="B401" s="304">
        <f t="shared" ca="1" si="181"/>
        <v>21.700000000000042</v>
      </c>
      <c r="D401" s="306">
        <f t="shared" ca="1" si="182"/>
        <v>-0.46152110783475897</v>
      </c>
      <c r="E401" s="307">
        <f t="shared" ca="1" si="183"/>
        <v>-8.7125671926221546</v>
      </c>
      <c r="F401" s="304">
        <f t="shared" ca="1" si="184"/>
        <v>8.7247824510948639</v>
      </c>
      <c r="G401" s="306">
        <f t="shared" ca="1" si="185"/>
        <v>22.815379874292731</v>
      </c>
      <c r="H401" s="307">
        <f t="shared" ca="1" si="186"/>
        <v>-55.232790355386541</v>
      </c>
      <c r="I401" s="304">
        <f t="shared" ca="1" si="187"/>
        <v>59.759540570944502</v>
      </c>
      <c r="J401" s="306">
        <f t="shared" ca="1" si="188"/>
        <v>581.00348979702039</v>
      </c>
      <c r="K401" s="307">
        <f t="shared" ca="1" si="189"/>
        <v>1140.8334091845993</v>
      </c>
      <c r="L401" s="304">
        <f t="shared" ca="1" si="174"/>
        <v>1280.2600996157271</v>
      </c>
      <c r="M401" s="306">
        <f t="shared" ca="1" si="190"/>
        <v>-1.1790679906629664</v>
      </c>
      <c r="N401" s="304">
        <f t="shared" ca="1" si="191"/>
        <v>-67.555619623958336</v>
      </c>
      <c r="P401" s="310">
        <f t="shared" ca="1" si="192"/>
        <v>23</v>
      </c>
      <c r="Q401" s="304">
        <f t="shared" ca="1" si="193"/>
        <v>0</v>
      </c>
      <c r="R401" s="306">
        <f t="shared" ca="1" si="194"/>
        <v>0</v>
      </c>
      <c r="S401" s="307">
        <f t="shared" ca="1" si="195"/>
        <v>8.7299999999999986</v>
      </c>
      <c r="T401" s="304">
        <f t="shared" ca="1" si="175"/>
        <v>85.641299999999987</v>
      </c>
      <c r="U401" s="311">
        <f t="shared" ca="1" si="176"/>
        <v>0</v>
      </c>
      <c r="V401" s="306">
        <f t="shared" ca="1" si="177"/>
        <v>1.0927894197260941</v>
      </c>
      <c r="W401" s="304">
        <f t="shared" ca="1" si="178"/>
        <v>10.678243500919507</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7.852350832102668</v>
      </c>
      <c r="AH401" s="304">
        <f t="shared" ca="1" si="202"/>
        <v>-1.1905295039125428</v>
      </c>
    </row>
    <row r="402" spans="1:34" x14ac:dyDescent="0.2">
      <c r="A402" s="347">
        <f t="shared" ca="1" si="180"/>
        <v>0.1</v>
      </c>
      <c r="B402" s="304">
        <f t="shared" ca="1" si="181"/>
        <v>21.800000000000043</v>
      </c>
      <c r="D402" s="306">
        <f t="shared" ca="1" si="182"/>
        <v>-0.46698833299558012</v>
      </c>
      <c r="E402" s="307">
        <f t="shared" ca="1" si="183"/>
        <v>-8.6794876510112946</v>
      </c>
      <c r="F402" s="304">
        <f t="shared" ca="1" si="184"/>
        <v>8.6920414165609881</v>
      </c>
      <c r="G402" s="306">
        <f t="shared" ca="1" si="185"/>
        <v>22.768681040993172</v>
      </c>
      <c r="H402" s="307">
        <f t="shared" ca="1" si="186"/>
        <v>-56.100739120487674</v>
      </c>
      <c r="I402" s="304">
        <f t="shared" ca="1" si="187"/>
        <v>60.545072187680958</v>
      </c>
      <c r="J402" s="306">
        <f t="shared" ca="1" si="188"/>
        <v>583.28269284278474</v>
      </c>
      <c r="K402" s="307">
        <f t="shared" ca="1" si="189"/>
        <v>1135.2667327108056</v>
      </c>
      <c r="L402" s="304">
        <f t="shared" ca="1" si="174"/>
        <v>1276.3421383664327</v>
      </c>
      <c r="M402" s="306">
        <f t="shared" ca="1" si="190"/>
        <v>-1.1852540407216645</v>
      </c>
      <c r="N402" s="304">
        <f t="shared" ca="1" si="191"/>
        <v>-67.910054184178392</v>
      </c>
      <c r="P402" s="310">
        <f t="shared" ca="1" si="192"/>
        <v>23</v>
      </c>
      <c r="Q402" s="304">
        <f t="shared" ca="1" si="193"/>
        <v>0</v>
      </c>
      <c r="R402" s="306">
        <f t="shared" ca="1" si="194"/>
        <v>0</v>
      </c>
      <c r="S402" s="307">
        <f t="shared" ca="1" si="195"/>
        <v>8.7299999999999986</v>
      </c>
      <c r="T402" s="304">
        <f t="shared" ca="1" si="175"/>
        <v>85.641299999999987</v>
      </c>
      <c r="U402" s="311">
        <f t="shared" ca="1" si="176"/>
        <v>0</v>
      </c>
      <c r="V402" s="306">
        <f t="shared" ca="1" si="177"/>
        <v>1.0933998867713968</v>
      </c>
      <c r="W402" s="304">
        <f t="shared" ca="1" si="178"/>
        <v>10.966939957830485</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7.8437317477340143</v>
      </c>
      <c r="AH402" s="304">
        <f t="shared" ca="1" si="202"/>
        <v>-1.2231664949506882</v>
      </c>
    </row>
    <row r="403" spans="1:34" x14ac:dyDescent="0.2">
      <c r="A403" s="347">
        <f t="shared" ca="1" si="180"/>
        <v>0.1</v>
      </c>
      <c r="B403" s="304">
        <f t="shared" ca="1" si="181"/>
        <v>21.900000000000045</v>
      </c>
      <c r="D403" s="306">
        <f t="shared" ca="1" si="182"/>
        <v>-0.47242219593527468</v>
      </c>
      <c r="E403" s="307">
        <f t="shared" ca="1" si="183"/>
        <v>-8.6459784951453358</v>
      </c>
      <c r="F403" s="304">
        <f t="shared" ca="1" si="184"/>
        <v>8.6588756123256498</v>
      </c>
      <c r="G403" s="306">
        <f t="shared" ca="1" si="185"/>
        <v>22.721438821399644</v>
      </c>
      <c r="H403" s="307">
        <f t="shared" ca="1" si="186"/>
        <v>-56.965336970002205</v>
      </c>
      <c r="I403" s="304">
        <f t="shared" ca="1" si="187"/>
        <v>61.329547513580323</v>
      </c>
      <c r="J403" s="306">
        <f t="shared" ca="1" si="188"/>
        <v>585.55719883590439</v>
      </c>
      <c r="K403" s="307">
        <f t="shared" ca="1" si="189"/>
        <v>1129.6134289062811</v>
      </c>
      <c r="L403" s="304">
        <f t="shared" ca="1" si="174"/>
        <v>1272.3614784619804</v>
      </c>
      <c r="M403" s="306">
        <f t="shared" ca="1" si="190"/>
        <v>-1.1912693912245436</v>
      </c>
      <c r="N403" s="304">
        <f t="shared" ca="1" si="191"/>
        <v>-68.254708380285251</v>
      </c>
      <c r="P403" s="310">
        <f t="shared" ca="1" si="192"/>
        <v>23</v>
      </c>
      <c r="Q403" s="304">
        <f t="shared" ca="1" si="193"/>
        <v>0</v>
      </c>
      <c r="R403" s="306">
        <f t="shared" ca="1" si="194"/>
        <v>0</v>
      </c>
      <c r="S403" s="307">
        <f t="shared" ca="1" si="195"/>
        <v>8.7299999999999986</v>
      </c>
      <c r="T403" s="304">
        <f t="shared" ca="1" si="175"/>
        <v>85.641299999999987</v>
      </c>
      <c r="U403" s="311">
        <f t="shared" ca="1" si="176"/>
        <v>0</v>
      </c>
      <c r="V403" s="306">
        <f t="shared" ca="1" si="177"/>
        <v>1.0940201829705862</v>
      </c>
      <c r="W403" s="304">
        <f t="shared" ca="1" si="178"/>
        <v>11.259359699844767</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7.833657415277842</v>
      </c>
      <c r="AH403" s="304">
        <f t="shared" ca="1" si="202"/>
        <v>-1.2562359630962756</v>
      </c>
    </row>
    <row r="404" spans="1:34" x14ac:dyDescent="0.2">
      <c r="A404" s="347">
        <f t="shared" ca="1" si="180"/>
        <v>0.1</v>
      </c>
      <c r="B404" s="304">
        <f t="shared" ca="1" si="181"/>
        <v>22.000000000000046</v>
      </c>
      <c r="D404" s="306">
        <f t="shared" ca="1" si="182"/>
        <v>-0.47782131458472615</v>
      </c>
      <c r="E404" s="307">
        <f t="shared" ca="1" si="183"/>
        <v>-8.6120453981491458</v>
      </c>
      <c r="F404" s="304">
        <f t="shared" ca="1" si="184"/>
        <v>8.6252906703747296</v>
      </c>
      <c r="G404" s="306">
        <f t="shared" ca="1" si="185"/>
        <v>22.673656689941172</v>
      </c>
      <c r="H404" s="307">
        <f t="shared" ca="1" si="186"/>
        <v>-57.826541509817119</v>
      </c>
      <c r="I404" s="304">
        <f t="shared" ca="1" si="187"/>
        <v>62.112829678577</v>
      </c>
      <c r="J404" s="306">
        <f t="shared" ca="1" si="188"/>
        <v>587.82695361147148</v>
      </c>
      <c r="K404" s="307">
        <f t="shared" ca="1" si="189"/>
        <v>1123.8738349822902</v>
      </c>
      <c r="L404" s="304">
        <f t="shared" ca="1" si="174"/>
        <v>1268.3189363681138</v>
      </c>
      <c r="M404" s="306">
        <f t="shared" ca="1" si="190"/>
        <v>-1.1971207434244675</v>
      </c>
      <c r="N404" s="304">
        <f t="shared" ca="1" si="191"/>
        <v>-68.589966165785484</v>
      </c>
      <c r="P404" s="310">
        <f t="shared" ca="1" si="192"/>
        <v>23</v>
      </c>
      <c r="Q404" s="304">
        <f t="shared" ca="1" si="193"/>
        <v>0</v>
      </c>
      <c r="R404" s="306">
        <f t="shared" ca="1" si="194"/>
        <v>0</v>
      </c>
      <c r="S404" s="307">
        <f t="shared" ca="1" si="195"/>
        <v>8.7299999999999986</v>
      </c>
      <c r="T404" s="304">
        <f t="shared" ca="1" si="175"/>
        <v>85.641299999999987</v>
      </c>
      <c r="U404" s="311">
        <f t="shared" ca="1" si="176"/>
        <v>0</v>
      </c>
      <c r="V404" s="306">
        <f t="shared" ca="1" si="177"/>
        <v>1.0946502868168679</v>
      </c>
      <c r="W404" s="304">
        <f t="shared" ca="1" si="178"/>
        <v>11.555450019987031</v>
      </c>
      <c r="Y404" s="314" t="str">
        <f t="shared" ca="1" si="196"/>
        <v/>
      </c>
      <c r="Z404" s="315" t="str">
        <f t="shared" ca="1" si="197"/>
        <v/>
      </c>
      <c r="AA404" s="316" t="str">
        <f t="shared" ca="1" si="198"/>
        <v/>
      </c>
      <c r="AC404" s="310">
        <f t="shared" ca="1" si="199"/>
        <v>22.000000000000046</v>
      </c>
      <c r="AD404" s="323">
        <f t="shared" ca="1" si="200"/>
        <v>587.82695361147148</v>
      </c>
      <c r="AE404" s="324" t="e">
        <f t="shared" ca="1" si="179"/>
        <v>#N/A</v>
      </c>
      <c r="AG404" s="306">
        <f t="shared" ca="1" si="201"/>
        <v>7.8221884848147223</v>
      </c>
      <c r="AH404" s="304">
        <f t="shared" ca="1" si="202"/>
        <v>-1.2897319243808441</v>
      </c>
    </row>
    <row r="405" spans="1:34" x14ac:dyDescent="0.2">
      <c r="A405" s="347">
        <f t="shared" ca="1" si="180"/>
        <v>0.1</v>
      </c>
      <c r="B405" s="304">
        <f t="shared" ca="1" si="181"/>
        <v>22.100000000000048</v>
      </c>
      <c r="D405" s="306">
        <f t="shared" ca="1" si="182"/>
        <v>-0.4831843634445655</v>
      </c>
      <c r="E405" s="307">
        <f t="shared" ca="1" si="183"/>
        <v>-8.5776941116420247</v>
      </c>
      <c r="F405" s="304">
        <f t="shared" ca="1" si="184"/>
        <v>8.5912923010438647</v>
      </c>
      <c r="G405" s="306">
        <f t="shared" ca="1" si="185"/>
        <v>22.625338253596716</v>
      </c>
      <c r="H405" s="307">
        <f t="shared" ca="1" si="186"/>
        <v>-58.684310920981318</v>
      </c>
      <c r="I405" s="304">
        <f t="shared" ca="1" si="187"/>
        <v>62.89478737828815</v>
      </c>
      <c r="J405" s="306">
        <f t="shared" ca="1" si="188"/>
        <v>590.09190335864832</v>
      </c>
      <c r="K405" s="307">
        <f t="shared" ca="1" si="189"/>
        <v>1118.0482923607503</v>
      </c>
      <c r="L405" s="304">
        <f t="shared" ca="1" si="174"/>
        <v>1264.2153449710306</v>
      </c>
      <c r="M405" s="306">
        <f t="shared" ca="1" si="190"/>
        <v>-1.2028144745190017</v>
      </c>
      <c r="N405" s="304">
        <f t="shared" ca="1" si="191"/>
        <v>-68.916192927184696</v>
      </c>
      <c r="P405" s="310">
        <f t="shared" ca="1" si="192"/>
        <v>23</v>
      </c>
      <c r="Q405" s="304">
        <f t="shared" ca="1" si="193"/>
        <v>0</v>
      </c>
      <c r="R405" s="306">
        <f t="shared" ca="1" si="194"/>
        <v>0</v>
      </c>
      <c r="S405" s="307">
        <f t="shared" ca="1" si="195"/>
        <v>8.7299999999999986</v>
      </c>
      <c r="T405" s="304">
        <f t="shared" ca="1" si="175"/>
        <v>85.641299999999987</v>
      </c>
      <c r="U405" s="311">
        <f t="shared" ca="1" si="176"/>
        <v>0</v>
      </c>
      <c r="V405" s="306">
        <f t="shared" ca="1" si="177"/>
        <v>1.0952901765181244</v>
      </c>
      <c r="W405" s="304">
        <f t="shared" ca="1" si="178"/>
        <v>11.855157761070755</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7.8093822281291416</v>
      </c>
      <c r="AH405" s="304">
        <f t="shared" ca="1" si="202"/>
        <v>-1.3236483413501756</v>
      </c>
    </row>
    <row r="406" spans="1:34" x14ac:dyDescent="0.2">
      <c r="A406" s="347">
        <f t="shared" ca="1" si="180"/>
        <v>0.1</v>
      </c>
      <c r="B406" s="304">
        <f t="shared" ca="1" si="181"/>
        <v>22.200000000000049</v>
      </c>
      <c r="D406" s="306">
        <f t="shared" ca="1" si="182"/>
        <v>-0.48851007094095394</v>
      </c>
      <c r="E406" s="307">
        <f t="shared" ca="1" si="183"/>
        <v>-8.5429304618651489</v>
      </c>
      <c r="F406" s="304">
        <f t="shared" ca="1" si="184"/>
        <v>8.5568862891634954</v>
      </c>
      <c r="G406" s="306">
        <f t="shared" ca="1" si="185"/>
        <v>22.576487246502619</v>
      </c>
      <c r="H406" s="307">
        <f t="shared" ca="1" si="186"/>
        <v>-59.53860396716783</v>
      </c>
      <c r="I406" s="304">
        <f t="shared" ca="1" si="187"/>
        <v>63.675294571370053</v>
      </c>
      <c r="J406" s="306">
        <f t="shared" ca="1" si="188"/>
        <v>592.35199463365325</v>
      </c>
      <c r="K406" s="307">
        <f t="shared" ca="1" si="189"/>
        <v>1112.137146616343</v>
      </c>
      <c r="L406" s="304">
        <f t="shared" ca="1" si="174"/>
        <v>1260.0515538780185</v>
      </c>
      <c r="M406" s="306">
        <f t="shared" ca="1" si="190"/>
        <v>-1.2083566553940255</v>
      </c>
      <c r="N406" s="304">
        <f t="shared" ca="1" si="191"/>
        <v>-69.233736500621688</v>
      </c>
      <c r="P406" s="310">
        <f t="shared" ca="1" si="192"/>
        <v>23</v>
      </c>
      <c r="Q406" s="304">
        <f t="shared" ca="1" si="193"/>
        <v>0</v>
      </c>
      <c r="R406" s="306">
        <f t="shared" ca="1" si="194"/>
        <v>0</v>
      </c>
      <c r="S406" s="307">
        <f t="shared" ca="1" si="195"/>
        <v>8.7299999999999986</v>
      </c>
      <c r="T406" s="304">
        <f t="shared" ca="1" si="175"/>
        <v>85.641299999999987</v>
      </c>
      <c r="U406" s="311">
        <f t="shared" ca="1" si="176"/>
        <v>0</v>
      </c>
      <c r="V406" s="306">
        <f t="shared" ca="1" si="177"/>
        <v>1.0959398299997907</v>
      </c>
      <c r="W406" s="304">
        <f t="shared" ca="1" si="178"/>
        <v>12.158429332537452</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7.795292777702266</v>
      </c>
      <c r="AH406" s="304">
        <f t="shared" ca="1" si="202"/>
        <v>-1.3579791249794682</v>
      </c>
    </row>
    <row r="407" spans="1:34" x14ac:dyDescent="0.2">
      <c r="A407" s="347">
        <f t="shared" ca="1" si="180"/>
        <v>0.1</v>
      </c>
      <c r="B407" s="304">
        <f t="shared" ca="1" si="181"/>
        <v>22.30000000000005</v>
      </c>
      <c r="D407" s="306">
        <f t="shared" ca="1" si="182"/>
        <v>-0.49379721696820372</v>
      </c>
      <c r="E407" s="307">
        <f t="shared" ca="1" si="183"/>
        <v>-8.5077603459672879</v>
      </c>
      <c r="F407" s="304">
        <f t="shared" ca="1" si="184"/>
        <v>8.5220784903624871</v>
      </c>
      <c r="G407" s="306">
        <f t="shared" ca="1" si="185"/>
        <v>22.5271075248058</v>
      </c>
      <c r="H407" s="307">
        <f t="shared" ca="1" si="186"/>
        <v>-60.389380001764557</v>
      </c>
      <c r="I407" s="304">
        <f t="shared" ca="1" si="187"/>
        <v>64.454230198115653</v>
      </c>
      <c r="J407" s="306">
        <f t="shared" ca="1" si="188"/>
        <v>594.60717437221865</v>
      </c>
      <c r="K407" s="307">
        <f t="shared" ca="1" si="189"/>
        <v>1106.1407474178964</v>
      </c>
      <c r="L407" s="304">
        <f t="shared" ca="1" si="174"/>
        <v>1255.8284297280168</v>
      </c>
      <c r="M407" s="306">
        <f t="shared" ca="1" si="190"/>
        <v>-1.2137530673541068</v>
      </c>
      <c r="N407" s="304">
        <f t="shared" ca="1" si="191"/>
        <v>-69.54292813044826</v>
      </c>
      <c r="P407" s="310">
        <f t="shared" ca="1" si="192"/>
        <v>23</v>
      </c>
      <c r="Q407" s="304">
        <f t="shared" ca="1" si="193"/>
        <v>0</v>
      </c>
      <c r="R407" s="306">
        <f t="shared" ca="1" si="194"/>
        <v>0</v>
      </c>
      <c r="S407" s="307">
        <f t="shared" ca="1" si="195"/>
        <v>8.7299999999999986</v>
      </c>
      <c r="T407" s="304">
        <f t="shared" ca="1" si="175"/>
        <v>85.641299999999987</v>
      </c>
      <c r="U407" s="311">
        <f t="shared" ca="1" si="176"/>
        <v>0</v>
      </c>
      <c r="V407" s="306">
        <f t="shared" ca="1" si="177"/>
        <v>1.0965992249077847</v>
      </c>
      <c r="W407" s="304">
        <f t="shared" ca="1" si="178"/>
        <v>12.465210727402724</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7.7799713475942056</v>
      </c>
      <c r="AH407" s="304">
        <f t="shared" ca="1" si="202"/>
        <v>-1.3927181366022283</v>
      </c>
    </row>
    <row r="408" spans="1:34" x14ac:dyDescent="0.2">
      <c r="A408" s="347">
        <f t="shared" ca="1" si="180"/>
        <v>0.1</v>
      </c>
      <c r="B408" s="304">
        <f t="shared" ca="1" si="181"/>
        <v>22.400000000000052</v>
      </c>
      <c r="D408" s="306">
        <f t="shared" ca="1" si="182"/>
        <v>-0.49904463060370191</v>
      </c>
      <c r="E408" s="307">
        <f t="shared" ca="1" si="183"/>
        <v>-8.4721897284335448</v>
      </c>
      <c r="F408" s="304">
        <f t="shared" ca="1" si="184"/>
        <v>8.4868748275150878</v>
      </c>
      <c r="G408" s="306">
        <f t="shared" ca="1" si="185"/>
        <v>22.477203061745431</v>
      </c>
      <c r="H408" s="307">
        <f t="shared" ca="1" si="186"/>
        <v>-61.236598974607915</v>
      </c>
      <c r="I408" s="304">
        <f t="shared" ca="1" si="187"/>
        <v>65.231477918685002</v>
      </c>
      <c r="J408" s="306">
        <f t="shared" ca="1" si="188"/>
        <v>596.85738990154618</v>
      </c>
      <c r="K408" s="307">
        <f t="shared" ca="1" si="189"/>
        <v>1100.0594484690778</v>
      </c>
      <c r="L408" s="304">
        <f t="shared" ca="1" si="174"/>
        <v>1251.5468565124431</v>
      </c>
      <c r="M408" s="306">
        <f t="shared" ca="1" si="190"/>
        <v>-1.219009217891597</v>
      </c>
      <c r="N408" s="304">
        <f t="shared" ca="1" si="191"/>
        <v>-69.844083372731873</v>
      </c>
      <c r="P408" s="310">
        <f t="shared" ca="1" si="192"/>
        <v>23</v>
      </c>
      <c r="Q408" s="304">
        <f t="shared" ca="1" si="193"/>
        <v>0</v>
      </c>
      <c r="R408" s="306">
        <f t="shared" ca="1" si="194"/>
        <v>0</v>
      </c>
      <c r="S408" s="307">
        <f t="shared" ca="1" si="195"/>
        <v>8.7299999999999986</v>
      </c>
      <c r="T408" s="304">
        <f t="shared" ca="1" si="175"/>
        <v>85.641299999999987</v>
      </c>
      <c r="U408" s="311">
        <f t="shared" ca="1" si="176"/>
        <v>0</v>
      </c>
      <c r="V408" s="306">
        <f t="shared" ca="1" si="177"/>
        <v>1.0972683386114921</v>
      </c>
      <c r="W408" s="304">
        <f t="shared" ca="1" si="178"/>
        <v>12.775447539296431</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7.7634664375956248</v>
      </c>
      <c r="AH408" s="304">
        <f t="shared" ca="1" si="202"/>
        <v>-1.4278591898514004</v>
      </c>
    </row>
    <row r="409" spans="1:34" x14ac:dyDescent="0.2">
      <c r="A409" s="347">
        <f t="shared" ca="1" si="180"/>
        <v>0.1</v>
      </c>
      <c r="B409" s="304">
        <f t="shared" ca="1" si="181"/>
        <v>22.500000000000053</v>
      </c>
      <c r="D409" s="306">
        <f t="shared" ca="1" si="182"/>
        <v>-0.5042511879817213</v>
      </c>
      <c r="E409" s="307">
        <f t="shared" ca="1" si="183"/>
        <v>-8.4362246376436634</v>
      </c>
      <c r="F409" s="304">
        <f t="shared" ca="1" si="184"/>
        <v>8.4512812873177374</v>
      </c>
      <c r="G409" s="306">
        <f t="shared" ca="1" si="185"/>
        <v>22.426777942947258</v>
      </c>
      <c r="H409" s="307">
        <f t="shared" ca="1" si="186"/>
        <v>-62.080221438372284</v>
      </c>
      <c r="I409" s="304">
        <f t="shared" ca="1" si="187"/>
        <v>66.006925869484363</v>
      </c>
      <c r="J409" s="306">
        <f t="shared" ca="1" si="188"/>
        <v>599.10258895178083</v>
      </c>
      <c r="K409" s="307">
        <f t="shared" ca="1" si="189"/>
        <v>1093.8936074484288</v>
      </c>
      <c r="L409" s="304">
        <f t="shared" ca="1" si="174"/>
        <v>1247.2077359065986</v>
      </c>
      <c r="M409" s="306">
        <f t="shared" ca="1" si="190"/>
        <v>-1.2241303555453762</v>
      </c>
      <c r="N409" s="304">
        <f t="shared" ca="1" si="191"/>
        <v>-70.137502946598943</v>
      </c>
      <c r="P409" s="310">
        <f t="shared" ca="1" si="192"/>
        <v>23</v>
      </c>
      <c r="Q409" s="304">
        <f t="shared" ca="1" si="193"/>
        <v>0</v>
      </c>
      <c r="R409" s="306">
        <f t="shared" ca="1" si="194"/>
        <v>0</v>
      </c>
      <c r="S409" s="307">
        <f t="shared" ca="1" si="195"/>
        <v>8.7299999999999986</v>
      </c>
      <c r="T409" s="304">
        <f t="shared" ca="1" si="175"/>
        <v>85.641299999999987</v>
      </c>
      <c r="U409" s="311">
        <f t="shared" ca="1" si="176"/>
        <v>0</v>
      </c>
      <c r="V409" s="306">
        <f t="shared" ca="1" si="177"/>
        <v>1.0979471482068011</v>
      </c>
      <c r="W409" s="304">
        <f t="shared" ca="1" si="178"/>
        <v>13.089084979584779</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7.7458240219323589</v>
      </c>
      <c r="AH409" s="304">
        <f t="shared" ca="1" si="202"/>
        <v>-1.4633960526112753</v>
      </c>
    </row>
    <row r="410" spans="1:34" x14ac:dyDescent="0.2">
      <c r="A410" s="347">
        <f t="shared" ca="1" si="180"/>
        <v>0.1</v>
      </c>
      <c r="B410" s="304">
        <f t="shared" ca="1" si="181"/>
        <v>22.600000000000055</v>
      </c>
      <c r="D410" s="306">
        <f t="shared" ca="1" si="182"/>
        <v>-0.50941581031375083</v>
      </c>
      <c r="E410" s="307">
        <f t="shared" ca="1" si="183"/>
        <v>-8.3998711625478606</v>
      </c>
      <c r="F410" s="304">
        <f t="shared" ca="1" si="184"/>
        <v>8.4153039169836727</v>
      </c>
      <c r="G410" s="306">
        <f t="shared" ca="1" si="185"/>
        <v>22.375836361915884</v>
      </c>
      <c r="H410" s="307">
        <f t="shared" ca="1" si="186"/>
        <v>-62.920208554627067</v>
      </c>
      <c r="I410" s="304">
        <f t="shared" ca="1" si="187"/>
        <v>66.780466436324033</v>
      </c>
      <c r="J410" s="306">
        <f t="shared" ca="1" si="188"/>
        <v>601.34271966702397</v>
      </c>
      <c r="K410" s="307">
        <f t="shared" ca="1" si="189"/>
        <v>1087.6435859487788</v>
      </c>
      <c r="L410" s="304">
        <f t="shared" ca="1" si="174"/>
        <v>1242.8119876119845</v>
      </c>
      <c r="M410" s="306">
        <f t="shared" ca="1" si="190"/>
        <v>-1.2291214838987978</v>
      </c>
      <c r="N410" s="304">
        <f t="shared" ca="1" si="191"/>
        <v>-70.423473536258086</v>
      </c>
      <c r="P410" s="310">
        <f t="shared" ca="1" si="192"/>
        <v>23</v>
      </c>
      <c r="Q410" s="304">
        <f t="shared" ca="1" si="193"/>
        <v>0</v>
      </c>
      <c r="R410" s="306">
        <f t="shared" ca="1" si="194"/>
        <v>0</v>
      </c>
      <c r="S410" s="307">
        <f t="shared" ca="1" si="195"/>
        <v>8.7299999999999986</v>
      </c>
      <c r="T410" s="304">
        <f t="shared" ca="1" si="175"/>
        <v>85.641299999999987</v>
      </c>
      <c r="U410" s="311">
        <f t="shared" ca="1" si="176"/>
        <v>0</v>
      </c>
      <c r="V410" s="306">
        <f t="shared" ca="1" si="177"/>
        <v>1.098635630519188</v>
      </c>
      <c r="W410" s="304">
        <f t="shared" ca="1" si="178"/>
        <v>13.406067894562451</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7.7270877237146518</v>
      </c>
      <c r="AH410" s="304">
        <f t="shared" ca="1" si="202"/>
        <v>-1.4993224489787838</v>
      </c>
    </row>
    <row r="411" spans="1:34" x14ac:dyDescent="0.2">
      <c r="A411" s="347">
        <f t="shared" ca="1" si="180"/>
        <v>0.1</v>
      </c>
      <c r="B411" s="304">
        <f t="shared" ca="1" si="181"/>
        <v>22.700000000000056</v>
      </c>
      <c r="D411" s="306">
        <f t="shared" ca="1" si="182"/>
        <v>-0.51453746204394446</v>
      </c>
      <c r="E411" s="307">
        <f t="shared" ca="1" si="183"/>
        <v>-8.3631354494495653</v>
      </c>
      <c r="F411" s="304">
        <f t="shared" ca="1" si="184"/>
        <v>8.3789488210447143</v>
      </c>
      <c r="G411" s="306">
        <f t="shared" ca="1" si="185"/>
        <v>22.324382615711489</v>
      </c>
      <c r="H411" s="307">
        <f t="shared" ca="1" si="186"/>
        <v>-63.756522099572024</v>
      </c>
      <c r="I411" s="304">
        <f t="shared" ca="1" si="187"/>
        <v>67.551996043091847</v>
      </c>
      <c r="J411" s="306">
        <f t="shared" ca="1" si="188"/>
        <v>603.57773061590535</v>
      </c>
      <c r="K411" s="307">
        <f t="shared" ca="1" si="189"/>
        <v>1081.3097494160688</v>
      </c>
      <c r="L411" s="304">
        <f t="shared" ca="1" si="174"/>
        <v>1238.3605497098524</v>
      </c>
      <c r="M411" s="306">
        <f t="shared" ca="1" si="190"/>
        <v>-1.2339873747647399</v>
      </c>
      <c r="N411" s="304">
        <f t="shared" ca="1" si="191"/>
        <v>-70.702268546447826</v>
      </c>
      <c r="P411" s="310">
        <f t="shared" ca="1" si="192"/>
        <v>23</v>
      </c>
      <c r="Q411" s="304">
        <f t="shared" ca="1" si="193"/>
        <v>0</v>
      </c>
      <c r="R411" s="306">
        <f t="shared" ca="1" si="194"/>
        <v>0</v>
      </c>
      <c r="S411" s="307">
        <f t="shared" ca="1" si="195"/>
        <v>8.7299999999999986</v>
      </c>
      <c r="T411" s="304">
        <f t="shared" ca="1" si="175"/>
        <v>85.641299999999987</v>
      </c>
      <c r="U411" s="311">
        <f t="shared" ca="1" si="176"/>
        <v>0</v>
      </c>
      <c r="V411" s="306">
        <f t="shared" ca="1" si="177"/>
        <v>1.0993337621068471</v>
      </c>
      <c r="W411" s="304">
        <f t="shared" ca="1" si="178"/>
        <v>13.726340782703131</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7.7072989762352186</v>
      </c>
      <c r="AH411" s="304">
        <f t="shared" ca="1" si="202"/>
        <v>-1.5356320612328125</v>
      </c>
    </row>
    <row r="412" spans="1:34" x14ac:dyDescent="0.2">
      <c r="A412" s="347">
        <f t="shared" ca="1" si="180"/>
        <v>0.1</v>
      </c>
      <c r="B412" s="304">
        <f t="shared" ca="1" si="181"/>
        <v>22.800000000000058</v>
      </c>
      <c r="D412" s="306">
        <f t="shared" ca="1" si="182"/>
        <v>-0.51961514912917861</v>
      </c>
      <c r="E412" s="307">
        <f t="shared" ca="1" si="183"/>
        <v>-8.3260236988855674</v>
      </c>
      <c r="F412" s="304">
        <f t="shared" ca="1" si="184"/>
        <v>8.3422221582506797</v>
      </c>
      <c r="G412" s="306">
        <f t="shared" ca="1" si="185"/>
        <v>22.272421100798571</v>
      </c>
      <c r="H412" s="307">
        <f t="shared" ca="1" si="186"/>
        <v>-64.589124469460586</v>
      </c>
      <c r="I412" s="304">
        <f t="shared" ca="1" si="187"/>
        <v>68.321414954776586</v>
      </c>
      <c r="J412" s="306">
        <f t="shared" ca="1" si="188"/>
        <v>605.80757080173089</v>
      </c>
      <c r="K412" s="307">
        <f t="shared" ca="1" si="189"/>
        <v>1074.8924670876172</v>
      </c>
      <c r="L412" s="304">
        <f t="shared" ca="1" si="174"/>
        <v>1233.8543790263088</v>
      </c>
      <c r="M412" s="306">
        <f t="shared" ca="1" si="190"/>
        <v>-1.2387325806038518</v>
      </c>
      <c r="N412" s="304">
        <f t="shared" ca="1" si="191"/>
        <v>-70.974148813949768</v>
      </c>
      <c r="P412" s="310">
        <f t="shared" ca="1" si="192"/>
        <v>23</v>
      </c>
      <c r="Q412" s="304">
        <f t="shared" ca="1" si="193"/>
        <v>0</v>
      </c>
      <c r="R412" s="306">
        <f t="shared" ca="1" si="194"/>
        <v>0</v>
      </c>
      <c r="S412" s="307">
        <f t="shared" ca="1" si="195"/>
        <v>8.7299999999999986</v>
      </c>
      <c r="T412" s="304">
        <f t="shared" ca="1" si="175"/>
        <v>85.641299999999987</v>
      </c>
      <c r="U412" s="311">
        <f t="shared" ca="1" si="176"/>
        <v>0</v>
      </c>
      <c r="V412" s="306">
        <f t="shared" ca="1" si="177"/>
        <v>1.100041519263866</v>
      </c>
      <c r="W412" s="304">
        <f t="shared" ca="1" si="178"/>
        <v>14.04984781195709</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7.6864971721376358</v>
      </c>
      <c r="AH412" s="304">
        <f t="shared" ca="1" si="202"/>
        <v>-1.57231853181021</v>
      </c>
    </row>
    <row r="413" spans="1:34" x14ac:dyDescent="0.2">
      <c r="A413" s="347">
        <f t="shared" ca="1" si="180"/>
        <v>0.1</v>
      </c>
      <c r="B413" s="304">
        <f t="shared" ca="1" si="181"/>
        <v>22.900000000000059</v>
      </c>
      <c r="D413" s="306">
        <f t="shared" ca="1" si="182"/>
        <v>-0.52464791743403005</v>
      </c>
      <c r="E413" s="307">
        <f t="shared" ca="1" si="183"/>
        <v>-8.288542162595208</v>
      </c>
      <c r="F413" s="304">
        <f t="shared" ca="1" si="184"/>
        <v>8.3051301385581127</v>
      </c>
      <c r="G413" s="306">
        <f t="shared" ca="1" si="185"/>
        <v>22.219956309055167</v>
      </c>
      <c r="H413" s="307">
        <f t="shared" ca="1" si="186"/>
        <v>-65.417978685720101</v>
      </c>
      <c r="I413" s="304">
        <f t="shared" ca="1" si="187"/>
        <v>69.0886270937674</v>
      </c>
      <c r="J413" s="306">
        <f t="shared" ca="1" si="188"/>
        <v>608.03218967222358</v>
      </c>
      <c r="K413" s="307">
        <f t="shared" ca="1" si="189"/>
        <v>1068.3921119298582</v>
      </c>
      <c r="L413" s="304">
        <f t="shared" ca="1" si="174"/>
        <v>1229.2944515092963</v>
      </c>
      <c r="M413" s="306">
        <f t="shared" ca="1" si="190"/>
        <v>-1.2433614462201428</v>
      </c>
      <c r="N413" s="304">
        <f t="shared" ca="1" si="191"/>
        <v>-71.239363277696469</v>
      </c>
      <c r="P413" s="310">
        <f t="shared" ca="1" si="192"/>
        <v>23</v>
      </c>
      <c r="Q413" s="304">
        <f t="shared" ca="1" si="193"/>
        <v>0</v>
      </c>
      <c r="R413" s="306">
        <f t="shared" ca="1" si="194"/>
        <v>0</v>
      </c>
      <c r="S413" s="307">
        <f t="shared" ca="1" si="195"/>
        <v>8.7299999999999986</v>
      </c>
      <c r="T413" s="304">
        <f t="shared" ca="1" si="175"/>
        <v>85.641299999999987</v>
      </c>
      <c r="U413" s="311">
        <f t="shared" ca="1" si="176"/>
        <v>0</v>
      </c>
      <c r="V413" s="306">
        <f t="shared" ca="1" si="177"/>
        <v>1.1007588780234459</v>
      </c>
      <c r="W413" s="304">
        <f t="shared" ca="1" si="178"/>
        <v>14.376532837084877</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7.6647198013991815</v>
      </c>
      <c r="AH413" s="304">
        <f t="shared" ca="1" si="202"/>
        <v>-1.6093754652871812</v>
      </c>
    </row>
    <row r="414" spans="1:34" x14ac:dyDescent="0.2">
      <c r="A414" s="347">
        <f t="shared" ca="1" si="180"/>
        <v>0.1</v>
      </c>
      <c r="B414" s="304">
        <f t="shared" ca="1" si="181"/>
        <v>23.00000000000006</v>
      </c>
      <c r="D414" s="306">
        <f t="shared" ca="1" si="182"/>
        <v>-0.52963485123176413</v>
      </c>
      <c r="E414" s="307">
        <f t="shared" ca="1" si="183"/>
        <v>-8.2506971405711393</v>
      </c>
      <c r="F414" s="304">
        <f t="shared" ca="1" si="184"/>
        <v>8.2676790202007755</v>
      </c>
      <c r="G414" s="306">
        <f t="shared" ca="1" si="185"/>
        <v>22.166992823931992</v>
      </c>
      <c r="H414" s="307">
        <f t="shared" ca="1" si="186"/>
        <v>-66.243048399777209</v>
      </c>
      <c r="I414" s="304">
        <f t="shared" ca="1" si="187"/>
        <v>69.853539868438148</v>
      </c>
      <c r="J414" s="306">
        <f t="shared" ca="1" si="188"/>
        <v>610.25153712887288</v>
      </c>
      <c r="K414" s="307">
        <f t="shared" ca="1" si="189"/>
        <v>1061.8090605755833</v>
      </c>
      <c r="L414" s="304">
        <f t="shared" ca="1" si="174"/>
        <v>1224.6817626177647</v>
      </c>
      <c r="M414" s="306">
        <f t="shared" ca="1" si="190"/>
        <v>-1.2478781197760529</v>
      </c>
      <c r="N414" s="304">
        <f t="shared" ca="1" si="191"/>
        <v>-71.498149609888458</v>
      </c>
      <c r="P414" s="310">
        <f t="shared" ca="1" si="192"/>
        <v>23</v>
      </c>
      <c r="Q414" s="304">
        <f t="shared" ca="1" si="193"/>
        <v>0</v>
      </c>
      <c r="R414" s="306">
        <f t="shared" ca="1" si="194"/>
        <v>0</v>
      </c>
      <c r="S414" s="307">
        <f t="shared" ca="1" si="195"/>
        <v>8.7299999999999986</v>
      </c>
      <c r="T414" s="304">
        <f t="shared" ca="1" si="175"/>
        <v>85.641299999999987</v>
      </c>
      <c r="U414" s="311">
        <f t="shared" ca="1" si="176"/>
        <v>0</v>
      </c>
      <c r="V414" s="306">
        <f t="shared" ca="1" si="177"/>
        <v>1.1014858141611561</v>
      </c>
      <c r="W414" s="304">
        <f t="shared" ca="1" si="178"/>
        <v>14.70633941701629</v>
      </c>
      <c r="Y414" s="314" t="str">
        <f t="shared" ca="1" si="196"/>
        <v/>
      </c>
      <c r="Z414" s="315" t="str">
        <f t="shared" ca="1" si="197"/>
        <v/>
      </c>
      <c r="AA414" s="316" t="str">
        <f t="shared" ca="1" si="198"/>
        <v/>
      </c>
      <c r="AC414" s="310">
        <f t="shared" ca="1" si="199"/>
        <v>23.00000000000006</v>
      </c>
      <c r="AD414" s="323">
        <f t="shared" ca="1" si="200"/>
        <v>610.25153712887288</v>
      </c>
      <c r="AE414" s="324" t="e">
        <f t="shared" ca="1" si="179"/>
        <v>#N/A</v>
      </c>
      <c r="AG414" s="306">
        <f t="shared" ca="1" si="201"/>
        <v>7.642002578999306</v>
      </c>
      <c r="AH414" s="304">
        <f t="shared" ca="1" si="202"/>
        <v>-1.6467964303648202</v>
      </c>
    </row>
    <row r="415" spans="1:34" x14ac:dyDescent="0.2">
      <c r="A415" s="347">
        <f t="shared" ca="1" si="180"/>
        <v>0.1</v>
      </c>
      <c r="B415" s="304">
        <f t="shared" ca="1" si="181"/>
        <v>23.100000000000062</v>
      </c>
      <c r="D415" s="306">
        <f t="shared" ca="1" si="182"/>
        <v>-0.53457507180310693</v>
      </c>
      <c r="E415" s="307">
        <f t="shared" ca="1" si="183"/>
        <v>-8.2124949781850383</v>
      </c>
      <c r="F415" s="304">
        <f t="shared" ca="1" si="184"/>
        <v>8.2298751068353262</v>
      </c>
      <c r="G415" s="306">
        <f t="shared" ca="1" si="185"/>
        <v>22.11353531675168</v>
      </c>
      <c r="H415" s="307">
        <f t="shared" ca="1" si="186"/>
        <v>-67.064297897595708</v>
      </c>
      <c r="I415" s="304">
        <f t="shared" ca="1" si="187"/>
        <v>70.61606401310317</v>
      </c>
      <c r="J415" s="306">
        <f t="shared" ca="1" si="188"/>
        <v>612.46556353590711</v>
      </c>
      <c r="K415" s="307">
        <f t="shared" ca="1" si="189"/>
        <v>1055.1436932607146</v>
      </c>
      <c r="L415" s="304">
        <f t="shared" ca="1" si="174"/>
        <v>1220.0173277233473</v>
      </c>
      <c r="M415" s="306">
        <f t="shared" ca="1" si="190"/>
        <v>-1.2522865631671081</v>
      </c>
      <c r="N415" s="304">
        <f t="shared" ca="1" si="191"/>
        <v>-71.750734810418265</v>
      </c>
      <c r="P415" s="310">
        <f t="shared" ca="1" si="192"/>
        <v>23</v>
      </c>
      <c r="Q415" s="304">
        <f t="shared" ca="1" si="193"/>
        <v>0</v>
      </c>
      <c r="R415" s="306">
        <f t="shared" ca="1" si="194"/>
        <v>0</v>
      </c>
      <c r="S415" s="307">
        <f t="shared" ca="1" si="195"/>
        <v>8.7299999999999986</v>
      </c>
      <c r="T415" s="304">
        <f t="shared" ca="1" si="175"/>
        <v>85.641299999999987</v>
      </c>
      <c r="U415" s="311">
        <f t="shared" ca="1" si="176"/>
        <v>0</v>
      </c>
      <c r="V415" s="306">
        <f t="shared" ca="1" si="177"/>
        <v>1.1022223031982354</v>
      </c>
      <c r="W415" s="304">
        <f t="shared" ca="1" si="178"/>
        <v>15.039210832224141</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7.6183795630774691</v>
      </c>
      <c r="AH415" s="304">
        <f t="shared" ca="1" si="202"/>
        <v>-1.6845749618575363</v>
      </c>
    </row>
    <row r="416" spans="1:34" x14ac:dyDescent="0.2">
      <c r="A416" s="347">
        <f t="shared" ca="1" si="180"/>
        <v>0.1</v>
      </c>
      <c r="B416" s="304">
        <f t="shared" ca="1" si="181"/>
        <v>23.200000000000063</v>
      </c>
      <c r="D416" s="306">
        <f t="shared" ca="1" si="182"/>
        <v>-0.53946773612523868</v>
      </c>
      <c r="E416" s="307">
        <f t="shared" ca="1" si="183"/>
        <v>-8.1739420633824285</v>
      </c>
      <c r="F416" s="304">
        <f t="shared" ca="1" si="184"/>
        <v>8.1917247447563</v>
      </c>
      <c r="G416" s="306">
        <f t="shared" ca="1" si="185"/>
        <v>22.059588543139157</v>
      </c>
      <c r="H416" s="307">
        <f t="shared" ca="1" si="186"/>
        <v>-67.881692103933958</v>
      </c>
      <c r="I416" s="304">
        <f t="shared" ca="1" si="187"/>
        <v>71.376113438501861</v>
      </c>
      <c r="J416" s="306">
        <f t="shared" ca="1" si="188"/>
        <v>614.67421972890168</v>
      </c>
      <c r="K416" s="307">
        <f t="shared" ca="1" si="189"/>
        <v>1048.3963937606381</v>
      </c>
      <c r="L416" s="304">
        <f t="shared" ca="1" si="174"/>
        <v>1215.3021825248422</v>
      </c>
      <c r="M416" s="306">
        <f t="shared" ca="1" si="190"/>
        <v>-1.2565905617942243</v>
      </c>
      <c r="N416" s="304">
        <f t="shared" ca="1" si="191"/>
        <v>-71.997335766782129</v>
      </c>
      <c r="P416" s="310">
        <f t="shared" ca="1" si="192"/>
        <v>23</v>
      </c>
      <c r="Q416" s="304">
        <f t="shared" ca="1" si="193"/>
        <v>0</v>
      </c>
      <c r="R416" s="306">
        <f t="shared" ca="1" si="194"/>
        <v>0</v>
      </c>
      <c r="S416" s="307">
        <f t="shared" ca="1" si="195"/>
        <v>8.7299999999999986</v>
      </c>
      <c r="T416" s="304">
        <f t="shared" ca="1" si="175"/>
        <v>85.641299999999987</v>
      </c>
      <c r="U416" s="311">
        <f t="shared" ca="1" si="176"/>
        <v>0</v>
      </c>
      <c r="V416" s="306">
        <f t="shared" ca="1" si="177"/>
        <v>1.1029683204049234</v>
      </c>
      <c r="W416" s="304">
        <f t="shared" ca="1" si="178"/>
        <v>15.375090102102428</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7.5938832643208469</v>
      </c>
      <c r="AH416" s="304">
        <f t="shared" ca="1" si="202"/>
        <v>-1.7227045626831778</v>
      </c>
    </row>
    <row r="417" spans="1:34" x14ac:dyDescent="0.2">
      <c r="A417" s="347">
        <f t="shared" ca="1" si="180"/>
        <v>0.1</v>
      </c>
      <c r="B417" s="304">
        <f t="shared" ca="1" si="181"/>
        <v>23.300000000000065</v>
      </c>
      <c r="D417" s="306">
        <f t="shared" ca="1" si="182"/>
        <v>-0.54431203564402764</v>
      </c>
      <c r="E417" s="307">
        <f t="shared" ca="1" si="183"/>
        <v>-8.1350448239414241</v>
      </c>
      <c r="F417" s="304">
        <f t="shared" ca="1" si="184"/>
        <v>8.1532343201752209</v>
      </c>
      <c r="G417" s="306">
        <f t="shared" ca="1" si="185"/>
        <v>22.005157339574755</v>
      </c>
      <c r="H417" s="307">
        <f t="shared" ca="1" si="186"/>
        <v>-68.695196586328095</v>
      </c>
      <c r="I417" s="304">
        <f t="shared" ca="1" si="187"/>
        <v>72.13360509203531</v>
      </c>
      <c r="J417" s="306">
        <f t="shared" ca="1" si="188"/>
        <v>616.87745702303732</v>
      </c>
      <c r="K417" s="307">
        <f t="shared" ca="1" si="189"/>
        <v>1041.5675493261251</v>
      </c>
      <c r="L417" s="304">
        <f t="shared" ca="1" si="174"/>
        <v>1210.5373834758013</v>
      </c>
      <c r="M417" s="306">
        <f t="shared" ca="1" si="190"/>
        <v>-1.2607937337697144</v>
      </c>
      <c r="N417" s="304">
        <f t="shared" ca="1" si="191"/>
        <v>-72.238159781545363</v>
      </c>
      <c r="P417" s="310">
        <f t="shared" ca="1" si="192"/>
        <v>23</v>
      </c>
      <c r="Q417" s="304">
        <f t="shared" ca="1" si="193"/>
        <v>0</v>
      </c>
      <c r="R417" s="306">
        <f t="shared" ca="1" si="194"/>
        <v>0</v>
      </c>
      <c r="S417" s="307">
        <f t="shared" ca="1" si="195"/>
        <v>8.7299999999999986</v>
      </c>
      <c r="T417" s="304">
        <f t="shared" ca="1" si="175"/>
        <v>85.641299999999987</v>
      </c>
      <c r="U417" s="311">
        <f t="shared" ca="1" si="176"/>
        <v>0</v>
      </c>
      <c r="V417" s="306">
        <f t="shared" ca="1" si="177"/>
        <v>1.1037238408038315</v>
      </c>
      <c r="W417" s="304">
        <f t="shared" ca="1" si="178"/>
        <v>15.713920002339021</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7.5685447472642107</v>
      </c>
      <c r="AH417" s="304">
        <f t="shared" ca="1" si="202"/>
        <v>-1.7611787058536577</v>
      </c>
    </row>
    <row r="418" spans="1:34" x14ac:dyDescent="0.2">
      <c r="A418" s="347">
        <f t="shared" ca="1" si="180"/>
        <v>0.1</v>
      </c>
      <c r="B418" s="304">
        <f t="shared" ca="1" si="181"/>
        <v>23.400000000000066</v>
      </c>
      <c r="D418" s="306">
        <f t="shared" ca="1" si="182"/>
        <v>-0.54910719512308814</v>
      </c>
      <c r="E418" s="307">
        <f t="shared" ca="1" si="183"/>
        <v>-8.095809724790783</v>
      </c>
      <c r="F418" s="304">
        <f t="shared" ca="1" si="184"/>
        <v>8.1144102565591893</v>
      </c>
      <c r="G418" s="306">
        <f t="shared" ca="1" si="185"/>
        <v>21.950246620062448</v>
      </c>
      <c r="H418" s="307">
        <f t="shared" ca="1" si="186"/>
        <v>-69.504777558807177</v>
      </c>
      <c r="I418" s="304">
        <f t="shared" ca="1" si="187"/>
        <v>72.888458827038107</v>
      </c>
      <c r="J418" s="306">
        <f t="shared" ca="1" si="188"/>
        <v>619.07522722101919</v>
      </c>
      <c r="K418" s="307">
        <f t="shared" ca="1" si="189"/>
        <v>1034.6575506188683</v>
      </c>
      <c r="L418" s="304">
        <f t="shared" ca="1" si="174"/>
        <v>1205.7240082255112</v>
      </c>
      <c r="M418" s="306">
        <f t="shared" ca="1" si="190"/>
        <v>-1.26489953859108</v>
      </c>
      <c r="N418" s="304">
        <f t="shared" ca="1" si="191"/>
        <v>-72.473405069314083</v>
      </c>
      <c r="P418" s="310">
        <f t="shared" ca="1" si="192"/>
        <v>23</v>
      </c>
      <c r="Q418" s="304">
        <f t="shared" ca="1" si="193"/>
        <v>0</v>
      </c>
      <c r="R418" s="306">
        <f t="shared" ca="1" si="194"/>
        <v>0</v>
      </c>
      <c r="S418" s="307">
        <f t="shared" ca="1" si="195"/>
        <v>8.7299999999999986</v>
      </c>
      <c r="T418" s="304">
        <f t="shared" ca="1" si="175"/>
        <v>85.641299999999987</v>
      </c>
      <c r="U418" s="311">
        <f t="shared" ca="1" si="176"/>
        <v>0</v>
      </c>
      <c r="V418" s="306">
        <f t="shared" ca="1" si="177"/>
        <v>1.1044888391733458</v>
      </c>
      <c r="W418" s="304">
        <f t="shared" ca="1" si="178"/>
        <v>16.055643082272915</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7.5423937241299228</v>
      </c>
      <c r="AH418" s="304">
        <f t="shared" ca="1" si="202"/>
        <v>-1.7999908364649513</v>
      </c>
    </row>
    <row r="419" spans="1:34" x14ac:dyDescent="0.2">
      <c r="A419" s="347">
        <f t="shared" ca="1" si="180"/>
        <v>0.1</v>
      </c>
      <c r="B419" s="304">
        <f t="shared" ca="1" si="181"/>
        <v>23.500000000000068</v>
      </c>
      <c r="D419" s="306">
        <f t="shared" ca="1" si="182"/>
        <v>-0.5538524715637414</v>
      </c>
      <c r="E419" s="307">
        <f t="shared" ca="1" si="183"/>
        <v>-8.0562432653832357</v>
      </c>
      <c r="F419" s="304">
        <f t="shared" ca="1" si="184"/>
        <v>8.0752590120249401</v>
      </c>
      <c r="G419" s="306">
        <f t="shared" ca="1" si="185"/>
        <v>21.894861372906075</v>
      </c>
      <c r="H419" s="307">
        <f t="shared" ca="1" si="186"/>
        <v>-70.310401885345499</v>
      </c>
      <c r="I419" s="304">
        <f t="shared" ca="1" si="187"/>
        <v>73.640597280423862</v>
      </c>
      <c r="J419" s="306">
        <f t="shared" ca="1" si="188"/>
        <v>621.26748262066758</v>
      </c>
      <c r="K419" s="307">
        <f t="shared" ca="1" si="189"/>
        <v>1027.6667916466606</v>
      </c>
      <c r="L419" s="304">
        <f t="shared" ca="1" si="174"/>
        <v>1200.8631560736478</v>
      </c>
      <c r="M419" s="306">
        <f t="shared" ca="1" si="190"/>
        <v>-1.2689112853147611</v>
      </c>
      <c r="N419" s="304">
        <f t="shared" ca="1" si="191"/>
        <v>-72.703261225056451</v>
      </c>
      <c r="P419" s="310">
        <f t="shared" ca="1" si="192"/>
        <v>23</v>
      </c>
      <c r="Q419" s="304">
        <f t="shared" ca="1" si="193"/>
        <v>0</v>
      </c>
      <c r="R419" s="306">
        <f t="shared" ca="1" si="194"/>
        <v>0</v>
      </c>
      <c r="S419" s="307">
        <f t="shared" ca="1" si="195"/>
        <v>8.7299999999999986</v>
      </c>
      <c r="T419" s="304">
        <f t="shared" ca="1" si="175"/>
        <v>85.641299999999987</v>
      </c>
      <c r="U419" s="311">
        <f t="shared" ca="1" si="176"/>
        <v>0</v>
      </c>
      <c r="V419" s="306">
        <f t="shared" ca="1" si="177"/>
        <v>1.1052632900510617</v>
      </c>
      <c r="W419" s="304">
        <f t="shared" ca="1" si="178"/>
        <v>16.400201682226331</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7.5154586417862506</v>
      </c>
      <c r="AH419" s="304">
        <f t="shared" ca="1" si="202"/>
        <v>-1.8391343736853285</v>
      </c>
    </row>
    <row r="420" spans="1:34" x14ac:dyDescent="0.2">
      <c r="A420" s="347">
        <f t="shared" ca="1" si="180"/>
        <v>0.1</v>
      </c>
      <c r="B420" s="304">
        <f t="shared" ca="1" si="181"/>
        <v>23.600000000000069</v>
      </c>
      <c r="D420" s="306">
        <f t="shared" ca="1" si="182"/>
        <v>-0.55854715319042036</v>
      </c>
      <c r="E420" s="307">
        <f t="shared" ca="1" si="183"/>
        <v>-8.0163519771204825</v>
      </c>
      <c r="F420" s="304">
        <f t="shared" ca="1" si="184"/>
        <v>8.0357870767847377</v>
      </c>
      <c r="G420" s="306">
        <f t="shared" ca="1" si="185"/>
        <v>21.839006657587031</v>
      </c>
      <c r="H420" s="307">
        <f t="shared" ca="1" si="186"/>
        <v>-71.112037083057544</v>
      </c>
      <c r="I420" s="304">
        <f t="shared" ca="1" si="187"/>
        <v>74.389945758094768</v>
      </c>
      <c r="J420" s="306">
        <f t="shared" ca="1" si="188"/>
        <v>623.4541760221922</v>
      </c>
      <c r="K420" s="307">
        <f t="shared" ca="1" si="189"/>
        <v>1020.5956696982405</v>
      </c>
      <c r="L420" s="304">
        <f t="shared" ca="1" si="174"/>
        <v>1195.9559484388674</v>
      </c>
      <c r="M420" s="306">
        <f t="shared" ca="1" si="190"/>
        <v>-1.2728321402601657</v>
      </c>
      <c r="N420" s="304">
        <f t="shared" ca="1" si="191"/>
        <v>-72.927909665511123</v>
      </c>
      <c r="P420" s="310">
        <f t="shared" ca="1" si="192"/>
        <v>23</v>
      </c>
      <c r="Q420" s="304">
        <f t="shared" ca="1" si="193"/>
        <v>0</v>
      </c>
      <c r="R420" s="306">
        <f t="shared" ca="1" si="194"/>
        <v>0</v>
      </c>
      <c r="S420" s="307">
        <f t="shared" ca="1" si="195"/>
        <v>8.7299999999999986</v>
      </c>
      <c r="T420" s="304">
        <f t="shared" ca="1" si="175"/>
        <v>85.641299999999987</v>
      </c>
      <c r="U420" s="311">
        <f t="shared" ca="1" si="176"/>
        <v>0</v>
      </c>
      <c r="V420" s="306">
        <f t="shared" ca="1" si="177"/>
        <v>1.106047167737251</v>
      </c>
      <c r="W420" s="304">
        <f t="shared" ca="1" si="178"/>
        <v>16.747537950802567</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7.4877667623558377</v>
      </c>
      <c r="AH420" s="304">
        <f t="shared" ca="1" si="202"/>
        <v>-1.8786027127407026</v>
      </c>
    </row>
    <row r="421" spans="1:34" x14ac:dyDescent="0.2">
      <c r="A421" s="347">
        <f t="shared" ca="1" si="180"/>
        <v>0.1</v>
      </c>
      <c r="B421" s="304">
        <f t="shared" ca="1" si="181"/>
        <v>23.70000000000007</v>
      </c>
      <c r="D421" s="306">
        <f t="shared" ca="1" si="182"/>
        <v>-0.56319055849650612</v>
      </c>
      <c r="E421" s="307">
        <f t="shared" ca="1" si="183"/>
        <v>-7.976142420826732</v>
      </c>
      <c r="F421" s="304">
        <f t="shared" ca="1" si="184"/>
        <v>7.9960009706409698</v>
      </c>
      <c r="G421" s="306">
        <f t="shared" ca="1" si="185"/>
        <v>21.782687601737379</v>
      </c>
      <c r="H421" s="307">
        <f t="shared" ca="1" si="186"/>
        <v>-71.909651325140217</v>
      </c>
      <c r="I421" s="304">
        <f t="shared" ca="1" si="187"/>
        <v>75.136432127551302</v>
      </c>
      <c r="J421" s="306">
        <f t="shared" ca="1" si="188"/>
        <v>625.63526073515845</v>
      </c>
      <c r="K421" s="307">
        <f t="shared" ca="1" si="189"/>
        <v>1013.4445852778306</v>
      </c>
      <c r="L421" s="304">
        <f t="shared" ca="1" si="174"/>
        <v>1191.0035293415817</v>
      </c>
      <c r="M421" s="306">
        <f t="shared" ca="1" si="190"/>
        <v>-1.2766651342725333</v>
      </c>
      <c r="N421" s="304">
        <f t="shared" ca="1" si="191"/>
        <v>-73.147524045318704</v>
      </c>
      <c r="P421" s="310">
        <f t="shared" ca="1" si="192"/>
        <v>23</v>
      </c>
      <c r="Q421" s="304">
        <f t="shared" ca="1" si="193"/>
        <v>0</v>
      </c>
      <c r="R421" s="306">
        <f t="shared" ca="1" si="194"/>
        <v>0</v>
      </c>
      <c r="S421" s="307">
        <f t="shared" ca="1" si="195"/>
        <v>8.7299999999999986</v>
      </c>
      <c r="T421" s="304">
        <f t="shared" ca="1" si="175"/>
        <v>85.641299999999987</v>
      </c>
      <c r="U421" s="311">
        <f t="shared" ca="1" si="176"/>
        <v>0</v>
      </c>
      <c r="V421" s="306">
        <f t="shared" ca="1" si="177"/>
        <v>1.1068404462983548</v>
      </c>
      <c r="W421" s="304">
        <f t="shared" ca="1" si="178"/>
        <v>17.097593862139981</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7.4593442379637969</v>
      </c>
      <c r="AH421" s="304">
        <f t="shared" ca="1" si="202"/>
        <v>-1.9183892268960561</v>
      </c>
    </row>
    <row r="422" spans="1:34" x14ac:dyDescent="0.2">
      <c r="A422" s="347">
        <f t="shared" ca="1" si="180"/>
        <v>0.1</v>
      </c>
      <c r="B422" s="304">
        <f t="shared" ca="1" si="181"/>
        <v>23.800000000000072</v>
      </c>
      <c r="D422" s="306">
        <f t="shared" ca="1" si="182"/>
        <v>-0.56778203534594451</v>
      </c>
      <c r="E422" s="307">
        <f t="shared" ca="1" si="183"/>
        <v>-7.93562118426797</v>
      </c>
      <c r="F422" s="304">
        <f t="shared" ca="1" si="184"/>
        <v>7.9559072405266367</v>
      </c>
      <c r="G422" s="306">
        <f t="shared" ca="1" si="185"/>
        <v>21.725909398202784</v>
      </c>
      <c r="H422" s="307">
        <f t="shared" ca="1" si="186"/>
        <v>-72.703213443567009</v>
      </c>
      <c r="I422" s="304">
        <f t="shared" ca="1" si="187"/>
        <v>75.879986717182405</v>
      </c>
      <c r="J422" s="306">
        <f t="shared" ca="1" si="188"/>
        <v>627.8106905851555</v>
      </c>
      <c r="K422" s="307">
        <f t="shared" ca="1" si="189"/>
        <v>1006.2139420393952</v>
      </c>
      <c r="L422" s="304">
        <f t="shared" ca="1" si="174"/>
        <v>1186.007065901156</v>
      </c>
      <c r="M422" s="306">
        <f t="shared" ca="1" si="190"/>
        <v>-1.2804131695714835</v>
      </c>
      <c r="N422" s="304">
        <f t="shared" ca="1" si="191"/>
        <v>-73.362270649414612</v>
      </c>
      <c r="P422" s="310">
        <f t="shared" ca="1" si="192"/>
        <v>23</v>
      </c>
      <c r="Q422" s="304">
        <f t="shared" ca="1" si="193"/>
        <v>0</v>
      </c>
      <c r="R422" s="306">
        <f t="shared" ca="1" si="194"/>
        <v>0</v>
      </c>
      <c r="S422" s="307">
        <f t="shared" ca="1" si="195"/>
        <v>8.7299999999999986</v>
      </c>
      <c r="T422" s="304">
        <f t="shared" ca="1" si="175"/>
        <v>85.641299999999987</v>
      </c>
      <c r="U422" s="311">
        <f t="shared" ca="1" si="176"/>
        <v>0</v>
      </c>
      <c r="V422" s="306">
        <f t="shared" ca="1" si="177"/>
        <v>1.1076430995705084</v>
      </c>
      <c r="W422" s="304">
        <f t="shared" ca="1" si="178"/>
        <v>17.450311233113382</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7.4302161800756377</v>
      </c>
      <c r="AH422" s="304">
        <f t="shared" ca="1" si="202"/>
        <v>-1.9584872694318423</v>
      </c>
    </row>
    <row r="423" spans="1:34" x14ac:dyDescent="0.2">
      <c r="A423" s="347">
        <f t="shared" ca="1" si="180"/>
        <v>0.1</v>
      </c>
      <c r="B423" s="304">
        <f t="shared" ca="1" si="181"/>
        <v>23.900000000000073</v>
      </c>
      <c r="D423" s="306">
        <f t="shared" ca="1" si="182"/>
        <v>-0.57232096012638656</v>
      </c>
      <c r="E423" s="307">
        <f t="shared" ca="1" si="183"/>
        <v>-7.8947948797145449</v>
      </c>
      <c r="F423" s="304">
        <f t="shared" ca="1" si="184"/>
        <v>7.9155124580893048</v>
      </c>
      <c r="G423" s="306">
        <f t="shared" ca="1" si="185"/>
        <v>21.668677302190147</v>
      </c>
      <c r="H423" s="307">
        <f t="shared" ca="1" si="186"/>
        <v>-73.492692931538457</v>
      </c>
      <c r="I423" s="304">
        <f t="shared" ca="1" si="187"/>
        <v>76.620542221755741</v>
      </c>
      <c r="J423" s="306">
        <f t="shared" ca="1" si="188"/>
        <v>629.98041992017511</v>
      </c>
      <c r="K423" s="307">
        <f t="shared" ca="1" si="189"/>
        <v>998.90414672063991</v>
      </c>
      <c r="L423" s="304">
        <f t="shared" ca="1" si="174"/>
        <v>1180.9677488477362</v>
      </c>
      <c r="M423" s="306">
        <f t="shared" ca="1" si="190"/>
        <v>-1.2840790262104875</v>
      </c>
      <c r="N423" s="304">
        <f t="shared" ca="1" si="191"/>
        <v>-73.572308763129556</v>
      </c>
      <c r="P423" s="310">
        <f t="shared" ca="1" si="192"/>
        <v>23</v>
      </c>
      <c r="Q423" s="304">
        <f t="shared" ca="1" si="193"/>
        <v>0</v>
      </c>
      <c r="R423" s="306">
        <f t="shared" ca="1" si="194"/>
        <v>0</v>
      </c>
      <c r="S423" s="307">
        <f t="shared" ca="1" si="195"/>
        <v>8.7299999999999986</v>
      </c>
      <c r="T423" s="304">
        <f t="shared" ca="1" si="175"/>
        <v>85.641299999999987</v>
      </c>
      <c r="U423" s="311">
        <f t="shared" ca="1" si="176"/>
        <v>0</v>
      </c>
      <c r="V423" s="306">
        <f t="shared" ca="1" si="177"/>
        <v>1.1084551011630881</v>
      </c>
      <c r="W423" s="304">
        <f t="shared" ca="1" si="178"/>
        <v>17.805631740473892</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7.4004067238392297</v>
      </c>
      <c r="AH423" s="304">
        <f t="shared" ca="1" si="202"/>
        <v>-1.9988901756143624</v>
      </c>
    </row>
    <row r="424" spans="1:34" x14ac:dyDescent="0.2">
      <c r="A424" s="347">
        <f t="shared" ca="1" si="180"/>
        <v>0.1</v>
      </c>
      <c r="B424" s="304">
        <f t="shared" ca="1" si="181"/>
        <v>24.000000000000075</v>
      </c>
      <c r="D424" s="306">
        <f t="shared" ca="1" si="182"/>
        <v>-0.57680673694991125</v>
      </c>
      <c r="E424" s="307">
        <f t="shared" ca="1" si="183"/>
        <v>-7.853670141544919</v>
      </c>
      <c r="F424" s="304">
        <f t="shared" ca="1" si="184"/>
        <v>7.874823217316373</v>
      </c>
      <c r="G424" s="306">
        <f t="shared" ca="1" si="185"/>
        <v>21.610996628495155</v>
      </c>
      <c r="H424" s="307">
        <f t="shared" ca="1" si="186"/>
        <v>-74.278059945692945</v>
      </c>
      <c r="I424" s="304">
        <f t="shared" ca="1" si="187"/>
        <v>77.358033613664091</v>
      </c>
      <c r="J424" s="306">
        <f t="shared" ca="1" si="188"/>
        <v>632.14440361670938</v>
      </c>
      <c r="K424" s="307">
        <f t="shared" ca="1" si="189"/>
        <v>991.51560907677833</v>
      </c>
      <c r="L424" s="304">
        <f t="shared" ca="1" si="174"/>
        <v>1175.8867930488971</v>
      </c>
      <c r="M424" s="306">
        <f t="shared" ca="1" si="190"/>
        <v>-1.2876653681709658</v>
      </c>
      <c r="N424" s="304">
        <f t="shared" ca="1" si="191"/>
        <v>-73.777791021355625</v>
      </c>
      <c r="P424" s="310">
        <f t="shared" ca="1" si="192"/>
        <v>23</v>
      </c>
      <c r="Q424" s="304">
        <f t="shared" ca="1" si="193"/>
        <v>0</v>
      </c>
      <c r="R424" s="306">
        <f t="shared" ca="1" si="194"/>
        <v>0</v>
      </c>
      <c r="S424" s="307">
        <f t="shared" ca="1" si="195"/>
        <v>8.7299999999999986</v>
      </c>
      <c r="T424" s="304">
        <f t="shared" ca="1" si="175"/>
        <v>85.641299999999987</v>
      </c>
      <c r="U424" s="311">
        <f t="shared" ca="1" si="176"/>
        <v>0</v>
      </c>
      <c r="V424" s="306">
        <f t="shared" ca="1" si="177"/>
        <v>1.1092764244622857</v>
      </c>
      <c r="W424" s="304">
        <f t="shared" ca="1" si="178"/>
        <v>18.16349693791862</v>
      </c>
      <c r="Y424" s="314" t="str">
        <f t="shared" ca="1" si="196"/>
        <v/>
      </c>
      <c r="Z424" s="315" t="str">
        <f t="shared" ca="1" si="197"/>
        <v/>
      </c>
      <c r="AA424" s="316" t="str">
        <f t="shared" ca="1" si="198"/>
        <v/>
      </c>
      <c r="AC424" s="310">
        <f t="shared" ca="1" si="199"/>
        <v>24.000000000000075</v>
      </c>
      <c r="AD424" s="323">
        <f t="shared" ca="1" si="200"/>
        <v>632.14440361670938</v>
      </c>
      <c r="AE424" s="324" t="e">
        <f t="shared" ca="1" si="179"/>
        <v>#N/A</v>
      </c>
      <c r="AG424" s="306">
        <f t="shared" ca="1" si="201"/>
        <v>7.3699390878118507</v>
      </c>
      <c r="AH424" s="304">
        <f t="shared" ca="1" si="202"/>
        <v>-2.0395912646590943</v>
      </c>
    </row>
    <row r="425" spans="1:34" x14ac:dyDescent="0.2">
      <c r="A425" s="347">
        <f t="shared" ca="1" si="180"/>
        <v>0.1</v>
      </c>
      <c r="B425" s="304">
        <f t="shared" ca="1" si="181"/>
        <v>24.100000000000076</v>
      </c>
      <c r="D425" s="306">
        <f t="shared" ca="1" si="182"/>
        <v>-0.58123879689769087</v>
      </c>
      <c r="E425" s="307">
        <f t="shared" ca="1" si="183"/>
        <v>-7.8122536238887275</v>
      </c>
      <c r="F425" s="304">
        <f t="shared" ca="1" si="184"/>
        <v>7.833846132199791</v>
      </c>
      <c r="G425" s="306">
        <f t="shared" ca="1" si="185"/>
        <v>21.552872748805385</v>
      </c>
      <c r="H425" s="307">
        <f t="shared" ca="1" si="186"/>
        <v>-75.059285308081812</v>
      </c>
      <c r="I425" s="304">
        <f t="shared" ca="1" si="187"/>
        <v>78.092398059518089</v>
      </c>
      <c r="J425" s="306">
        <f t="shared" ca="1" si="188"/>
        <v>634.30259708557446</v>
      </c>
      <c r="K425" s="307">
        <f t="shared" ca="1" si="189"/>
        <v>984.04874181408957</v>
      </c>
      <c r="L425" s="304">
        <f t="shared" ca="1" si="174"/>
        <v>1170.7654380512765</v>
      </c>
      <c r="M425" s="306">
        <f t="shared" ca="1" si="190"/>
        <v>-1.291174749113253</v>
      </c>
      <c r="N425" s="304">
        <f t="shared" ca="1" si="191"/>
        <v>-73.978863738052326</v>
      </c>
      <c r="P425" s="310">
        <f t="shared" ca="1" si="192"/>
        <v>23</v>
      </c>
      <c r="Q425" s="304">
        <f t="shared" ca="1" si="193"/>
        <v>0</v>
      </c>
      <c r="R425" s="306">
        <f t="shared" ca="1" si="194"/>
        <v>0</v>
      </c>
      <c r="S425" s="307">
        <f t="shared" ca="1" si="195"/>
        <v>8.7299999999999986</v>
      </c>
      <c r="T425" s="304">
        <f t="shared" ca="1" si="175"/>
        <v>85.641299999999987</v>
      </c>
      <c r="U425" s="311">
        <f t="shared" ca="1" si="176"/>
        <v>0</v>
      </c>
      <c r="V425" s="306">
        <f t="shared" ca="1" si="177"/>
        <v>1.1101070426347048</v>
      </c>
      <c r="W425" s="304">
        <f t="shared" ca="1" si="178"/>
        <v>18.523848273081818</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7.3388356294229631</v>
      </c>
      <c r="AH425" s="304">
        <f t="shared" ca="1" si="202"/>
        <v>-2.0805838416859821</v>
      </c>
    </row>
    <row r="426" spans="1:34" x14ac:dyDescent="0.2">
      <c r="A426" s="347">
        <f t="shared" ca="1" si="180"/>
        <v>0.1</v>
      </c>
      <c r="B426" s="304">
        <f t="shared" ca="1" si="181"/>
        <v>24.200000000000077</v>
      </c>
      <c r="D426" s="306">
        <f t="shared" ca="1" si="182"/>
        <v>-0.58561659730526183</v>
      </c>
      <c r="E426" s="307">
        <f t="shared" ca="1" si="183"/>
        <v>-7.7705519983075089</v>
      </c>
      <c r="F426" s="304">
        <f t="shared" ca="1" si="184"/>
        <v>7.7925878344385833</v>
      </c>
      <c r="G426" s="306">
        <f t="shared" ca="1" si="185"/>
        <v>21.494311089074859</v>
      </c>
      <c r="H426" s="307">
        <f t="shared" ca="1" si="186"/>
        <v>-75.836340507912567</v>
      </c>
      <c r="I426" s="304">
        <f t="shared" ca="1" si="187"/>
        <v>78.823574841705749</v>
      </c>
      <c r="J426" s="306">
        <f t="shared" ca="1" si="188"/>
        <v>636.45495627746845</v>
      </c>
      <c r="K426" s="307">
        <f t="shared" ca="1" si="189"/>
        <v>976.50396052328983</v>
      </c>
      <c r="L426" s="304">
        <f t="shared" ca="1" si="174"/>
        <v>1165.6049486373267</v>
      </c>
      <c r="M426" s="306">
        <f t="shared" ca="1" si="190"/>
        <v>-1.2946096178053041</v>
      </c>
      <c r="N426" s="304">
        <f t="shared" ca="1" si="191"/>
        <v>-74.175667217288478</v>
      </c>
      <c r="P426" s="310">
        <f t="shared" ca="1" si="192"/>
        <v>23</v>
      </c>
      <c r="Q426" s="304">
        <f t="shared" ca="1" si="193"/>
        <v>0</v>
      </c>
      <c r="R426" s="306">
        <f t="shared" ca="1" si="194"/>
        <v>0</v>
      </c>
      <c r="S426" s="307">
        <f t="shared" ca="1" si="195"/>
        <v>8.7299999999999986</v>
      </c>
      <c r="T426" s="304">
        <f t="shared" ca="1" si="175"/>
        <v>85.641299999999987</v>
      </c>
      <c r="U426" s="311">
        <f t="shared" ca="1" si="176"/>
        <v>0</v>
      </c>
      <c r="V426" s="306">
        <f t="shared" ca="1" si="177"/>
        <v>1.1109469286309819</v>
      </c>
      <c r="W426" s="304">
        <f t="shared" ca="1" si="178"/>
        <v>18.886627104439142</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7.3071178964953045</v>
      </c>
      <c r="AH426" s="304">
        <f t="shared" ca="1" si="202"/>
        <v>-2.1218611996657297</v>
      </c>
    </row>
    <row r="427" spans="1:34" x14ac:dyDescent="0.2">
      <c r="A427" s="347">
        <f t="shared" ca="1" si="180"/>
        <v>0.1</v>
      </c>
      <c r="B427" s="304">
        <f t="shared" ca="1" si="181"/>
        <v>24.300000000000079</v>
      </c>
      <c r="D427" s="306">
        <f t="shared" ca="1" si="182"/>
        <v>-0.58993962108529474</v>
      </c>
      <c r="E427" s="307">
        <f t="shared" ca="1" si="183"/>
        <v>-7.7285719515117091</v>
      </c>
      <c r="F427" s="304">
        <f t="shared" ca="1" si="184"/>
        <v>7.751054971177779</v>
      </c>
      <c r="G427" s="306">
        <f t="shared" ca="1" si="185"/>
        <v>21.435317126966329</v>
      </c>
      <c r="H427" s="307">
        <f t="shared" ca="1" si="186"/>
        <v>-76.609197703063742</v>
      </c>
      <c r="I427" s="304">
        <f t="shared" ca="1" si="187"/>
        <v>79.551505284568449</v>
      </c>
      <c r="J427" s="306">
        <f t="shared" ca="1" si="188"/>
        <v>638.60143768827049</v>
      </c>
      <c r="K427" s="307">
        <f t="shared" ca="1" si="189"/>
        <v>968.88168361274097</v>
      </c>
      <c r="L427" s="304">
        <f t="shared" ca="1" si="174"/>
        <v>1160.4066153972863</v>
      </c>
      <c r="M427" s="306">
        <f t="shared" ca="1" si="190"/>
        <v>-1.2979723232487044</v>
      </c>
      <c r="N427" s="304">
        <f t="shared" ca="1" si="191"/>
        <v>-74.368336046940982</v>
      </c>
      <c r="P427" s="310">
        <f t="shared" ca="1" si="192"/>
        <v>23</v>
      </c>
      <c r="Q427" s="304">
        <f t="shared" ca="1" si="193"/>
        <v>0</v>
      </c>
      <c r="R427" s="306">
        <f t="shared" ca="1" si="194"/>
        <v>0</v>
      </c>
      <c r="S427" s="307">
        <f t="shared" ca="1" si="195"/>
        <v>8.7299999999999986</v>
      </c>
      <c r="T427" s="304">
        <f t="shared" ca="1" si="175"/>
        <v>85.641299999999987</v>
      </c>
      <c r="U427" s="311">
        <f t="shared" ca="1" si="176"/>
        <v>0</v>
      </c>
      <c r="V427" s="306">
        <f t="shared" ca="1" si="177"/>
        <v>1.111796055189423</v>
      </c>
      <c r="W427" s="304">
        <f t="shared" ca="1" si="178"/>
        <v>19.251774718116994</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7.2748066751213205</v>
      </c>
      <c r="AH427" s="304">
        <f t="shared" ca="1" si="202"/>
        <v>-2.163416621356145</v>
      </c>
    </row>
    <row r="428" spans="1:34" x14ac:dyDescent="0.2">
      <c r="A428" s="347">
        <f t="shared" ca="1" si="180"/>
        <v>0.1</v>
      </c>
      <c r="B428" s="304">
        <f t="shared" ca="1" si="181"/>
        <v>24.40000000000008</v>
      </c>
      <c r="D428" s="306">
        <f t="shared" ca="1" si="182"/>
        <v>-0.5942073760850225</v>
      </c>
      <c r="E428" s="307">
        <f t="shared" ca="1" si="183"/>
        <v>-7.6863201831127377</v>
      </c>
      <c r="F428" s="304">
        <f t="shared" ca="1" si="184"/>
        <v>7.7092542027825282</v>
      </c>
      <c r="G428" s="306">
        <f t="shared" ca="1" si="185"/>
        <v>21.375896389357827</v>
      </c>
      <c r="H428" s="307">
        <f t="shared" ca="1" si="186"/>
        <v>-77.377829721375022</v>
      </c>
      <c r="I428" s="304">
        <f t="shared" ca="1" si="187"/>
        <v>80.276132684868841</v>
      </c>
      <c r="J428" s="306">
        <f t="shared" ca="1" si="188"/>
        <v>640.74199836408673</v>
      </c>
      <c r="K428" s="307">
        <f t="shared" ca="1" si="189"/>
        <v>961.18233224151902</v>
      </c>
      <c r="L428" s="304">
        <f t="shared" ca="1" si="174"/>
        <v>1155.1717553164331</v>
      </c>
      <c r="M428" s="306">
        <f t="shared" ca="1" si="190"/>
        <v>-1.3012651195203315</v>
      </c>
      <c r="N428" s="304">
        <f t="shared" ca="1" si="191"/>
        <v>-74.556999376101629</v>
      </c>
      <c r="P428" s="310">
        <f t="shared" ca="1" si="192"/>
        <v>23</v>
      </c>
      <c r="Q428" s="304">
        <f t="shared" ca="1" si="193"/>
        <v>0</v>
      </c>
      <c r="R428" s="306">
        <f t="shared" ca="1" si="194"/>
        <v>0</v>
      </c>
      <c r="S428" s="307">
        <f t="shared" ca="1" si="195"/>
        <v>8.7299999999999986</v>
      </c>
      <c r="T428" s="304">
        <f t="shared" ca="1" si="175"/>
        <v>85.641299999999987</v>
      </c>
      <c r="U428" s="311">
        <f t="shared" ca="1" si="176"/>
        <v>0</v>
      </c>
      <c r="V428" s="306">
        <f t="shared" ca="1" si="177"/>
        <v>1.1126543948396688</v>
      </c>
      <c r="W428" s="304">
        <f t="shared" ca="1" si="178"/>
        <v>19.619232344599194</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7.241922034168244</v>
      </c>
      <c r="AH428" s="304">
        <f t="shared" ca="1" si="202"/>
        <v>-2.2052433812276058</v>
      </c>
    </row>
    <row r="429" spans="1:34" x14ac:dyDescent="0.2">
      <c r="A429" s="347">
        <f t="shared" ca="1" si="180"/>
        <v>0.1</v>
      </c>
      <c r="B429" s="304">
        <f t="shared" ca="1" si="181"/>
        <v>24.500000000000082</v>
      </c>
      <c r="D429" s="306">
        <f t="shared" ca="1" si="182"/>
        <v>-0.59841939447569126</v>
      </c>
      <c r="E429" s="307">
        <f t="shared" ca="1" si="183"/>
        <v>-7.6438034034090183</v>
      </c>
      <c r="F429" s="304">
        <f t="shared" ca="1" si="184"/>
        <v>7.6671922006463324</v>
      </c>
      <c r="G429" s="306">
        <f t="shared" ca="1" si="185"/>
        <v>21.316054449910258</v>
      </c>
      <c r="H429" s="307">
        <f t="shared" ca="1" si="186"/>
        <v>-78.142210061715929</v>
      </c>
      <c r="I429" s="304">
        <f t="shared" ca="1" si="187"/>
        <v>80.997402246250331</v>
      </c>
      <c r="J429" s="306">
        <f t="shared" ca="1" si="188"/>
        <v>642.87659590605017</v>
      </c>
      <c r="K429" s="307">
        <f t="shared" ca="1" si="189"/>
        <v>953.40633025236446</v>
      </c>
      <c r="L429" s="304">
        <f t="shared" ca="1" si="174"/>
        <v>1149.9017123776412</v>
      </c>
      <c r="M429" s="306">
        <f t="shared" ca="1" si="190"/>
        <v>-1.3044901703468621</v>
      </c>
      <c r="N429" s="304">
        <f t="shared" ca="1" si="191"/>
        <v>-74.741781177177018</v>
      </c>
      <c r="P429" s="310">
        <f t="shared" ca="1" si="192"/>
        <v>23</v>
      </c>
      <c r="Q429" s="304">
        <f t="shared" ca="1" si="193"/>
        <v>0</v>
      </c>
      <c r="R429" s="306">
        <f t="shared" ca="1" si="194"/>
        <v>0</v>
      </c>
      <c r="S429" s="307">
        <f t="shared" ca="1" si="195"/>
        <v>8.7299999999999986</v>
      </c>
      <c r="T429" s="304">
        <f t="shared" ca="1" si="175"/>
        <v>85.641299999999987</v>
      </c>
      <c r="U429" s="311">
        <f t="shared" ca="1" si="176"/>
        <v>0</v>
      </c>
      <c r="V429" s="306">
        <f t="shared" ca="1" si="177"/>
        <v>1.1135219199063677</v>
      </c>
      <c r="W429" s="304">
        <f t="shared" ca="1" si="178"/>
        <v>19.988941175322999</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7.2084833666635753</v>
      </c>
      <c r="AH429" s="304">
        <f t="shared" ca="1" si="202"/>
        <v>-2.2473347473767693</v>
      </c>
    </row>
    <row r="430" spans="1:34" x14ac:dyDescent="0.2">
      <c r="A430" s="347">
        <f t="shared" ca="1" si="180"/>
        <v>0.1</v>
      </c>
      <c r="B430" s="304">
        <f t="shared" ca="1" si="181"/>
        <v>24.600000000000083</v>
      </c>
      <c r="D430" s="306">
        <f t="shared" ca="1" si="182"/>
        <v>-0.60257523217159381</v>
      </c>
      <c r="E430" s="307">
        <f t="shared" ca="1" si="183"/>
        <v>-7.6010283312051605</v>
      </c>
      <c r="F430" s="304">
        <f t="shared" ca="1" si="184"/>
        <v>7.6248756450325246</v>
      </c>
      <c r="G430" s="306">
        <f t="shared" ca="1" si="185"/>
        <v>21.255796926693098</v>
      </c>
      <c r="H430" s="307">
        <f t="shared" ca="1" si="186"/>
        <v>-78.902312894836442</v>
      </c>
      <c r="I430" s="304">
        <f t="shared" ca="1" si="187"/>
        <v>81.715261017410256</v>
      </c>
      <c r="J430" s="306">
        <f t="shared" ca="1" si="188"/>
        <v>645.00518847488036</v>
      </c>
      <c r="K430" s="307">
        <f t="shared" ca="1" si="189"/>
        <v>945.5541041045368</v>
      </c>
      <c r="L430" s="304">
        <f t="shared" ca="1" si="174"/>
        <v>1144.5978581792162</v>
      </c>
      <c r="M430" s="306">
        <f t="shared" ca="1" si="190"/>
        <v>-1.3076495534282289</v>
      </c>
      <c r="N430" s="304">
        <f t="shared" ca="1" si="191"/>
        <v>-74.92280049360437</v>
      </c>
      <c r="P430" s="310">
        <f t="shared" ca="1" si="192"/>
        <v>23</v>
      </c>
      <c r="Q430" s="304">
        <f t="shared" ca="1" si="193"/>
        <v>0</v>
      </c>
      <c r="R430" s="306">
        <f t="shared" ca="1" si="194"/>
        <v>0</v>
      </c>
      <c r="S430" s="307">
        <f t="shared" ca="1" si="195"/>
        <v>8.7299999999999986</v>
      </c>
      <c r="T430" s="304">
        <f t="shared" ca="1" si="175"/>
        <v>85.641299999999987</v>
      </c>
      <c r="U430" s="311">
        <f t="shared" ca="1" si="176"/>
        <v>0</v>
      </c>
      <c r="V430" s="306">
        <f t="shared" ca="1" si="177"/>
        <v>1.1143986025128767</v>
      </c>
      <c r="W430" s="304">
        <f t="shared" ca="1" si="178"/>
        <v>20.36084237915729</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7.1745094282928417</v>
      </c>
      <c r="AH430" s="304">
        <f t="shared" ca="1" si="202"/>
        <v>-2.2896839834276062</v>
      </c>
    </row>
    <row r="431" spans="1:34" x14ac:dyDescent="0.2">
      <c r="A431" s="347">
        <f t="shared" ca="1" si="180"/>
        <v>0.1</v>
      </c>
      <c r="B431" s="304">
        <f t="shared" ca="1" si="181"/>
        <v>24.700000000000085</v>
      </c>
      <c r="D431" s="306">
        <f t="shared" ca="1" si="182"/>
        <v>-0.60667446827645599</v>
      </c>
      <c r="E431" s="307">
        <f t="shared" ca="1" si="183"/>
        <v>-7.5580016916634811</v>
      </c>
      <c r="F431" s="304">
        <f t="shared" ca="1" si="184"/>
        <v>7.5823112229482224</v>
      </c>
      <c r="G431" s="306">
        <f t="shared" ca="1" si="185"/>
        <v>21.19512947986545</v>
      </c>
      <c r="H431" s="307">
        <f t="shared" ca="1" si="186"/>
        <v>-79.658113064002791</v>
      </c>
      <c r="I431" s="304">
        <f t="shared" ca="1" si="187"/>
        <v>82.429657833729436</v>
      </c>
      <c r="J431" s="306">
        <f t="shared" ca="1" si="188"/>
        <v>647.12773479520831</v>
      </c>
      <c r="K431" s="307">
        <f t="shared" ca="1" si="189"/>
        <v>937.62608280659481</v>
      </c>
      <c r="L431" s="304">
        <f t="shared" ca="1" si="174"/>
        <v>1139.2615925679302</v>
      </c>
      <c r="M431" s="306">
        <f t="shared" ca="1" si="190"/>
        <v>-1.310745264525123</v>
      </c>
      <c r="N431" s="304">
        <f t="shared" ca="1" si="191"/>
        <v>-75.100171674048212</v>
      </c>
      <c r="P431" s="310">
        <f t="shared" ca="1" si="192"/>
        <v>23</v>
      </c>
      <c r="Q431" s="304">
        <f t="shared" ca="1" si="193"/>
        <v>0</v>
      </c>
      <c r="R431" s="306">
        <f t="shared" ca="1" si="194"/>
        <v>0</v>
      </c>
      <c r="S431" s="307">
        <f t="shared" ca="1" si="195"/>
        <v>8.7299999999999986</v>
      </c>
      <c r="T431" s="304">
        <f t="shared" ca="1" si="175"/>
        <v>85.641299999999987</v>
      </c>
      <c r="U431" s="311">
        <f t="shared" ca="1" si="176"/>
        <v>0</v>
      </c>
      <c r="V431" s="306">
        <f t="shared" ca="1" si="177"/>
        <v>1.1152844145849687</v>
      </c>
      <c r="W431" s="304">
        <f t="shared" ca="1" si="178"/>
        <v>20.734877118755406</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7.1400183732232279</v>
      </c>
      <c r="AH431" s="304">
        <f t="shared" ca="1" si="202"/>
        <v>-2.3322843504189339</v>
      </c>
    </row>
    <row r="432" spans="1:34" x14ac:dyDescent="0.2">
      <c r="A432" s="347">
        <f t="shared" ca="1" si="180"/>
        <v>0.1</v>
      </c>
      <c r="B432" s="304">
        <f t="shared" ca="1" si="181"/>
        <v>24.800000000000086</v>
      </c>
      <c r="D432" s="306">
        <f t="shared" ca="1" si="182"/>
        <v>-0.61071670455509197</v>
      </c>
      <c r="E432" s="307">
        <f t="shared" ca="1" si="183"/>
        <v>-7.5147302141872308</v>
      </c>
      <c r="F432" s="304">
        <f t="shared" ca="1" si="184"/>
        <v>7.539505626050099</v>
      </c>
      <c r="G432" s="306">
        <f t="shared" ca="1" si="185"/>
        <v>21.134057809409942</v>
      </c>
      <c r="H432" s="307">
        <f t="shared" ca="1" si="186"/>
        <v>-80.409586085421509</v>
      </c>
      <c r="I432" s="304">
        <f t="shared" ca="1" si="187"/>
        <v>83.140543262119081</v>
      </c>
      <c r="J432" s="306">
        <f t="shared" ca="1" si="188"/>
        <v>649.24419415967213</v>
      </c>
      <c r="K432" s="307">
        <f t="shared" ca="1" si="189"/>
        <v>929.6226978491236</v>
      </c>
      <c r="L432" s="304">
        <f t="shared" ca="1" si="174"/>
        <v>1133.8943442871232</v>
      </c>
      <c r="M432" s="306">
        <f t="shared" ca="1" si="190"/>
        <v>-1.3137792213246788</v>
      </c>
      <c r="N432" s="304">
        <f t="shared" ca="1" si="191"/>
        <v>-75.274004593887781</v>
      </c>
      <c r="P432" s="310">
        <f t="shared" ca="1" si="192"/>
        <v>23</v>
      </c>
      <c r="Q432" s="304">
        <f t="shared" ca="1" si="193"/>
        <v>0</v>
      </c>
      <c r="R432" s="306">
        <f t="shared" ca="1" si="194"/>
        <v>0</v>
      </c>
      <c r="S432" s="307">
        <f t="shared" ca="1" si="195"/>
        <v>8.7299999999999986</v>
      </c>
      <c r="T432" s="304">
        <f t="shared" ca="1" si="175"/>
        <v>85.641299999999987</v>
      </c>
      <c r="U432" s="311">
        <f t="shared" ca="1" si="176"/>
        <v>0</v>
      </c>
      <c r="V432" s="306">
        <f t="shared" ca="1" si="177"/>
        <v>1.1161793278545622</v>
      </c>
      <c r="W432" s="304">
        <f t="shared" ca="1" si="178"/>
        <v>21.110986566775463</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7.1050277874499894</v>
      </c>
      <c r="AH432" s="304">
        <f t="shared" ca="1" si="202"/>
        <v>-2.3751291086775956</v>
      </c>
    </row>
    <row r="433" spans="1:34" x14ac:dyDescent="0.2">
      <c r="A433" s="347">
        <f t="shared" ca="1" si="180"/>
        <v>0.1</v>
      </c>
      <c r="B433" s="304">
        <f t="shared" ca="1" si="181"/>
        <v>24.900000000000087</v>
      </c>
      <c r="D433" s="306">
        <f t="shared" ca="1" si="182"/>
        <v>-0.61470156492841621</v>
      </c>
      <c r="E433" s="307">
        <f t="shared" ca="1" si="183"/>
        <v>-7.471220630335031</v>
      </c>
      <c r="F433" s="304">
        <f t="shared" ca="1" si="184"/>
        <v>7.4964655485814928</v>
      </c>
      <c r="G433" s="306">
        <f t="shared" ca="1" si="185"/>
        <v>21.0725876529171</v>
      </c>
      <c r="H433" s="307">
        <f t="shared" ca="1" si="186"/>
        <v>-81.15670814845501</v>
      </c>
      <c r="I433" s="304">
        <f t="shared" ca="1" si="187"/>
        <v>83.847869548864381</v>
      </c>
      <c r="J433" s="306">
        <f t="shared" ca="1" si="188"/>
        <v>651.35452643278848</v>
      </c>
      <c r="K433" s="307">
        <f t="shared" ca="1" si="189"/>
        <v>921.5443831374298</v>
      </c>
      <c r="L433" s="304">
        <f t="shared" ca="1" si="174"/>
        <v>1128.4975716396682</v>
      </c>
      <c r="M433" s="306">
        <f t="shared" ca="1" si="190"/>
        <v>-1.3167532670975852</v>
      </c>
      <c r="N433" s="304">
        <f t="shared" ca="1" si="191"/>
        <v>-75.444404864754034</v>
      </c>
      <c r="P433" s="310">
        <f t="shared" ca="1" si="192"/>
        <v>23</v>
      </c>
      <c r="Q433" s="304">
        <f t="shared" ca="1" si="193"/>
        <v>0</v>
      </c>
      <c r="R433" s="306">
        <f t="shared" ca="1" si="194"/>
        <v>0</v>
      </c>
      <c r="S433" s="307">
        <f t="shared" ca="1" si="195"/>
        <v>8.7299999999999986</v>
      </c>
      <c r="T433" s="304">
        <f t="shared" ca="1" si="175"/>
        <v>85.641299999999987</v>
      </c>
      <c r="U433" s="311">
        <f t="shared" ca="1" si="176"/>
        <v>0</v>
      </c>
      <c r="V433" s="306">
        <f t="shared" ca="1" si="177"/>
        <v>1.1170833138634617</v>
      </c>
      <c r="W433" s="304">
        <f t="shared" ca="1" si="178"/>
        <v>21.489111921961388</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7.0695547198471473</v>
      </c>
      <c r="AH433" s="304">
        <f t="shared" ca="1" si="202"/>
        <v>-2.4182115196764564</v>
      </c>
    </row>
    <row r="434" spans="1:34" x14ac:dyDescent="0.2">
      <c r="A434" s="347">
        <f t="shared" ca="1" si="180"/>
        <v>0.1</v>
      </c>
      <c r="B434" s="304">
        <f t="shared" ca="1" si="181"/>
        <v>25.000000000000089</v>
      </c>
      <c r="D434" s="306">
        <f t="shared" ca="1" si="182"/>
        <v>-0.61862869499004924</v>
      </c>
      <c r="E434" s="307">
        <f t="shared" ca="1" si="183"/>
        <v>-7.4274796717660365</v>
      </c>
      <c r="F434" s="304">
        <f t="shared" ca="1" si="184"/>
        <v>7.4531976853403528</v>
      </c>
      <c r="G434" s="306">
        <f t="shared" ca="1" si="185"/>
        <v>21.010724783418095</v>
      </c>
      <c r="H434" s="307">
        <f t="shared" ca="1" si="186"/>
        <v>-81.899456115631608</v>
      </c>
      <c r="I434" s="304">
        <f t="shared" ca="1" si="187"/>
        <v>84.551590570259563</v>
      </c>
      <c r="J434" s="306">
        <f t="shared" ca="1" si="188"/>
        <v>653.45869205460519</v>
      </c>
      <c r="K434" s="307">
        <f t="shared" ca="1" si="189"/>
        <v>913.39157492422544</v>
      </c>
      <c r="L434" s="304">
        <f t="shared" ca="1" si="174"/>
        <v>1123.0727631655361</v>
      </c>
      <c r="M434" s="306">
        <f t="shared" ca="1" si="190"/>
        <v>-1.3196691741590292</v>
      </c>
      <c r="N434" s="304">
        <f t="shared" ca="1" si="191"/>
        <v>-75.611474032827175</v>
      </c>
      <c r="P434" s="310">
        <f t="shared" ca="1" si="192"/>
        <v>23</v>
      </c>
      <c r="Q434" s="304">
        <f t="shared" ca="1" si="193"/>
        <v>0</v>
      </c>
      <c r="R434" s="306">
        <f t="shared" ca="1" si="194"/>
        <v>0</v>
      </c>
      <c r="S434" s="307">
        <f t="shared" ca="1" si="195"/>
        <v>8.7299999999999986</v>
      </c>
      <c r="T434" s="304">
        <f t="shared" ca="1" si="175"/>
        <v>85.641299999999987</v>
      </c>
      <c r="U434" s="311">
        <f t="shared" ca="1" si="176"/>
        <v>0</v>
      </c>
      <c r="V434" s="306">
        <f t="shared" ca="1" si="177"/>
        <v>1.117996343967109</v>
      </c>
      <c r="W434" s="304">
        <f t="shared" ca="1" si="178"/>
        <v>21.869194425077659</v>
      </c>
      <c r="Y434" s="314" t="str">
        <f t="shared" ca="1" si="196"/>
        <v/>
      </c>
      <c r="Z434" s="315" t="str">
        <f t="shared" ca="1" si="197"/>
        <v/>
      </c>
      <c r="AA434" s="316" t="str">
        <f t="shared" ca="1" si="198"/>
        <v/>
      </c>
      <c r="AC434" s="310">
        <f t="shared" ca="1" si="199"/>
        <v>25.000000000000089</v>
      </c>
      <c r="AD434" s="323">
        <f t="shared" ca="1" si="200"/>
        <v>653.45869205460519</v>
      </c>
      <c r="AE434" s="324" t="e">
        <f t="shared" ca="1" si="179"/>
        <v>#N/A</v>
      </c>
      <c r="AG434" s="306">
        <f t="shared" ca="1" si="201"/>
        <v>7.0336157110899249</v>
      </c>
      <c r="AH434" s="304">
        <f t="shared" ca="1" si="202"/>
        <v>-2.461524847876448</v>
      </c>
    </row>
    <row r="435" spans="1:34" x14ac:dyDescent="0.2">
      <c r="A435" s="347">
        <f t="shared" ca="1" si="180"/>
        <v>0.1</v>
      </c>
      <c r="B435" s="304">
        <f t="shared" ca="1" si="181"/>
        <v>25.10000000000009</v>
      </c>
      <c r="D435" s="306">
        <f t="shared" ca="1" si="182"/>
        <v>-0.62249776154287273</v>
      </c>
      <c r="E435" s="307">
        <f t="shared" ca="1" si="183"/>
        <v>-7.3835140682155247</v>
      </c>
      <c r="F435" s="304">
        <f t="shared" ca="1" si="184"/>
        <v>7.4097087296777371</v>
      </c>
      <c r="G435" s="306">
        <f t="shared" ca="1" si="185"/>
        <v>20.948475007263806</v>
      </c>
      <c r="H435" s="307">
        <f t="shared" ca="1" si="186"/>
        <v>-82.637807522453159</v>
      </c>
      <c r="I435" s="304">
        <f t="shared" ca="1" si="187"/>
        <v>85.25166178584422</v>
      </c>
      <c r="J435" s="306">
        <f t="shared" ca="1" si="188"/>
        <v>655.55665204413924</v>
      </c>
      <c r="K435" s="307">
        <f t="shared" ca="1" si="189"/>
        <v>905.16471174232117</v>
      </c>
      <c r="L435" s="304">
        <f t="shared" ca="1" si="174"/>
        <v>1117.6214383336069</v>
      </c>
      <c r="M435" s="306">
        <f t="shared" ca="1" si="190"/>
        <v>-1.3225286471450943</v>
      </c>
      <c r="N435" s="304">
        <f t="shared" ca="1" si="191"/>
        <v>-75.775309766560369</v>
      </c>
      <c r="P435" s="310">
        <f t="shared" ca="1" si="192"/>
        <v>23</v>
      </c>
      <c r="Q435" s="304">
        <f t="shared" ca="1" si="193"/>
        <v>0</v>
      </c>
      <c r="R435" s="306">
        <f t="shared" ca="1" si="194"/>
        <v>0</v>
      </c>
      <c r="S435" s="307">
        <f t="shared" ca="1" si="195"/>
        <v>8.7299999999999986</v>
      </c>
      <c r="T435" s="304">
        <f t="shared" ca="1" si="175"/>
        <v>85.641299999999987</v>
      </c>
      <c r="U435" s="311">
        <f t="shared" ca="1" si="176"/>
        <v>0</v>
      </c>
      <c r="V435" s="306">
        <f t="shared" ca="1" si="177"/>
        <v>1.1189183893383514</v>
      </c>
      <c r="W435" s="304">
        <f t="shared" ca="1" si="178"/>
        <v>22.251175374691467</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6.9972268206033652</v>
      </c>
      <c r="AH435" s="304">
        <f t="shared" ca="1" si="202"/>
        <v>-2.5050623625518513</v>
      </c>
    </row>
    <row r="436" spans="1:34" x14ac:dyDescent="0.2">
      <c r="A436" s="347">
        <f t="shared" ca="1" si="180"/>
        <v>0.1</v>
      </c>
      <c r="B436" s="304">
        <f t="shared" ca="1" si="181"/>
        <v>25.200000000000092</v>
      </c>
      <c r="D436" s="306">
        <f t="shared" ca="1" si="182"/>
        <v>-0.62630845215403685</v>
      </c>
      <c r="E436" s="307">
        <f t="shared" ca="1" si="183"/>
        <v>-7.3393305455005962</v>
      </c>
      <c r="F436" s="304">
        <f t="shared" ca="1" si="184"/>
        <v>7.3660053715265281</v>
      </c>
      <c r="G436" s="306">
        <f t="shared" ca="1" si="185"/>
        <v>20.885844162048404</v>
      </c>
      <c r="H436" s="307">
        <f t="shared" ca="1" si="186"/>
        <v>-83.371740577003223</v>
      </c>
      <c r="I436" s="304">
        <f t="shared" ca="1" si="187"/>
        <v>85.948040194064319</v>
      </c>
      <c r="J436" s="306">
        <f t="shared" ca="1" si="188"/>
        <v>657.6483680026048</v>
      </c>
      <c r="K436" s="307">
        <f t="shared" ca="1" si="189"/>
        <v>896.86423433734831</v>
      </c>
      <c r="L436" s="304">
        <f t="shared" ca="1" si="174"/>
        <v>1112.1451482472994</v>
      </c>
      <c r="M436" s="306">
        <f t="shared" ca="1" si="190"/>
        <v>-1.3253333261155009</v>
      </c>
      <c r="N436" s="304">
        <f t="shared" ca="1" si="191"/>
        <v>-75.936006034453769</v>
      </c>
      <c r="P436" s="310">
        <f t="shared" ca="1" si="192"/>
        <v>23</v>
      </c>
      <c r="Q436" s="304">
        <f t="shared" ca="1" si="193"/>
        <v>0</v>
      </c>
      <c r="R436" s="306">
        <f t="shared" ca="1" si="194"/>
        <v>0</v>
      </c>
      <c r="S436" s="307">
        <f t="shared" ca="1" si="195"/>
        <v>8.7299999999999986</v>
      </c>
      <c r="T436" s="304">
        <f t="shared" ca="1" si="175"/>
        <v>85.641299999999987</v>
      </c>
      <c r="U436" s="311">
        <f t="shared" ca="1" si="176"/>
        <v>0</v>
      </c>
      <c r="V436" s="306">
        <f t="shared" ca="1" si="177"/>
        <v>1.1198494209712142</v>
      </c>
      <c r="W436" s="304">
        <f t="shared" ca="1" si="178"/>
        <v>22.634996142795526</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6.9604036516796954</v>
      </c>
      <c r="AH436" s="304">
        <f t="shared" ca="1" si="202"/>
        <v>-2.5488173395981066</v>
      </c>
    </row>
    <row r="437" spans="1:34" x14ac:dyDescent="0.2">
      <c r="A437" s="347">
        <f t="shared" ca="1" si="180"/>
        <v>0.1</v>
      </c>
      <c r="B437" s="304">
        <f t="shared" ca="1" si="181"/>
        <v>25.300000000000093</v>
      </c>
      <c r="D437" s="306">
        <f t="shared" ca="1" si="182"/>
        <v>-0.63006047472701288</v>
      </c>
      <c r="E437" s="307">
        <f t="shared" ca="1" si="183"/>
        <v>-7.2949358235558091</v>
      </c>
      <c r="F437" s="304">
        <f t="shared" ca="1" si="184"/>
        <v>7.3220942954602206</v>
      </c>
      <c r="G437" s="306">
        <f t="shared" ca="1" si="185"/>
        <v>20.822838114575703</v>
      </c>
      <c r="H437" s="307">
        <f t="shared" ca="1" si="186"/>
        <v>-84.10123415935881</v>
      </c>
      <c r="I437" s="304">
        <f t="shared" ca="1" si="187"/>
        <v>86.640684290194329</v>
      </c>
      <c r="J437" s="306">
        <f t="shared" ca="1" si="188"/>
        <v>659.73380211643598</v>
      </c>
      <c r="K437" s="307">
        <f t="shared" ca="1" si="189"/>
        <v>888.49058560053015</v>
      </c>
      <c r="L437" s="304">
        <f t="shared" ca="1" si="174"/>
        <v>1106.6454763634927</v>
      </c>
      <c r="M437" s="306">
        <f t="shared" ca="1" si="190"/>
        <v>-1.3280847894928884</v>
      </c>
      <c r="N437" s="304">
        <f t="shared" ca="1" si="191"/>
        <v>-76.093653273462891</v>
      </c>
      <c r="P437" s="310">
        <f t="shared" ca="1" si="192"/>
        <v>23</v>
      </c>
      <c r="Q437" s="304">
        <f t="shared" ca="1" si="193"/>
        <v>0</v>
      </c>
      <c r="R437" s="306">
        <f t="shared" ca="1" si="194"/>
        <v>0</v>
      </c>
      <c r="S437" s="307">
        <f t="shared" ca="1" si="195"/>
        <v>8.7299999999999986</v>
      </c>
      <c r="T437" s="304">
        <f t="shared" ca="1" si="175"/>
        <v>85.641299999999987</v>
      </c>
      <c r="U437" s="311">
        <f t="shared" ca="1" si="176"/>
        <v>0</v>
      </c>
      <c r="V437" s="306">
        <f t="shared" ca="1" si="177"/>
        <v>1.1207894096846864</v>
      </c>
      <c r="W437" s="304">
        <f t="shared" ca="1" si="178"/>
        <v>23.020598190265687</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6.9231613748961447</v>
      </c>
      <c r="AH437" s="304">
        <f t="shared" ca="1" si="202"/>
        <v>-2.5927830633213667</v>
      </c>
    </row>
    <row r="438" spans="1:34" x14ac:dyDescent="0.2">
      <c r="A438" s="347">
        <f t="shared" ca="1" si="180"/>
        <v>0.1</v>
      </c>
      <c r="B438" s="304">
        <f t="shared" ca="1" si="181"/>
        <v>25.400000000000095</v>
      </c>
      <c r="D438" s="306">
        <f t="shared" ca="1" si="182"/>
        <v>-0.63375355708941017</v>
      </c>
      <c r="E438" s="307">
        <f t="shared" ca="1" si="183"/>
        <v>-7.250336614498571</v>
      </c>
      <c r="F438" s="304">
        <f t="shared" ca="1" si="184"/>
        <v>7.2779821787815671</v>
      </c>
      <c r="G438" s="306">
        <f t="shared" ca="1" si="185"/>
        <v>20.759462758866761</v>
      </c>
      <c r="H438" s="307">
        <f t="shared" ca="1" si="186"/>
        <v>-84.826267820808667</v>
      </c>
      <c r="I438" s="304">
        <f t="shared" ca="1" si="187"/>
        <v>87.329554026368044</v>
      </c>
      <c r="J438" s="306">
        <f t="shared" ca="1" si="188"/>
        <v>661.8129171601081</v>
      </c>
      <c r="K438" s="307">
        <f t="shared" ca="1" si="189"/>
        <v>880.04421050152177</v>
      </c>
      <c r="L438" s="304">
        <f t="shared" ca="1" si="174"/>
        <v>1101.1240392241098</v>
      </c>
      <c r="M438" s="306">
        <f t="shared" ca="1" si="190"/>
        <v>-1.3307845568481986</v>
      </c>
      <c r="N438" s="304">
        <f t="shared" ca="1" si="191"/>
        <v>-76.248338548589359</v>
      </c>
      <c r="P438" s="310">
        <f t="shared" ca="1" si="192"/>
        <v>23</v>
      </c>
      <c r="Q438" s="304">
        <f t="shared" ca="1" si="193"/>
        <v>0</v>
      </c>
      <c r="R438" s="306">
        <f t="shared" ca="1" si="194"/>
        <v>0</v>
      </c>
      <c r="S438" s="307">
        <f t="shared" ca="1" si="195"/>
        <v>8.7299999999999986</v>
      </c>
      <c r="T438" s="304">
        <f t="shared" ca="1" si="175"/>
        <v>85.641299999999987</v>
      </c>
      <c r="U438" s="311">
        <f t="shared" ca="1" si="176"/>
        <v>0</v>
      </c>
      <c r="V438" s="306">
        <f t="shared" ca="1" si="177"/>
        <v>1.1217383261265166</v>
      </c>
      <c r="W438" s="304">
        <f t="shared" ca="1" si="178"/>
        <v>23.407923082147139</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6.8855147499547709</v>
      </c>
      <c r="AH438" s="304">
        <f t="shared" ca="1" si="202"/>
        <v>-2.6369528282091284</v>
      </c>
    </row>
    <row r="439" spans="1:34" x14ac:dyDescent="0.2">
      <c r="A439" s="347">
        <f t="shared" ca="1" si="180"/>
        <v>0.1</v>
      </c>
      <c r="B439" s="304">
        <f t="shared" ca="1" si="181"/>
        <v>25.500000000000096</v>
      </c>
      <c r="D439" s="306">
        <f t="shared" ca="1" si="182"/>
        <v>-0.63738744659536684</v>
      </c>
      <c r="E439" s="307">
        <f t="shared" ca="1" si="183"/>
        <v>-7.2055396207242026</v>
      </c>
      <c r="F439" s="304">
        <f t="shared" ca="1" si="184"/>
        <v>7.2336756896410312</v>
      </c>
      <c r="G439" s="306">
        <f t="shared" ca="1" si="185"/>
        <v>20.695724014207222</v>
      </c>
      <c r="H439" s="307">
        <f t="shared" ca="1" si="186"/>
        <v>-85.546821782881082</v>
      </c>
      <c r="I439" s="304">
        <f t="shared" ca="1" si="187"/>
        <v>88.014610773576962</v>
      </c>
      <c r="J439" s="306">
        <f t="shared" ca="1" si="188"/>
        <v>663.88567649876177</v>
      </c>
      <c r="K439" s="307">
        <f t="shared" ca="1" si="189"/>
        <v>871.52555602133725</v>
      </c>
      <c r="L439" s="304">
        <f t="shared" ca="1" si="174"/>
        <v>1095.5824871996265</v>
      </c>
      <c r="M439" s="306">
        <f t="shared" ca="1" si="190"/>
        <v>-1.3334340915411176</v>
      </c>
      <c r="N439" s="304">
        <f t="shared" ca="1" si="191"/>
        <v>-76.400145704167102</v>
      </c>
      <c r="P439" s="310">
        <f t="shared" ca="1" si="192"/>
        <v>23</v>
      </c>
      <c r="Q439" s="304">
        <f t="shared" ca="1" si="193"/>
        <v>0</v>
      </c>
      <c r="R439" s="306">
        <f t="shared" ca="1" si="194"/>
        <v>0</v>
      </c>
      <c r="S439" s="307">
        <f t="shared" ca="1" si="195"/>
        <v>8.7299999999999986</v>
      </c>
      <c r="T439" s="304">
        <f t="shared" ca="1" si="175"/>
        <v>85.641299999999987</v>
      </c>
      <c r="U439" s="311">
        <f t="shared" ca="1" si="176"/>
        <v>0</v>
      </c>
      <c r="V439" s="306">
        <f t="shared" ca="1" si="177"/>
        <v>1.1226961407770084</v>
      </c>
      <c r="W439" s="304">
        <f t="shared" ca="1" si="178"/>
        <v>23.796912502763327</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6.8474781460567034</v>
      </c>
      <c r="AH439" s="304">
        <f t="shared" ca="1" si="202"/>
        <v>-2.6813199406812305</v>
      </c>
    </row>
    <row r="440" spans="1:34" x14ac:dyDescent="0.2">
      <c r="A440" s="347">
        <f t="shared" ca="1" si="180"/>
        <v>0.1</v>
      </c>
      <c r="B440" s="304">
        <f t="shared" ca="1" si="181"/>
        <v>25.600000000000097</v>
      </c>
      <c r="D440" s="306">
        <f t="shared" ca="1" si="182"/>
        <v>-0.64096190974140288</v>
      </c>
      <c r="E440" s="307">
        <f t="shared" ca="1" si="183"/>
        <v>-7.1605515330306115</v>
      </c>
      <c r="F440" s="304">
        <f t="shared" ca="1" si="184"/>
        <v>7.1891814851849709</v>
      </c>
      <c r="G440" s="306">
        <f t="shared" ca="1" si="185"/>
        <v>20.631627823233082</v>
      </c>
      <c r="H440" s="307">
        <f t="shared" ca="1" si="186"/>
        <v>-86.262876936184142</v>
      </c>
      <c r="I440" s="304">
        <f t="shared" ca="1" si="187"/>
        <v>88.695817285504816</v>
      </c>
      <c r="J440" s="306">
        <f t="shared" ca="1" si="188"/>
        <v>665.95204409063376</v>
      </c>
      <c r="K440" s="307">
        <f t="shared" ca="1" si="189"/>
        <v>862.93507108538404</v>
      </c>
      <c r="L440" s="304">
        <f t="shared" ca="1" si="174"/>
        <v>1090.0225052436442</v>
      </c>
      <c r="M440" s="306">
        <f t="shared" ca="1" si="190"/>
        <v>-1.3360348032239706</v>
      </c>
      <c r="N440" s="304">
        <f t="shared" ca="1" si="191"/>
        <v>-76.549155507324954</v>
      </c>
      <c r="P440" s="310">
        <f t="shared" ca="1" si="192"/>
        <v>23</v>
      </c>
      <c r="Q440" s="304">
        <f t="shared" ca="1" si="193"/>
        <v>0</v>
      </c>
      <c r="R440" s="306">
        <f t="shared" ca="1" si="194"/>
        <v>0</v>
      </c>
      <c r="S440" s="307">
        <f t="shared" ca="1" si="195"/>
        <v>8.7299999999999986</v>
      </c>
      <c r="T440" s="304">
        <f t="shared" ca="1" si="175"/>
        <v>85.641299999999987</v>
      </c>
      <c r="U440" s="311">
        <f t="shared" ca="1" si="176"/>
        <v>0</v>
      </c>
      <c r="V440" s="306">
        <f t="shared" ca="1" si="177"/>
        <v>1.1236628239528332</v>
      </c>
      <c r="W440" s="304">
        <f t="shared" ca="1" si="178"/>
        <v>24.187508270642152</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6.8090655609147408</v>
      </c>
      <c r="AH440" s="304">
        <f t="shared" ca="1" si="202"/>
        <v>-2.725877720820542</v>
      </c>
    </row>
    <row r="441" spans="1:34" x14ac:dyDescent="0.2">
      <c r="A441" s="347">
        <f t="shared" ca="1" si="180"/>
        <v>0.1</v>
      </c>
      <c r="B441" s="304">
        <f t="shared" ca="1" si="181"/>
        <v>25.700000000000099</v>
      </c>
      <c r="D441" s="306">
        <f t="shared" ca="1" si="182"/>
        <v>-0.64447673179473741</v>
      </c>
      <c r="E441" s="307">
        <f t="shared" ca="1" si="183"/>
        <v>-7.1153790287725514</v>
      </c>
      <c r="F441" s="304">
        <f t="shared" ca="1" si="184"/>
        <v>7.1445062097335352</v>
      </c>
      <c r="G441" s="306">
        <f t="shared" ca="1" si="185"/>
        <v>20.567180150053609</v>
      </c>
      <c r="H441" s="307">
        <f t="shared" ca="1" si="186"/>
        <v>-86.974414839061396</v>
      </c>
      <c r="I441" s="304">
        <f t="shared" ca="1" si="187"/>
        <v>89.373137664076125</v>
      </c>
      <c r="J441" s="306">
        <f t="shared" ca="1" si="188"/>
        <v>668.01198448929813</v>
      </c>
      <c r="K441" s="307">
        <f t="shared" ca="1" si="189"/>
        <v>854.27320649662181</v>
      </c>
      <c r="L441" s="304">
        <f t="shared" ca="1" si="174"/>
        <v>1084.4458136575336</v>
      </c>
      <c r="M441" s="306">
        <f t="shared" ca="1" si="190"/>
        <v>-1.3385880502169436</v>
      </c>
      <c r="N441" s="304">
        <f t="shared" ca="1" si="191"/>
        <v>-76.695445784076767</v>
      </c>
      <c r="P441" s="310">
        <f t="shared" ca="1" si="192"/>
        <v>23</v>
      </c>
      <c r="Q441" s="304">
        <f t="shared" ca="1" si="193"/>
        <v>0</v>
      </c>
      <c r="R441" s="306">
        <f t="shared" ca="1" si="194"/>
        <v>0</v>
      </c>
      <c r="S441" s="307">
        <f t="shared" ca="1" si="195"/>
        <v>8.7299999999999986</v>
      </c>
      <c r="T441" s="304">
        <f t="shared" ca="1" si="175"/>
        <v>85.641299999999987</v>
      </c>
      <c r="U441" s="311">
        <f t="shared" ca="1" si="176"/>
        <v>0</v>
      </c>
      <c r="V441" s="306">
        <f t="shared" ca="1" si="177"/>
        <v>1.124638345810838</v>
      </c>
      <c r="W441" s="304">
        <f t="shared" ca="1" si="178"/>
        <v>24.579652353253699</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6.7702906385003354</v>
      </c>
      <c r="AH441" s="304">
        <f t="shared" ca="1" si="202"/>
        <v>-2.7706195040827213</v>
      </c>
    </row>
    <row r="442" spans="1:34" x14ac:dyDescent="0.2">
      <c r="A442" s="347">
        <f t="shared" ca="1" si="180"/>
        <v>0.1</v>
      </c>
      <c r="B442" s="304">
        <f t="shared" ca="1" si="181"/>
        <v>25.8000000000001</v>
      </c>
      <c r="D442" s="306">
        <f t="shared" ca="1" si="182"/>
        <v>-0.64793171643310854</v>
      </c>
      <c r="E442" s="307">
        <f t="shared" ca="1" si="183"/>
        <v>-7.0700287700454938</v>
      </c>
      <c r="F442" s="304">
        <f t="shared" ca="1" si="184"/>
        <v>7.0996564929883013</v>
      </c>
      <c r="G442" s="306">
        <f t="shared" ca="1" si="185"/>
        <v>20.5023869784103</v>
      </c>
      <c r="H442" s="307">
        <f t="shared" ca="1" si="186"/>
        <v>-87.681417716065951</v>
      </c>
      <c r="I442" s="304">
        <f t="shared" ca="1" si="187"/>
        <v>90.04653732660536</v>
      </c>
      <c r="J442" s="306">
        <f t="shared" ca="1" si="188"/>
        <v>670.0654628457213</v>
      </c>
      <c r="K442" s="307">
        <f t="shared" ca="1" si="189"/>
        <v>845.54041486886547</v>
      </c>
      <c r="L442" s="304">
        <f t="shared" ca="1" si="174"/>
        <v>1078.8541688640146</v>
      </c>
      <c r="M442" s="306">
        <f t="shared" ca="1" si="190"/>
        <v>-1.3410951417620069</v>
      </c>
      <c r="N442" s="304">
        <f t="shared" ca="1" si="191"/>
        <v>-76.839091548461838</v>
      </c>
      <c r="P442" s="310">
        <f t="shared" ca="1" si="192"/>
        <v>23</v>
      </c>
      <c r="Q442" s="304">
        <f t="shared" ca="1" si="193"/>
        <v>0</v>
      </c>
      <c r="R442" s="306">
        <f t="shared" ca="1" si="194"/>
        <v>0</v>
      </c>
      <c r="S442" s="307">
        <f t="shared" ca="1" si="195"/>
        <v>8.7299999999999986</v>
      </c>
      <c r="T442" s="304">
        <f t="shared" ca="1" si="175"/>
        <v>85.641299999999987</v>
      </c>
      <c r="U442" s="311">
        <f t="shared" ca="1" si="176"/>
        <v>0</v>
      </c>
      <c r="V442" s="306">
        <f t="shared" ca="1" si="177"/>
        <v>1.1256226763518644</v>
      </c>
      <c r="W442" s="304">
        <f t="shared" ca="1" si="178"/>
        <v>24.973286881554493</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6.7311666856139958</v>
      </c>
      <c r="AH442" s="304">
        <f t="shared" ca="1" si="202"/>
        <v>-2.8155386429843876</v>
      </c>
    </row>
    <row r="443" spans="1:34" x14ac:dyDescent="0.2">
      <c r="A443" s="347">
        <f t="shared" ca="1" si="180"/>
        <v>0.1</v>
      </c>
      <c r="B443" s="304">
        <f t="shared" ca="1" si="181"/>
        <v>25.900000000000102</v>
      </c>
      <c r="D443" s="306">
        <f t="shared" ca="1" si="182"/>
        <v>-0.65132668539524918</v>
      </c>
      <c r="E443" s="307">
        <f t="shared" ca="1" si="183"/>
        <v>-7.0245074018991307</v>
      </c>
      <c r="F443" s="304">
        <f t="shared" ca="1" si="184"/>
        <v>7.0546389482696865</v>
      </c>
      <c r="G443" s="306">
        <f t="shared" ca="1" si="185"/>
        <v>20.437254309870774</v>
      </c>
      <c r="H443" s="307">
        <f t="shared" ca="1" si="186"/>
        <v>-88.383868456255868</v>
      </c>
      <c r="I443" s="304">
        <f t="shared" ca="1" si="187"/>
        <v>90.715982974441019</v>
      </c>
      <c r="J443" s="306">
        <f t="shared" ca="1" si="188"/>
        <v>672.11244491013531</v>
      </c>
      <c r="K443" s="307">
        <f t="shared" ca="1" si="189"/>
        <v>836.73715056024935</v>
      </c>
      <c r="L443" s="304">
        <f t="shared" ca="1" si="174"/>
        <v>1073.2493641883814</v>
      </c>
      <c r="M443" s="306">
        <f t="shared" ca="1" si="190"/>
        <v>-1.3435573401624679</v>
      </c>
      <c r="N443" s="304">
        <f t="shared" ca="1" si="191"/>
        <v>-76.980165125132103</v>
      </c>
      <c r="P443" s="310">
        <f t="shared" ca="1" si="192"/>
        <v>23</v>
      </c>
      <c r="Q443" s="304">
        <f t="shared" ca="1" si="193"/>
        <v>0</v>
      </c>
      <c r="R443" s="306">
        <f t="shared" ca="1" si="194"/>
        <v>0</v>
      </c>
      <c r="S443" s="307">
        <f t="shared" ca="1" si="195"/>
        <v>8.7299999999999986</v>
      </c>
      <c r="T443" s="304">
        <f t="shared" ca="1" si="175"/>
        <v>85.641299999999987</v>
      </c>
      <c r="U443" s="311">
        <f t="shared" ca="1" si="176"/>
        <v>0</v>
      </c>
      <c r="V443" s="306">
        <f t="shared" ca="1" si="177"/>
        <v>1.1266157854245673</v>
      </c>
      <c r="W443" s="304">
        <f t="shared" ca="1" si="178"/>
        <v>25.368354164333034</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6.6917066873613242</v>
      </c>
      <c r="AH443" s="304">
        <f t="shared" ca="1" si="202"/>
        <v>-2.8606285087691292</v>
      </c>
    </row>
    <row r="444" spans="1:34" x14ac:dyDescent="0.2">
      <c r="A444" s="347">
        <f t="shared" ca="1" si="180"/>
        <v>0.1</v>
      </c>
      <c r="B444" s="304">
        <f t="shared" ca="1" si="181"/>
        <v>26.000000000000103</v>
      </c>
      <c r="D444" s="306">
        <f t="shared" ca="1" si="182"/>
        <v>-0.65466147814119924</v>
      </c>
      <c r="E444" s="307">
        <f t="shared" ca="1" si="183"/>
        <v>-6.978821550580605</v>
      </c>
      <c r="F444" s="304">
        <f t="shared" ca="1" si="184"/>
        <v>7.0094601707842168</v>
      </c>
      <c r="G444" s="306">
        <f t="shared" ca="1" si="185"/>
        <v>20.371788162056653</v>
      </c>
      <c r="H444" s="307">
        <f t="shared" ca="1" si="186"/>
        <v>-89.081750611313936</v>
      </c>
      <c r="I444" s="304">
        <f t="shared" ca="1" si="187"/>
        <v>91.381442563006431</v>
      </c>
      <c r="J444" s="306">
        <f t="shared" ca="1" si="188"/>
        <v>674.15289703373173</v>
      </c>
      <c r="K444" s="307">
        <f t="shared" ca="1" si="189"/>
        <v>827.86386960687082</v>
      </c>
      <c r="L444" s="304">
        <f t="shared" ca="1" si="174"/>
        <v>1067.6332306459158</v>
      </c>
      <c r="M444" s="306">
        <f t="shared" ca="1" si="190"/>
        <v>-1.3459758628146392</v>
      </c>
      <c r="N444" s="304">
        <f t="shared" ca="1" si="191"/>
        <v>-77.118736265758315</v>
      </c>
      <c r="P444" s="310">
        <f t="shared" ca="1" si="192"/>
        <v>23</v>
      </c>
      <c r="Q444" s="304">
        <f t="shared" ca="1" si="193"/>
        <v>0</v>
      </c>
      <c r="R444" s="306">
        <f t="shared" ca="1" si="194"/>
        <v>0</v>
      </c>
      <c r="S444" s="307">
        <f t="shared" ca="1" si="195"/>
        <v>8.7299999999999986</v>
      </c>
      <c r="T444" s="304">
        <f t="shared" ca="1" si="175"/>
        <v>85.641299999999987</v>
      </c>
      <c r="U444" s="311">
        <f t="shared" ca="1" si="176"/>
        <v>0</v>
      </c>
      <c r="V444" s="306">
        <f t="shared" ca="1" si="177"/>
        <v>1.127617642729239</v>
      </c>
      <c r="W444" s="304">
        <f t="shared" ca="1" si="178"/>
        <v>25.764796702351834</v>
      </c>
      <c r="Y444" s="314" t="str">
        <f t="shared" ca="1" si="196"/>
        <v/>
      </c>
      <c r="Z444" s="315" t="str">
        <f t="shared" ca="1" si="197"/>
        <v/>
      </c>
      <c r="AA444" s="316" t="str">
        <f t="shared" ca="1" si="198"/>
        <v/>
      </c>
      <c r="AC444" s="310">
        <f t="shared" ca="1" si="199"/>
        <v>26.000000000000103</v>
      </c>
      <c r="AD444" s="323">
        <f t="shared" ca="1" si="200"/>
        <v>674.15289703373173</v>
      </c>
      <c r="AE444" s="324" t="e">
        <f t="shared" ca="1" si="179"/>
        <v>#N/A</v>
      </c>
      <c r="AG444" s="306">
        <f t="shared" ca="1" si="201"/>
        <v>6.651923321611017</v>
      </c>
      <c r="AH444" s="304">
        <f t="shared" ca="1" si="202"/>
        <v>-2.9058824930507487</v>
      </c>
    </row>
    <row r="445" spans="1:34" x14ac:dyDescent="0.2">
      <c r="A445" s="347">
        <f t="shared" ca="1" si="180"/>
        <v>0.1</v>
      </c>
      <c r="B445" s="304">
        <f t="shared" ca="1" si="181"/>
        <v>26.100000000000104</v>
      </c>
      <c r="D445" s="306">
        <f t="shared" ca="1" si="182"/>
        <v>-0.65793595152173034</v>
      </c>
      <c r="E445" s="307">
        <f t="shared" ca="1" si="183"/>
        <v>-6.9329778218075049</v>
      </c>
      <c r="F445" s="304">
        <f t="shared" ca="1" si="184"/>
        <v>6.9641267359217078</v>
      </c>
      <c r="G445" s="306">
        <f t="shared" ca="1" si="185"/>
        <v>20.305994566904481</v>
      </c>
      <c r="H445" s="307">
        <f t="shared" ca="1" si="186"/>
        <v>-89.775048393494686</v>
      </c>
      <c r="I445" s="304">
        <f t="shared" ca="1" si="187"/>
        <v>92.042885273145728</v>
      </c>
      <c r="J445" s="306">
        <f t="shared" ca="1" si="188"/>
        <v>676.18678617017974</v>
      </c>
      <c r="K445" s="307">
        <f t="shared" ca="1" si="189"/>
        <v>818.92102965663037</v>
      </c>
      <c r="L445" s="304">
        <f t="shared" ca="1" si="174"/>
        <v>1062.0076377338498</v>
      </c>
      <c r="M445" s="306">
        <f t="shared" ca="1" si="190"/>
        <v>-1.3483518841377196</v>
      </c>
      <c r="N445" s="304">
        <f t="shared" ca="1" si="191"/>
        <v>-77.2548722596039</v>
      </c>
      <c r="P445" s="310">
        <f t="shared" ca="1" si="192"/>
        <v>23</v>
      </c>
      <c r="Q445" s="304">
        <f t="shared" ca="1" si="193"/>
        <v>0</v>
      </c>
      <c r="R445" s="306">
        <f t="shared" ca="1" si="194"/>
        <v>0</v>
      </c>
      <c r="S445" s="307">
        <f t="shared" ca="1" si="195"/>
        <v>8.7299999999999986</v>
      </c>
      <c r="T445" s="304">
        <f t="shared" ca="1" si="175"/>
        <v>85.641299999999987</v>
      </c>
      <c r="U445" s="311">
        <f t="shared" ca="1" si="176"/>
        <v>0</v>
      </c>
      <c r="V445" s="306">
        <f t="shared" ca="1" si="177"/>
        <v>1.1286282178216305</v>
      </c>
      <c r="W445" s="304">
        <f t="shared" ca="1" si="178"/>
        <v>26.162557202281082</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6.6118289725054087</v>
      </c>
      <c r="AH445" s="304">
        <f t="shared" ca="1" si="202"/>
        <v>-2.9512940094332003</v>
      </c>
    </row>
    <row r="446" spans="1:34" x14ac:dyDescent="0.2">
      <c r="A446" s="347">
        <f t="shared" ca="1" si="180"/>
        <v>0.1</v>
      </c>
      <c r="B446" s="304">
        <f t="shared" ca="1" si="181"/>
        <v>26.200000000000106</v>
      </c>
      <c r="D446" s="306">
        <f t="shared" ca="1" si="182"/>
        <v>-0.66114997945618315</v>
      </c>
      <c r="E446" s="307">
        <f t="shared" ca="1" si="183"/>
        <v>-6.8869827990707915</v>
      </c>
      <c r="F446" s="304">
        <f t="shared" ca="1" si="184"/>
        <v>6.918645197582534</v>
      </c>
      <c r="G446" s="306">
        <f t="shared" ca="1" si="185"/>
        <v>20.239879568958862</v>
      </c>
      <c r="H446" s="307">
        <f t="shared" ca="1" si="186"/>
        <v>-90.463746673401758</v>
      </c>
      <c r="I446" s="304">
        <f t="shared" ca="1" si="187"/>
        <v>92.700281483690034</v>
      </c>
      <c r="J446" s="306">
        <f t="shared" ca="1" si="188"/>
        <v>678.21407987697296</v>
      </c>
      <c r="K446" s="307">
        <f t="shared" ca="1" si="189"/>
        <v>809.90908990328558</v>
      </c>
      <c r="L446" s="304">
        <f t="shared" ca="1" si="174"/>
        <v>1056.3744942260473</v>
      </c>
      <c r="M446" s="306">
        <f t="shared" ca="1" si="190"/>
        <v>-1.3506865374076</v>
      </c>
      <c r="N446" s="304">
        <f t="shared" ca="1" si="191"/>
        <v>-77.388638038594465</v>
      </c>
      <c r="P446" s="310">
        <f t="shared" ca="1" si="192"/>
        <v>23</v>
      </c>
      <c r="Q446" s="304">
        <f t="shared" ca="1" si="193"/>
        <v>0</v>
      </c>
      <c r="R446" s="306">
        <f t="shared" ca="1" si="194"/>
        <v>0</v>
      </c>
      <c r="S446" s="307">
        <f t="shared" ca="1" si="195"/>
        <v>8.7299999999999986</v>
      </c>
      <c r="T446" s="304">
        <f t="shared" ca="1" si="175"/>
        <v>85.641299999999987</v>
      </c>
      <c r="U446" s="311">
        <f t="shared" ca="1" si="176"/>
        <v>0</v>
      </c>
      <c r="V446" s="306">
        <f t="shared" ca="1" si="177"/>
        <v>1.129647480116778</v>
      </c>
      <c r="W446" s="304">
        <f t="shared" ca="1" si="178"/>
        <v>26.561578590419685</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6.5714357430891024</v>
      </c>
      <c r="AH446" s="304">
        <f t="shared" ca="1" si="202"/>
        <v>-2.9968564951066536</v>
      </c>
    </row>
    <row r="447" spans="1:34" x14ac:dyDescent="0.2">
      <c r="A447" s="347">
        <f t="shared" ca="1" si="180"/>
        <v>0.1</v>
      </c>
      <c r="B447" s="304">
        <f t="shared" ca="1" si="181"/>
        <v>26.300000000000107</v>
      </c>
      <c r="D447" s="306">
        <f t="shared" ca="1" si="182"/>
        <v>-0.66430345261810275</v>
      </c>
      <c r="E447" s="307">
        <f t="shared" ca="1" si="183"/>
        <v>-6.8408430419676893</v>
      </c>
      <c r="F447" s="304">
        <f t="shared" ca="1" si="184"/>
        <v>6.8730220865350109</v>
      </c>
      <c r="G447" s="306">
        <f t="shared" ca="1" si="185"/>
        <v>20.173449223697052</v>
      </c>
      <c r="H447" s="307">
        <f t="shared" ca="1" si="186"/>
        <v>-91.147830977598531</v>
      </c>
      <c r="I447" s="304">
        <f t="shared" ca="1" si="187"/>
        <v>93.353602745164338</v>
      </c>
      <c r="J447" s="306">
        <f t="shared" ca="1" si="188"/>
        <v>680.23474631660577</v>
      </c>
      <c r="K447" s="307">
        <f t="shared" ca="1" si="189"/>
        <v>800.8285110207355</v>
      </c>
      <c r="L447" s="304">
        <f t="shared" ca="1" si="174"/>
        <v>1050.7357489683623</v>
      </c>
      <c r="M447" s="306">
        <f t="shared" ca="1" si="190"/>
        <v>-1.3529809164999644</v>
      </c>
      <c r="N447" s="304">
        <f t="shared" ca="1" si="191"/>
        <v>-77.520096277190007</v>
      </c>
      <c r="P447" s="310">
        <f t="shared" ca="1" si="192"/>
        <v>23</v>
      </c>
      <c r="Q447" s="304">
        <f t="shared" ca="1" si="193"/>
        <v>0</v>
      </c>
      <c r="R447" s="306">
        <f t="shared" ca="1" si="194"/>
        <v>0</v>
      </c>
      <c r="S447" s="307">
        <f t="shared" ca="1" si="195"/>
        <v>8.7299999999999986</v>
      </c>
      <c r="T447" s="304">
        <f t="shared" ca="1" si="175"/>
        <v>85.641299999999987</v>
      </c>
      <c r="U447" s="311">
        <f t="shared" ca="1" si="176"/>
        <v>0</v>
      </c>
      <c r="V447" s="306">
        <f t="shared" ca="1" si="177"/>
        <v>1.1306753988928242</v>
      </c>
      <c r="W447" s="304">
        <f t="shared" ca="1" si="178"/>
        <v>26.961804026199079</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6.5307554671163599</v>
      </c>
      <c r="AH447" s="304">
        <f t="shared" ca="1" si="202"/>
        <v>-3.0425634124192085</v>
      </c>
    </row>
    <row r="448" spans="1:34" x14ac:dyDescent="0.2">
      <c r="A448" s="347">
        <f t="shared" ca="1" si="180"/>
        <v>0.1</v>
      </c>
      <c r="B448" s="304">
        <f t="shared" ca="1" si="181"/>
        <v>26.400000000000109</v>
      </c>
      <c r="D448" s="306">
        <f t="shared" ca="1" si="182"/>
        <v>-0.66739627812807956</v>
      </c>
      <c r="E448" s="307">
        <f t="shared" ca="1" si="183"/>
        <v>-6.7945650845647343</v>
      </c>
      <c r="F448" s="304">
        <f t="shared" ca="1" si="184"/>
        <v>6.8272639088030997</v>
      </c>
      <c r="G448" s="306">
        <f t="shared" ca="1" si="185"/>
        <v>20.106709595884244</v>
      </c>
      <c r="H448" s="307">
        <f t="shared" ca="1" si="186"/>
        <v>-91.827287486054999</v>
      </c>
      <c r="I448" s="304">
        <f t="shared" ca="1" si="187"/>
        <v>94.002821754561268</v>
      </c>
      <c r="J448" s="306">
        <f t="shared" ca="1" si="188"/>
        <v>682.24875425758478</v>
      </c>
      <c r="K448" s="307">
        <f t="shared" ca="1" si="189"/>
        <v>791.67975509755286</v>
      </c>
      <c r="L448" s="304">
        <f t="shared" ca="1" si="174"/>
        <v>1045.093391672413</v>
      </c>
      <c r="M448" s="306">
        <f t="shared" ca="1" si="190"/>
        <v>-1.3552360775477235</v>
      </c>
      <c r="N448" s="304">
        <f t="shared" ca="1" si="191"/>
        <v>-77.649307487348906</v>
      </c>
      <c r="P448" s="310">
        <f t="shared" ca="1" si="192"/>
        <v>23</v>
      </c>
      <c r="Q448" s="304">
        <f t="shared" ca="1" si="193"/>
        <v>0</v>
      </c>
      <c r="R448" s="306">
        <f t="shared" ca="1" si="194"/>
        <v>0</v>
      </c>
      <c r="S448" s="307">
        <f t="shared" ca="1" si="195"/>
        <v>8.7299999999999986</v>
      </c>
      <c r="T448" s="304">
        <f t="shared" ca="1" si="175"/>
        <v>85.641299999999987</v>
      </c>
      <c r="U448" s="311">
        <f t="shared" ca="1" si="176"/>
        <v>0</v>
      </c>
      <c r="V448" s="306">
        <f t="shared" ca="1" si="177"/>
        <v>1.131711943294843</v>
      </c>
      <c r="W448" s="304">
        <f t="shared" ca="1" si="178"/>
        <v>27.363176915465875</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6.4897997200936111</v>
      </c>
      <c r="AH448" s="304">
        <f t="shared" ca="1" si="202"/>
        <v>-3.0884082504237207</v>
      </c>
    </row>
    <row r="449" spans="1:34" x14ac:dyDescent="0.2">
      <c r="A449" s="347">
        <f t="shared" ca="1" si="180"/>
        <v>0.1</v>
      </c>
      <c r="B449" s="304">
        <f t="shared" ca="1" si="181"/>
        <v>26.50000000000011</v>
      </c>
      <c r="D449" s="306">
        <f t="shared" ca="1" si="182"/>
        <v>-0.67042837925326304</v>
      </c>
      <c r="E449" s="307">
        <f t="shared" ca="1" si="183"/>
        <v>-6.7481554337910623</v>
      </c>
      <c r="F449" s="304">
        <f t="shared" ca="1" si="184"/>
        <v>6.7813771440845256</v>
      </c>
      <c r="G449" s="306">
        <f t="shared" ca="1" si="185"/>
        <v>20.039666757958916</v>
      </c>
      <c r="H449" s="307">
        <f t="shared" ca="1" si="186"/>
        <v>-92.50210302943411</v>
      </c>
      <c r="I449" s="304">
        <f t="shared" ca="1" si="187"/>
        <v>94.647912331113176</v>
      </c>
      <c r="J449" s="306">
        <f t="shared" ca="1" si="188"/>
        <v>684.25607307527696</v>
      </c>
      <c r="K449" s="307">
        <f t="shared" ca="1" si="189"/>
        <v>782.46328557177844</v>
      </c>
      <c r="L449" s="304">
        <f t="shared" ca="1" si="174"/>
        <v>1039.4494537052688</v>
      </c>
      <c r="M449" s="306">
        <f t="shared" ca="1" si="190"/>
        <v>-1.3574530405175154</v>
      </c>
      <c r="N449" s="304">
        <f t="shared" ca="1" si="191"/>
        <v>-77.776330108854765</v>
      </c>
      <c r="P449" s="310">
        <f t="shared" ca="1" si="192"/>
        <v>23</v>
      </c>
      <c r="Q449" s="304">
        <f t="shared" ca="1" si="193"/>
        <v>0</v>
      </c>
      <c r="R449" s="306">
        <f t="shared" ca="1" si="194"/>
        <v>0</v>
      </c>
      <c r="S449" s="307">
        <f t="shared" ca="1" si="195"/>
        <v>8.7299999999999986</v>
      </c>
      <c r="T449" s="304">
        <f t="shared" ca="1" si="175"/>
        <v>85.641299999999987</v>
      </c>
      <c r="U449" s="311">
        <f t="shared" ca="1" si="176"/>
        <v>0</v>
      </c>
      <c r="V449" s="306">
        <f t="shared" ca="1" si="177"/>
        <v>1.1327570823386581</v>
      </c>
      <c r="W449" s="304">
        <f t="shared" ca="1" si="178"/>
        <v>27.765640923539397</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6.4485798296093986</v>
      </c>
      <c r="AH449" s="304">
        <f t="shared" ca="1" si="202"/>
        <v>-3.1343845263992987</v>
      </c>
    </row>
    <row r="450" spans="1:34" x14ac:dyDescent="0.2">
      <c r="A450" s="347">
        <f t="shared" ca="1" si="180"/>
        <v>0.1</v>
      </c>
      <c r="B450" s="304">
        <f t="shared" ca="1" si="181"/>
        <v>26.600000000000112</v>
      </c>
      <c r="D450" s="306">
        <f t="shared" ca="1" si="182"/>
        <v>-0.67339969511305364</v>
      </c>
      <c r="E450" s="307">
        <f t="shared" ca="1" si="183"/>
        <v>-6.7016205678620926</v>
      </c>
      <c r="F450" s="304">
        <f t="shared" ca="1" si="184"/>
        <v>6.7353682441994653</v>
      </c>
      <c r="G450" s="306">
        <f t="shared" ca="1" si="185"/>
        <v>19.97232678844761</v>
      </c>
      <c r="H450" s="307">
        <f t="shared" ca="1" si="186"/>
        <v>-93.172265086220321</v>
      </c>
      <c r="I450" s="304">
        <f t="shared" ca="1" si="187"/>
        <v>95.288849392997989</v>
      </c>
      <c r="J450" s="306">
        <f t="shared" ca="1" si="188"/>
        <v>686.2566727525973</v>
      </c>
      <c r="K450" s="307">
        <f t="shared" ca="1" si="189"/>
        <v>773.17956716599576</v>
      </c>
      <c r="L450" s="304">
        <f t="shared" ca="1" si="174"/>
        <v>1033.8060088722941</v>
      </c>
      <c r="M450" s="306">
        <f t="shared" ca="1" si="190"/>
        <v>-1.3596327907097168</v>
      </c>
      <c r="N450" s="304">
        <f t="shared" ca="1" si="191"/>
        <v>-77.901220595260739</v>
      </c>
      <c r="P450" s="310">
        <f t="shared" ca="1" si="192"/>
        <v>23</v>
      </c>
      <c r="Q450" s="304">
        <f t="shared" ca="1" si="193"/>
        <v>0</v>
      </c>
      <c r="R450" s="306">
        <f t="shared" ca="1" si="194"/>
        <v>0</v>
      </c>
      <c r="S450" s="307">
        <f t="shared" ca="1" si="195"/>
        <v>8.7299999999999986</v>
      </c>
      <c r="T450" s="304">
        <f t="shared" ca="1" si="175"/>
        <v>85.641299999999987</v>
      </c>
      <c r="U450" s="311">
        <f t="shared" ca="1" si="176"/>
        <v>0</v>
      </c>
      <c r="V450" s="306">
        <f t="shared" ca="1" si="177"/>
        <v>1.1338107849146601</v>
      </c>
      <c r="W450" s="304">
        <f t="shared" ca="1" si="178"/>
        <v>28.169139988040119</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6.4071068850002701</v>
      </c>
      <c r="AH450" s="304">
        <f t="shared" ca="1" si="202"/>
        <v>-3.1804857873470107</v>
      </c>
    </row>
    <row r="451" spans="1:34" x14ac:dyDescent="0.2">
      <c r="A451" s="347">
        <f t="shared" ca="1" si="180"/>
        <v>0.1</v>
      </c>
      <c r="B451" s="304">
        <f t="shared" ca="1" si="181"/>
        <v>26.700000000000113</v>
      </c>
      <c r="D451" s="306">
        <f t="shared" ca="1" si="182"/>
        <v>-0.6763101803905226</v>
      </c>
      <c r="E451" s="307">
        <f t="shared" ca="1" si="183"/>
        <v>-6.6549669347337428</v>
      </c>
      <c r="F451" s="304">
        <f t="shared" ca="1" si="184"/>
        <v>6.6892436315699619</v>
      </c>
      <c r="G451" s="306">
        <f t="shared" ca="1" si="185"/>
        <v>19.904695770408559</v>
      </c>
      <c r="H451" s="307">
        <f t="shared" ca="1" si="186"/>
        <v>-93.837761779693693</v>
      </c>
      <c r="I451" s="304">
        <f t="shared" ca="1" si="187"/>
        <v>95.925608934919268</v>
      </c>
      <c r="J451" s="306">
        <f t="shared" ca="1" si="188"/>
        <v>688.25052388054007</v>
      </c>
      <c r="K451" s="307">
        <f t="shared" ca="1" si="189"/>
        <v>763.82906582270004</v>
      </c>
      <c r="L451" s="304">
        <f t="shared" ca="1" si="174"/>
        <v>1028.165174190128</v>
      </c>
      <c r="M451" s="306">
        <f t="shared" ca="1" si="190"/>
        <v>-1.3617762801861497</v>
      </c>
      <c r="N451" s="304">
        <f t="shared" ca="1" si="191"/>
        <v>-78.024033495691043</v>
      </c>
      <c r="P451" s="310">
        <f t="shared" ca="1" si="192"/>
        <v>23</v>
      </c>
      <c r="Q451" s="304">
        <f t="shared" ca="1" si="193"/>
        <v>0</v>
      </c>
      <c r="R451" s="306">
        <f t="shared" ca="1" si="194"/>
        <v>0</v>
      </c>
      <c r="S451" s="307">
        <f t="shared" ca="1" si="195"/>
        <v>8.7299999999999986</v>
      </c>
      <c r="T451" s="304">
        <f t="shared" ca="1" si="175"/>
        <v>85.641299999999987</v>
      </c>
      <c r="U451" s="311">
        <f t="shared" ca="1" si="176"/>
        <v>0</v>
      </c>
      <c r="V451" s="306">
        <f t="shared" ca="1" si="177"/>
        <v>1.1348730197916186</v>
      </c>
      <c r="W451" s="304">
        <f t="shared" ca="1" si="178"/>
        <v>28.573618331485758</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6.3653917463977745</v>
      </c>
      <c r="AH451" s="304">
        <f t="shared" ca="1" si="202"/>
        <v>-3.2267056114593498</v>
      </c>
    </row>
    <row r="452" spans="1:34" x14ac:dyDescent="0.2">
      <c r="A452" s="347">
        <f t="shared" ca="1" si="180"/>
        <v>0.1</v>
      </c>
      <c r="B452" s="304">
        <f t="shared" ca="1" si="181"/>
        <v>26.800000000000114</v>
      </c>
      <c r="D452" s="306">
        <f t="shared" ca="1" si="182"/>
        <v>-0.67915980504912654</v>
      </c>
      <c r="E452" s="307">
        <f t="shared" ca="1" si="183"/>
        <v>-6.6082009505872978</v>
      </c>
      <c r="F452" s="304">
        <f t="shared" ca="1" si="184"/>
        <v>6.6430096977301814</v>
      </c>
      <c r="G452" s="306">
        <f t="shared" ca="1" si="185"/>
        <v>19.836779789903645</v>
      </c>
      <c r="H452" s="307">
        <f t="shared" ca="1" si="186"/>
        <v>-94.498581874752418</v>
      </c>
      <c r="I452" s="304">
        <f t="shared" ca="1" si="187"/>
        <v>96.558168006504843</v>
      </c>
      <c r="J452" s="306">
        <f t="shared" ca="1" si="188"/>
        <v>690.23759765855573</v>
      </c>
      <c r="K452" s="307">
        <f t="shared" ca="1" si="189"/>
        <v>754.41224863997775</v>
      </c>
      <c r="L452" s="304">
        <f t="shared" ref="L452:L515" ca="1" si="203">SQRT(pos_x^2+pos_z^2)</f>
        <v>1022.5291106464803</v>
      </c>
      <c r="M452" s="306">
        <f t="shared" ca="1" si="190"/>
        <v>-1.3638844291294039</v>
      </c>
      <c r="N452" s="304">
        <f t="shared" ca="1" si="191"/>
        <v>-78.144821532724478</v>
      </c>
      <c r="P452" s="310">
        <f t="shared" ca="1" si="192"/>
        <v>23</v>
      </c>
      <c r="Q452" s="304">
        <f t="shared" ca="1" si="193"/>
        <v>0</v>
      </c>
      <c r="R452" s="306">
        <f t="shared" ca="1" si="194"/>
        <v>0</v>
      </c>
      <c r="S452" s="307">
        <f t="shared" ca="1" si="195"/>
        <v>8.7299999999999986</v>
      </c>
      <c r="T452" s="304">
        <f t="shared" ref="T452:T515" ca="1" si="204">m*g</f>
        <v>85.641299999999987</v>
      </c>
      <c r="U452" s="311">
        <f t="shared" ref="U452:U515" ca="1" si="205">IF(pos_xz&lt;L_rampe,Poids*COS(Beta),0)</f>
        <v>0</v>
      </c>
      <c r="V452" s="306">
        <f t="shared" ref="V452:V515" ca="1" si="206">Rho_moyen*(20000-Alt_rampe-pos_z)/(20000+Alt_rampe+pos_z)</f>
        <v>1.1359437556204914</v>
      </c>
      <c r="W452" s="304">
        <f t="shared" ref="W452:W515" ca="1" si="207">1/2*Rho*Sref*Cx*vit_xz^2</f>
        <v>28.979020473651481</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6.3234450531984407</v>
      </c>
      <c r="AH452" s="304">
        <f t="shared" ca="1" si="202"/>
        <v>-3.2730376095630884</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-0.68194855405435439</v>
      </c>
      <c r="E453" s="307">
        <f t="shared" ref="E453:E516" ca="1" si="212">IF(AND(L452&lt;L_rampe,Poussee&lt;Poids*SIN(M452)),0,(-W452+Poussee)/m*SIN(M452)+U452/m*COS(M452)-Poids/m)</f>
        <v>-6.5613289983450773</v>
      </c>
      <c r="F453" s="304">
        <f t="shared" ref="F453:F516" ca="1" si="213">SQRT(acc_x^2+acc_z^2)</f>
        <v>6.5966728018676841</v>
      </c>
      <c r="G453" s="306">
        <f t="shared" ref="G453:G516" ca="1" si="214">G452+acc_x*pas</f>
        <v>19.768584934498211</v>
      </c>
      <c r="H453" s="307">
        <f t="shared" ref="H453:H516" ca="1" si="215">H452+acc_z*pas</f>
        <v>-95.154714774586921</v>
      </c>
      <c r="I453" s="304">
        <f t="shared" ref="I453:I516" ca="1" si="216">SQRT(vit_x^2+vit_z^2)</f>
        <v>97.18650469147174</v>
      </c>
      <c r="J453" s="306">
        <f t="shared" ref="J453:J516" ca="1" si="217">J452+0.5*(vit_x+G452)*pas*(K452&gt;=0)</f>
        <v>692.21786589477585</v>
      </c>
      <c r="K453" s="307">
        <f t="shared" ref="K453:K516" ca="1" si="218">K452+0.5*(vit_z+H452)*pas</f>
        <v>744.92958380751077</v>
      </c>
      <c r="L453" s="304">
        <f t="shared" ca="1" si="203"/>
        <v>1016.9000239431352</v>
      </c>
      <c r="M453" s="306">
        <f t="shared" ref="M453:M516" ca="1" si="219">IF(AND(L452&gt;L_rampe,G453&gt;0),ATAN2(G453,H453),$M$4)</f>
        <v>-1.3659581271374763</v>
      </c>
      <c r="N453" s="304">
        <f t="shared" ref="N453:N516" ca="1" si="220">DEGREES(Beta)</f>
        <v>-78.26363567657171</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8.7299999999999986</v>
      </c>
      <c r="T453" s="304">
        <f t="shared" ca="1" si="204"/>
        <v>85.641299999999987</v>
      </c>
      <c r="U453" s="311">
        <f t="shared" ca="1" si="205"/>
        <v>0</v>
      </c>
      <c r="V453" s="306">
        <f t="shared" ca="1" si="206"/>
        <v>1.1370229609382252</v>
      </c>
      <c r="W453" s="304">
        <f t="shared" ca="1" si="207"/>
        <v>29.385291243690975</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6.281277231995757</v>
      </c>
      <c r="AH453" s="304">
        <f t="shared" ref="AH453:AH516" ca="1" si="231">IF(AND(L452&lt;L_rampe,Poussee&lt;Poids*SIN(M452)), g*SIN(M452), (-W452+Poussee)/m)</f>
        <v>-3.319475426535107</v>
      </c>
    </row>
    <row r="454" spans="1:34" x14ac:dyDescent="0.2">
      <c r="A454" s="347">
        <f t="shared" ca="1" si="209"/>
        <v>0.1</v>
      </c>
      <c r="B454" s="304">
        <f t="shared" ca="1" si="210"/>
        <v>27.000000000000117</v>
      </c>
      <c r="D454" s="306">
        <f t="shared" ca="1" si="211"/>
        <v>-0.68467642709992571</v>
      </c>
      <c r="E454" s="307">
        <f t="shared" ca="1" si="212"/>
        <v>-6.5143574262170443</v>
      </c>
      <c r="F454" s="304">
        <f t="shared" ca="1" si="213"/>
        <v>6.5502392693958491</v>
      </c>
      <c r="G454" s="306">
        <f t="shared" ca="1" si="214"/>
        <v>19.700117291788217</v>
      </c>
      <c r="H454" s="307">
        <f t="shared" ca="1" si="215"/>
        <v>-95.806150517208621</v>
      </c>
      <c r="I454" s="304">
        <f t="shared" ca="1" si="216"/>
        <v>97.810598087509135</v>
      </c>
      <c r="J454" s="306">
        <f t="shared" ca="1" si="217"/>
        <v>694.19130100609016</v>
      </c>
      <c r="K454" s="307">
        <f t="shared" ca="1" si="218"/>
        <v>735.38154054292102</v>
      </c>
      <c r="L454" s="304">
        <f t="shared" ca="1" si="203"/>
        <v>1011.2801652182286</v>
      </c>
      <c r="M454" s="306">
        <f t="shared" ca="1" si="219"/>
        <v>-1.3679982344571968</v>
      </c>
      <c r="N454" s="304">
        <f t="shared" ca="1" si="220"/>
        <v>-78.38052521574545</v>
      </c>
      <c r="P454" s="310">
        <f t="shared" ca="1" si="221"/>
        <v>23</v>
      </c>
      <c r="Q454" s="304">
        <f t="shared" ca="1" si="222"/>
        <v>0</v>
      </c>
      <c r="R454" s="306">
        <f t="shared" ca="1" si="223"/>
        <v>0</v>
      </c>
      <c r="S454" s="307">
        <f t="shared" ca="1" si="224"/>
        <v>8.7299999999999986</v>
      </c>
      <c r="T454" s="304">
        <f t="shared" ca="1" si="204"/>
        <v>85.641299999999987</v>
      </c>
      <c r="U454" s="311">
        <f t="shared" ca="1" si="205"/>
        <v>0</v>
      </c>
      <c r="V454" s="306">
        <f t="shared" ca="1" si="206"/>
        <v>1.138110604171551</v>
      </c>
      <c r="W454" s="304">
        <f t="shared" ca="1" si="207"/>
        <v>29.792375792015516</v>
      </c>
      <c r="Y454" s="314" t="str">
        <f t="shared" ca="1" si="225"/>
        <v/>
      </c>
      <c r="Z454" s="315" t="str">
        <f t="shared" ca="1" si="226"/>
        <v/>
      </c>
      <c r="AA454" s="316" t="str">
        <f t="shared" ca="1" si="227"/>
        <v/>
      </c>
      <c r="AC454" s="310">
        <f t="shared" ca="1" si="228"/>
        <v>27.000000000000117</v>
      </c>
      <c r="AD454" s="323">
        <f t="shared" ca="1" si="229"/>
        <v>694.19130100609016</v>
      </c>
      <c r="AE454" s="324" t="e">
        <f t="shared" ca="1" si="208"/>
        <v>#N/A</v>
      </c>
      <c r="AG454" s="306">
        <f t="shared" ca="1" si="230"/>
        <v>6.2388985040103835</v>
      </c>
      <c r="AH454" s="304">
        <f t="shared" ca="1" si="231"/>
        <v>-3.3660127426908337</v>
      </c>
    </row>
    <row r="455" spans="1:34" x14ac:dyDescent="0.2">
      <c r="A455" s="347">
        <f t="shared" ca="1" si="209"/>
        <v>0.1</v>
      </c>
      <c r="B455" s="304">
        <f t="shared" ca="1" si="210"/>
        <v>27.100000000000119</v>
      </c>
      <c r="D455" s="306">
        <f t="shared" ca="1" si="211"/>
        <v>-0.68734343833823797</v>
      </c>
      <c r="E455" s="307">
        <f t="shared" ca="1" si="212"/>
        <v>-6.4672925462784665</v>
      </c>
      <c r="F455" s="304">
        <f t="shared" ca="1" si="213"/>
        <v>6.5037153905575877</v>
      </c>
      <c r="G455" s="306">
        <f t="shared" ca="1" si="214"/>
        <v>19.631382947954393</v>
      </c>
      <c r="H455" s="307">
        <f t="shared" ca="1" si="215"/>
        <v>-96.452879771836464</v>
      </c>
      <c r="I455" s="304">
        <f t="shared" ca="1" si="216"/>
        <v>98.430428286834015</v>
      </c>
      <c r="J455" s="306">
        <f t="shared" ca="1" si="217"/>
        <v>696.15787601807733</v>
      </c>
      <c r="K455" s="307">
        <f t="shared" ca="1" si="218"/>
        <v>725.7685890284688</v>
      </c>
      <c r="L455" s="304">
        <f t="shared" ca="1" si="203"/>
        <v>1005.6718317435242</v>
      </c>
      <c r="M455" s="306">
        <f t="shared" ca="1" si="219"/>
        <v>-1.3700055831597098</v>
      </c>
      <c r="N455" s="304">
        <f t="shared" ca="1" si="220"/>
        <v>-78.495537824410505</v>
      </c>
      <c r="P455" s="310">
        <f t="shared" ca="1" si="221"/>
        <v>23</v>
      </c>
      <c r="Q455" s="304">
        <f t="shared" ca="1" si="222"/>
        <v>0</v>
      </c>
      <c r="R455" s="306">
        <f t="shared" ca="1" si="223"/>
        <v>0</v>
      </c>
      <c r="S455" s="307">
        <f t="shared" ca="1" si="224"/>
        <v>8.7299999999999986</v>
      </c>
      <c r="T455" s="304">
        <f t="shared" ca="1" si="204"/>
        <v>85.641299999999987</v>
      </c>
      <c r="U455" s="311">
        <f t="shared" ca="1" si="205"/>
        <v>0</v>
      </c>
      <c r="V455" s="306">
        <f t="shared" ca="1" si="206"/>
        <v>1.139206653640771</v>
      </c>
      <c r="W455" s="304">
        <f t="shared" ca="1" si="207"/>
        <v>30.200219601928058</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6.1963188920523447</v>
      </c>
      <c r="AH455" s="304">
        <f t="shared" ca="1" si="231"/>
        <v>-3.4126432751449625</v>
      </c>
    </row>
    <row r="456" spans="1:34" x14ac:dyDescent="0.2">
      <c r="A456" s="347">
        <f t="shared" ca="1" si="209"/>
        <v>0.1</v>
      </c>
      <c r="B456" s="304">
        <f t="shared" ca="1" si="210"/>
        <v>27.20000000000012</v>
      </c>
      <c r="D456" s="306">
        <f t="shared" ca="1" si="211"/>
        <v>-0.68994961611475336</v>
      </c>
      <c r="E456" s="307">
        <f t="shared" ca="1" si="212"/>
        <v>-6.4201406330787663</v>
      </c>
      <c r="F456" s="304">
        <f t="shared" ca="1" si="213"/>
        <v>6.457107419060482</v>
      </c>
      <c r="G456" s="306">
        <f t="shared" ca="1" si="214"/>
        <v>19.562387986342916</v>
      </c>
      <c r="H456" s="307">
        <f t="shared" ca="1" si="215"/>
        <v>-97.094893835144347</v>
      </c>
      <c r="I456" s="304">
        <f t="shared" ca="1" si="216"/>
        <v>99.045976357377413</v>
      </c>
      <c r="J456" s="306">
        <f t="shared" ca="1" si="217"/>
        <v>698.11756456479225</v>
      </c>
      <c r="K456" s="307">
        <f t="shared" ca="1" si="218"/>
        <v>716.09120034811974</v>
      </c>
      <c r="L456" s="304">
        <f t="shared" ca="1" si="203"/>
        <v>1000.0773675920717</v>
      </c>
      <c r="M456" s="306">
        <f t="shared" ca="1" si="219"/>
        <v>-1.3719809782610923</v>
      </c>
      <c r="N456" s="304">
        <f t="shared" ca="1" si="220"/>
        <v>-78.608719626590542</v>
      </c>
      <c r="P456" s="310">
        <f t="shared" ca="1" si="221"/>
        <v>23</v>
      </c>
      <c r="Q456" s="304">
        <f t="shared" ca="1" si="222"/>
        <v>0</v>
      </c>
      <c r="R456" s="306">
        <f t="shared" ca="1" si="223"/>
        <v>0</v>
      </c>
      <c r="S456" s="307">
        <f t="shared" ca="1" si="224"/>
        <v>8.7299999999999986</v>
      </c>
      <c r="T456" s="304">
        <f t="shared" ca="1" si="204"/>
        <v>85.641299999999987</v>
      </c>
      <c r="U456" s="311">
        <f t="shared" ca="1" si="205"/>
        <v>0</v>
      </c>
      <c r="V456" s="306">
        <f t="shared" ca="1" si="206"/>
        <v>1.140311077563541</v>
      </c>
      <c r="W456" s="304">
        <f t="shared" ca="1" si="207"/>
        <v>30.608768501009983</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6.1535482270466044</v>
      </c>
      <c r="AH456" s="304">
        <f t="shared" ca="1" si="231"/>
        <v>-3.4593607791441081</v>
      </c>
    </row>
    <row r="457" spans="1:34" x14ac:dyDescent="0.2">
      <c r="A457" s="347">
        <f t="shared" ca="1" si="209"/>
        <v>0.1</v>
      </c>
      <c r="B457" s="304">
        <f t="shared" ca="1" si="210"/>
        <v>27.300000000000122</v>
      </c>
      <c r="D457" s="306">
        <f t="shared" ca="1" si="211"/>
        <v>-0.69249500270604902</v>
      </c>
      <c r="E457" s="307">
        <f t="shared" ca="1" si="212"/>
        <v>-6.3729079222816516</v>
      </c>
      <c r="F457" s="304">
        <f t="shared" ca="1" si="213"/>
        <v>6.4104215707434626</v>
      </c>
      <c r="G457" s="306">
        <f t="shared" ca="1" si="214"/>
        <v>19.493138486072311</v>
      </c>
      <c r="H457" s="307">
        <f t="shared" ca="1" si="215"/>
        <v>-97.732184627372519</v>
      </c>
      <c r="I457" s="304">
        <f t="shared" ca="1" si="216"/>
        <v>99.657224324561753</v>
      </c>
      <c r="J457" s="306">
        <f t="shared" ca="1" si="217"/>
        <v>700.07034088841306</v>
      </c>
      <c r="K457" s="307">
        <f t="shared" ca="1" si="218"/>
        <v>706.34984642499387</v>
      </c>
      <c r="L457" s="304">
        <f t="shared" ca="1" si="203"/>
        <v>994.49916427125834</v>
      </c>
      <c r="M457" s="306">
        <f t="shared" ca="1" si="219"/>
        <v>-1.3739251987909975</v>
      </c>
      <c r="N457" s="304">
        <f t="shared" ca="1" si="220"/>
        <v>-78.720115257396799</v>
      </c>
      <c r="P457" s="310">
        <f t="shared" ca="1" si="221"/>
        <v>23</v>
      </c>
      <c r="Q457" s="304">
        <f t="shared" ca="1" si="222"/>
        <v>0</v>
      </c>
      <c r="R457" s="306">
        <f t="shared" ca="1" si="223"/>
        <v>0</v>
      </c>
      <c r="S457" s="307">
        <f t="shared" ca="1" si="224"/>
        <v>8.7299999999999986</v>
      </c>
      <c r="T457" s="304">
        <f t="shared" ca="1" si="204"/>
        <v>85.641299999999987</v>
      </c>
      <c r="U457" s="311">
        <f t="shared" ca="1" si="205"/>
        <v>0</v>
      </c>
      <c r="V457" s="306">
        <f t="shared" ca="1" si="206"/>
        <v>1.1414238440586371</v>
      </c>
      <c r="W457" s="304">
        <f t="shared" ca="1" si="207"/>
        <v>31.017968672257695</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6.1105961541512688</v>
      </c>
      <c r="AH457" s="304">
        <f t="shared" ca="1" si="231"/>
        <v>-3.5061590493711328</v>
      </c>
    </row>
    <row r="458" spans="1:34" x14ac:dyDescent="0.2">
      <c r="A458" s="347">
        <f t="shared" ca="1" si="209"/>
        <v>0.1</v>
      </c>
      <c r="B458" s="304">
        <f t="shared" ca="1" si="210"/>
        <v>27.400000000000123</v>
      </c>
      <c r="D458" s="306">
        <f t="shared" ca="1" si="211"/>
        <v>-0.69497965406129558</v>
      </c>
      <c r="E458" s="307">
        <f t="shared" ca="1" si="212"/>
        <v>-6.3256006093366821</v>
      </c>
      <c r="F458" s="304">
        <f t="shared" ca="1" si="213"/>
        <v>6.3636640222751986</v>
      </c>
      <c r="G458" s="306">
        <f t="shared" ca="1" si="214"/>
        <v>19.423640520666183</v>
      </c>
      <c r="H458" s="307">
        <f t="shared" ca="1" si="215"/>
        <v>-98.364744688306189</v>
      </c>
      <c r="I458" s="304">
        <f t="shared" ca="1" si="216"/>
        <v>100.26415515363267</v>
      </c>
      <c r="J458" s="306">
        <f t="shared" ca="1" si="217"/>
        <v>702.01617983874996</v>
      </c>
      <c r="K458" s="307">
        <f t="shared" ca="1" si="218"/>
        <v>696.54499995920992</v>
      </c>
      <c r="L458" s="304">
        <f t="shared" ca="1" si="203"/>
        <v>988.93966131588024</v>
      </c>
      <c r="M458" s="306">
        <f t="shared" ca="1" si="219"/>
        <v>-1.3758389988120581</v>
      </c>
      <c r="N458" s="304">
        <f t="shared" ca="1" si="220"/>
        <v>-78.829767921435618</v>
      </c>
      <c r="P458" s="310">
        <f t="shared" ca="1" si="221"/>
        <v>23</v>
      </c>
      <c r="Q458" s="304">
        <f t="shared" ca="1" si="222"/>
        <v>0</v>
      </c>
      <c r="R458" s="306">
        <f t="shared" ca="1" si="223"/>
        <v>0</v>
      </c>
      <c r="S458" s="307">
        <f t="shared" ca="1" si="224"/>
        <v>8.7299999999999986</v>
      </c>
      <c r="T458" s="304">
        <f t="shared" ca="1" si="204"/>
        <v>85.641299999999987</v>
      </c>
      <c r="U458" s="311">
        <f t="shared" ca="1" si="205"/>
        <v>0</v>
      </c>
      <c r="V458" s="306">
        <f t="shared" ca="1" si="206"/>
        <v>1.1425449211497174</v>
      </c>
      <c r="W458" s="304">
        <f t="shared" ca="1" si="207"/>
        <v>31.42776666496707</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6.0674721384956891</v>
      </c>
      <c r="AH458" s="304">
        <f t="shared" ca="1" si="231"/>
        <v>-3.5530319212208132</v>
      </c>
    </row>
    <row r="459" spans="1:34" x14ac:dyDescent="0.2">
      <c r="A459" s="347">
        <f t="shared" ca="1" si="209"/>
        <v>0.1</v>
      </c>
      <c r="B459" s="304">
        <f t="shared" ca="1" si="210"/>
        <v>27.500000000000124</v>
      </c>
      <c r="D459" s="306">
        <f t="shared" ca="1" si="211"/>
        <v>-0.6974036395469162</v>
      </c>
      <c r="E459" s="307">
        <f t="shared" ca="1" si="212"/>
        <v>-6.2782248481823153</v>
      </c>
      <c r="F459" s="304">
        <f t="shared" ca="1" si="213"/>
        <v>6.3168409098842391</v>
      </c>
      <c r="G459" s="306">
        <f t="shared" ca="1" si="214"/>
        <v>19.353900156711493</v>
      </c>
      <c r="H459" s="307">
        <f t="shared" ca="1" si="215"/>
        <v>-98.992567173124414</v>
      </c>
      <c r="I459" s="304">
        <f t="shared" ca="1" si="216"/>
        <v>100.86675273251096</v>
      </c>
      <c r="J459" s="306">
        <f t="shared" ca="1" si="217"/>
        <v>703.9550568726188</v>
      </c>
      <c r="K459" s="307">
        <f t="shared" ca="1" si="218"/>
        <v>686.67713436613838</v>
      </c>
      <c r="L459" s="304">
        <f t="shared" ca="1" si="203"/>
        <v>983.40134683547365</v>
      </c>
      <c r="M459" s="306">
        <f t="shared" ca="1" si="219"/>
        <v>-1.3777231083926151</v>
      </c>
      <c r="N459" s="304">
        <f t="shared" ca="1" si="220"/>
        <v>-78.937719448541699</v>
      </c>
      <c r="P459" s="310">
        <f t="shared" ca="1" si="221"/>
        <v>23</v>
      </c>
      <c r="Q459" s="304">
        <f t="shared" ca="1" si="222"/>
        <v>0</v>
      </c>
      <c r="R459" s="306">
        <f t="shared" ca="1" si="223"/>
        <v>0</v>
      </c>
      <c r="S459" s="307">
        <f t="shared" ca="1" si="224"/>
        <v>8.7299999999999986</v>
      </c>
      <c r="T459" s="304">
        <f t="shared" ca="1" si="204"/>
        <v>85.641299999999987</v>
      </c>
      <c r="U459" s="311">
        <f t="shared" ca="1" si="205"/>
        <v>0</v>
      </c>
      <c r="V459" s="306">
        <f t="shared" ca="1" si="206"/>
        <v>1.1436742767690715</v>
      </c>
      <c r="W459" s="304">
        <f t="shared" ca="1" si="207"/>
        <v>31.83810940536361</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6.0241854705638129</v>
      </c>
      <c r="AH459" s="304">
        <f t="shared" ca="1" si="231"/>
        <v>-3.5999732720466295</v>
      </c>
    </row>
    <row r="460" spans="1:34" x14ac:dyDescent="0.2">
      <c r="A460" s="347">
        <f t="shared" ca="1" si="209"/>
        <v>0.1</v>
      </c>
      <c r="B460" s="304">
        <f t="shared" ca="1" si="210"/>
        <v>27.600000000000126</v>
      </c>
      <c r="D460" s="306">
        <f t="shared" ca="1" si="211"/>
        <v>-0.69976704169423343</v>
      </c>
      <c r="E460" s="307">
        <f t="shared" ca="1" si="212"/>
        <v>-6.2307867499805667</v>
      </c>
      <c r="F460" s="304">
        <f t="shared" ca="1" si="213"/>
        <v>6.2699583281210804</v>
      </c>
      <c r="G460" s="306">
        <f t="shared" ca="1" si="214"/>
        <v>19.283923452542069</v>
      </c>
      <c r="H460" s="307">
        <f t="shared" ca="1" si="215"/>
        <v>-99.615645848122469</v>
      </c>
      <c r="I460" s="304">
        <f t="shared" ca="1" si="216"/>
        <v>101.46500185513258</v>
      </c>
      <c r="J460" s="306">
        <f t="shared" ca="1" si="217"/>
        <v>705.88694805308148</v>
      </c>
      <c r="K460" s="307">
        <f t="shared" ca="1" si="218"/>
        <v>676.74672371507609</v>
      </c>
      <c r="L460" s="304">
        <f t="shared" ca="1" si="203"/>
        <v>977.88675800973158</v>
      </c>
      <c r="M460" s="306">
        <f t="shared" ca="1" si="219"/>
        <v>-1.3795782345351946</v>
      </c>
      <c r="N460" s="304">
        <f t="shared" ca="1" si="220"/>
        <v>-79.044010346975881</v>
      </c>
      <c r="P460" s="310">
        <f t="shared" ca="1" si="221"/>
        <v>23</v>
      </c>
      <c r="Q460" s="304">
        <f t="shared" ca="1" si="222"/>
        <v>0</v>
      </c>
      <c r="R460" s="306">
        <f t="shared" ca="1" si="223"/>
        <v>0</v>
      </c>
      <c r="S460" s="307">
        <f t="shared" ca="1" si="224"/>
        <v>8.7299999999999986</v>
      </c>
      <c r="T460" s="304">
        <f t="shared" ca="1" si="204"/>
        <v>85.641299999999987</v>
      </c>
      <c r="U460" s="311">
        <f t="shared" ca="1" si="205"/>
        <v>0</v>
      </c>
      <c r="V460" s="306">
        <f t="shared" ca="1" si="206"/>
        <v>1.1448118787613588</v>
      </c>
      <c r="W460" s="304">
        <f t="shared" ca="1" si="207"/>
        <v>32.24894420697634</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5.9807452712465246</v>
      </c>
      <c r="AH460" s="304">
        <f t="shared" ca="1" si="231"/>
        <v>-3.646977022378421</v>
      </c>
    </row>
    <row r="461" spans="1:34" x14ac:dyDescent="0.2">
      <c r="A461" s="347">
        <f t="shared" ca="1" si="209"/>
        <v>0.1</v>
      </c>
      <c r="B461" s="304">
        <f t="shared" ca="1" si="210"/>
        <v>27.700000000000127</v>
      </c>
      <c r="D461" s="306">
        <f t="shared" ca="1" si="211"/>
        <v>-0.70206995594990729</v>
      </c>
      <c r="E461" s="307">
        <f t="shared" ca="1" si="212"/>
        <v>-6.1832923818833354</v>
      </c>
      <c r="F461" s="304">
        <f t="shared" ca="1" si="213"/>
        <v>6.2230223286522115</v>
      </c>
      <c r="G461" s="306">
        <f t="shared" ca="1" si="214"/>
        <v>19.213716456947079</v>
      </c>
      <c r="H461" s="307">
        <f t="shared" ca="1" si="215"/>
        <v>-100.23397508631081</v>
      </c>
      <c r="I461" s="304">
        <f t="shared" ca="1" si="216"/>
        <v>102.05888820524714</v>
      </c>
      <c r="J461" s="306">
        <f t="shared" ca="1" si="217"/>
        <v>707.81183004855598</v>
      </c>
      <c r="K461" s="307">
        <f t="shared" ca="1" si="218"/>
        <v>666.75424266835444</v>
      </c>
      <c r="L461" s="304">
        <f t="shared" ca="1" si="203"/>
        <v>972.39848152541697</v>
      </c>
      <c r="M461" s="306">
        <f t="shared" ca="1" si="219"/>
        <v>-1.3814050620630127</v>
      </c>
      <c r="N461" s="304">
        <f t="shared" ca="1" si="220"/>
        <v>-79.148679854218173</v>
      </c>
      <c r="P461" s="310">
        <f t="shared" ca="1" si="221"/>
        <v>23</v>
      </c>
      <c r="Q461" s="304">
        <f t="shared" ca="1" si="222"/>
        <v>0</v>
      </c>
      <c r="R461" s="306">
        <f t="shared" ca="1" si="223"/>
        <v>0</v>
      </c>
      <c r="S461" s="307">
        <f t="shared" ca="1" si="224"/>
        <v>8.7299999999999986</v>
      </c>
      <c r="T461" s="304">
        <f t="shared" ca="1" si="204"/>
        <v>85.641299999999987</v>
      </c>
      <c r="U461" s="311">
        <f t="shared" ca="1" si="205"/>
        <v>0</v>
      </c>
      <c r="V461" s="306">
        <f t="shared" ca="1" si="206"/>
        <v>1.1459576948873345</v>
      </c>
      <c r="W461" s="304">
        <f t="shared" ca="1" si="207"/>
        <v>32.660218780753844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5.937160496584994</v>
      </c>
      <c r="AH461" s="304">
        <f t="shared" ca="1" si="231"/>
        <v>-3.6940371371106924</v>
      </c>
    </row>
    <row r="462" spans="1:34" x14ac:dyDescent="0.2">
      <c r="A462" s="347">
        <f t="shared" ca="1" si="209"/>
        <v>0.1</v>
      </c>
      <c r="B462" s="304">
        <f t="shared" ca="1" si="210"/>
        <v>27.800000000000129</v>
      </c>
      <c r="D462" s="306">
        <f t="shared" ca="1" si="211"/>
        <v>-0.70431249042899802</v>
      </c>
      <c r="E462" s="307">
        <f t="shared" ca="1" si="212"/>
        <v>-6.1357477658304704</v>
      </c>
      <c r="F462" s="304">
        <f t="shared" ca="1" si="213"/>
        <v>6.1760389190862384</v>
      </c>
      <c r="G462" s="306">
        <f t="shared" ca="1" si="214"/>
        <v>19.143285207904178</v>
      </c>
      <c r="H462" s="307">
        <f t="shared" ca="1" si="215"/>
        <v>-100.84754986289386</v>
      </c>
      <c r="I462" s="304">
        <f t="shared" ca="1" si="216"/>
        <v>102.64839834064644</v>
      </c>
      <c r="J462" s="306">
        <f t="shared" ca="1" si="217"/>
        <v>709.72968013179855</v>
      </c>
      <c r="K462" s="307">
        <f t="shared" ca="1" si="218"/>
        <v>656.70016642089422</v>
      </c>
      <c r="L462" s="304">
        <f t="shared" ca="1" si="203"/>
        <v>966.93915394776275</v>
      </c>
      <c r="M462" s="306">
        <f t="shared" ca="1" si="219"/>
        <v>-1.3832042544666656</v>
      </c>
      <c r="N462" s="304">
        <f t="shared" ca="1" si="220"/>
        <v>-79.251765985479494</v>
      </c>
      <c r="P462" s="310">
        <f t="shared" ca="1" si="221"/>
        <v>23</v>
      </c>
      <c r="Q462" s="304">
        <f t="shared" ca="1" si="222"/>
        <v>0</v>
      </c>
      <c r="R462" s="306">
        <f t="shared" ca="1" si="223"/>
        <v>0</v>
      </c>
      <c r="S462" s="307">
        <f t="shared" ca="1" si="224"/>
        <v>8.7299999999999986</v>
      </c>
      <c r="T462" s="304">
        <f t="shared" ca="1" si="204"/>
        <v>85.641299999999987</v>
      </c>
      <c r="U462" s="311">
        <f t="shared" ca="1" si="205"/>
        <v>0</v>
      </c>
      <c r="V462" s="306">
        <f t="shared" ca="1" si="206"/>
        <v>1.1471116928275595</v>
      </c>
      <c r="W462" s="304">
        <f t="shared" ca="1" si="207"/>
        <v>33.071881244920533</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5.8934399422256849</v>
      </c>
      <c r="AH462" s="304">
        <f t="shared" ca="1" si="231"/>
        <v>-3.7411476266613803</v>
      </c>
    </row>
    <row r="463" spans="1:34" x14ac:dyDescent="0.2">
      <c r="A463" s="347">
        <f t="shared" ca="1" si="209"/>
        <v>0.1</v>
      </c>
      <c r="B463" s="304">
        <f t="shared" ca="1" si="210"/>
        <v>27.90000000000013</v>
      </c>
      <c r="D463" s="306">
        <f t="shared" ca="1" si="211"/>
        <v>-0.70649476567047864</v>
      </c>
      <c r="E463" s="307">
        <f t="shared" ca="1" si="212"/>
        <v>-6.0881588773796764</v>
      </c>
      <c r="F463" s="304">
        <f t="shared" ca="1" si="213"/>
        <v>6.1290140618321924</v>
      </c>
      <c r="G463" s="306">
        <f t="shared" ca="1" si="214"/>
        <v>19.07263573133713</v>
      </c>
      <c r="H463" s="307">
        <f t="shared" ca="1" si="215"/>
        <v>-101.45636575063182</v>
      </c>
      <c r="I463" s="304">
        <f t="shared" ca="1" si="216"/>
        <v>103.23351967779776</v>
      </c>
      <c r="J463" s="306">
        <f t="shared" ca="1" si="217"/>
        <v>711.64047617876065</v>
      </c>
      <c r="K463" s="307">
        <f t="shared" ca="1" si="218"/>
        <v>646.58497064021799</v>
      </c>
      <c r="L463" s="304">
        <f t="shared" ca="1" si="203"/>
        <v>961.51146201891152</v>
      </c>
      <c r="M463" s="306">
        <f t="shared" ca="1" si="219"/>
        <v>-1.3849764547130261</v>
      </c>
      <c r="N463" s="304">
        <f t="shared" ca="1" si="220"/>
        <v>-79.353305580047987</v>
      </c>
      <c r="P463" s="310">
        <f t="shared" ca="1" si="221"/>
        <v>23</v>
      </c>
      <c r="Q463" s="304">
        <f t="shared" ca="1" si="222"/>
        <v>0</v>
      </c>
      <c r="R463" s="306">
        <f t="shared" ca="1" si="223"/>
        <v>0</v>
      </c>
      <c r="S463" s="307">
        <f t="shared" ca="1" si="224"/>
        <v>8.7299999999999986</v>
      </c>
      <c r="T463" s="304">
        <f t="shared" ca="1" si="204"/>
        <v>85.641299999999987</v>
      </c>
      <c r="U463" s="311">
        <f t="shared" ca="1" si="205"/>
        <v>0</v>
      </c>
      <c r="V463" s="306">
        <f t="shared" ca="1" si="206"/>
        <v>1.1482738401861035</v>
      </c>
      <c r="W463" s="304">
        <f t="shared" ca="1" si="207"/>
        <v>33.483880134572502</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5.8495922476062656</v>
      </c>
      <c r="AH463" s="304">
        <f t="shared" ca="1" si="231"/>
        <v>-3.7883025481008636</v>
      </c>
    </row>
    <row r="464" spans="1:34" x14ac:dyDescent="0.2">
      <c r="A464" s="347">
        <f t="shared" ca="1" si="209"/>
        <v>0.1</v>
      </c>
      <c r="B464" s="304">
        <f t="shared" ca="1" si="210"/>
        <v>28.000000000000131</v>
      </c>
      <c r="D464" s="306">
        <f t="shared" ca="1" si="211"/>
        <v>-0.70861691439509578</v>
      </c>
      <c r="E464" s="307">
        <f t="shared" ca="1" si="212"/>
        <v>-6.0405316445682073</v>
      </c>
      <c r="F464" s="304">
        <f t="shared" ca="1" si="213"/>
        <v>6.0819536729900134</v>
      </c>
      <c r="G464" s="306">
        <f t="shared" ca="1" si="214"/>
        <v>19.001774039897619</v>
      </c>
      <c r="H464" s="307">
        <f t="shared" ca="1" si="215"/>
        <v>-102.06041891508863</v>
      </c>
      <c r="I464" s="304">
        <f t="shared" ca="1" si="216"/>
        <v>103.81424047685707</v>
      </c>
      <c r="J464" s="306">
        <f t="shared" ca="1" si="217"/>
        <v>713.54419666732235</v>
      </c>
      <c r="K464" s="307">
        <f t="shared" ca="1" si="218"/>
        <v>636.40913140693192</v>
      </c>
      <c r="L464" s="304">
        <f t="shared" ca="1" si="203"/>
        <v>956.11814287552352</v>
      </c>
      <c r="M464" s="306">
        <f t="shared" ca="1" si="219"/>
        <v>-1.3867222860182706</v>
      </c>
      <c r="N464" s="304">
        <f t="shared" ca="1" si="220"/>
        <v>-79.453334345580316</v>
      </c>
      <c r="P464" s="310">
        <f t="shared" ca="1" si="221"/>
        <v>23</v>
      </c>
      <c r="Q464" s="304">
        <f t="shared" ca="1" si="222"/>
        <v>0</v>
      </c>
      <c r="R464" s="306">
        <f t="shared" ca="1" si="223"/>
        <v>0</v>
      </c>
      <c r="S464" s="307">
        <f t="shared" ca="1" si="224"/>
        <v>8.7299999999999986</v>
      </c>
      <c r="T464" s="304">
        <f t="shared" ca="1" si="204"/>
        <v>85.641299999999987</v>
      </c>
      <c r="U464" s="311">
        <f t="shared" ca="1" si="205"/>
        <v>0</v>
      </c>
      <c r="V464" s="306">
        <f t="shared" ca="1" si="206"/>
        <v>1.1494441044942263</v>
      </c>
      <c r="W464" s="304">
        <f t="shared" ca="1" si="207"/>
        <v>33.896164411010915</v>
      </c>
      <c r="Y464" s="314" t="str">
        <f t="shared" ca="1" si="225"/>
        <v/>
      </c>
      <c r="Z464" s="315" t="str">
        <f t="shared" ca="1" si="226"/>
        <v/>
      </c>
      <c r="AA464" s="316" t="str">
        <f t="shared" ca="1" si="227"/>
        <v/>
      </c>
      <c r="AC464" s="310">
        <f t="shared" ca="1" si="228"/>
        <v>28.000000000000131</v>
      </c>
      <c r="AD464" s="323">
        <f t="shared" ca="1" si="229"/>
        <v>713.54419666732235</v>
      </c>
      <c r="AE464" s="324" t="e">
        <f t="shared" ca="1" si="208"/>
        <v>#N/A</v>
      </c>
      <c r="AG464" s="306">
        <f t="shared" ca="1" si="230"/>
        <v>5.8056258998902823</v>
      </c>
      <c r="AH464" s="304">
        <f t="shared" ca="1" si="231"/>
        <v>-3.8354960062511463</v>
      </c>
    </row>
    <row r="465" spans="1:34" x14ac:dyDescent="0.2">
      <c r="A465" s="347">
        <f t="shared" ca="1" si="209"/>
        <v>0.1</v>
      </c>
      <c r="B465" s="304">
        <f t="shared" ca="1" si="210"/>
        <v>28.100000000000133</v>
      </c>
      <c r="D465" s="306">
        <f t="shared" ca="1" si="211"/>
        <v>-0.71067908126540302</v>
      </c>
      <c r="E465" s="307">
        <f t="shared" ca="1" si="212"/>
        <v>-5.9928719468064919</v>
      </c>
      <c r="F465" s="304">
        <f t="shared" ca="1" si="213"/>
        <v>6.034863621273348</v>
      </c>
      <c r="G465" s="306">
        <f t="shared" ca="1" si="214"/>
        <v>18.930706131771078</v>
      </c>
      <c r="H465" s="307">
        <f t="shared" ca="1" si="215"/>
        <v>-102.65970610976929</v>
      </c>
      <c r="I465" s="304">
        <f t="shared" ca="1" si="216"/>
        <v>104.39054982703979</v>
      </c>
      <c r="J465" s="306">
        <f t="shared" ca="1" si="217"/>
        <v>715.4408206759058</v>
      </c>
      <c r="K465" s="307">
        <f t="shared" ca="1" si="218"/>
        <v>626.17312515568904</v>
      </c>
      <c r="L465" s="304">
        <f t="shared" ca="1" si="203"/>
        <v>950.76198417724709</v>
      </c>
      <c r="M465" s="306">
        <f t="shared" ca="1" si="219"/>
        <v>-1.3884423525868377</v>
      </c>
      <c r="N465" s="304">
        <f t="shared" ca="1" si="220"/>
        <v>-79.551886900440763</v>
      </c>
      <c r="P465" s="310">
        <f t="shared" ca="1" si="221"/>
        <v>23</v>
      </c>
      <c r="Q465" s="304">
        <f t="shared" ca="1" si="222"/>
        <v>0</v>
      </c>
      <c r="R465" s="306">
        <f t="shared" ca="1" si="223"/>
        <v>0</v>
      </c>
      <c r="S465" s="307">
        <f t="shared" ca="1" si="224"/>
        <v>8.7299999999999986</v>
      </c>
      <c r="T465" s="304">
        <f t="shared" ca="1" si="204"/>
        <v>85.641299999999987</v>
      </c>
      <c r="U465" s="311">
        <f t="shared" ca="1" si="205"/>
        <v>0</v>
      </c>
      <c r="V465" s="306">
        <f t="shared" ca="1" si="206"/>
        <v>1.150622453214047</v>
      </c>
      <c r="W465" s="304">
        <f t="shared" ca="1" si="207"/>
        <v>34.308683470812589</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5.7615492376674977</v>
      </c>
      <c r="AH465" s="304">
        <f t="shared" ca="1" si="231"/>
        <v>-3.8827221547549735</v>
      </c>
    </row>
    <row r="466" spans="1:34" x14ac:dyDescent="0.2">
      <c r="A466" s="347">
        <f t="shared" ca="1" si="209"/>
        <v>0.1</v>
      </c>
      <c r="B466" s="304">
        <f t="shared" ca="1" si="210"/>
        <v>28.200000000000134</v>
      </c>
      <c r="D466" s="306">
        <f t="shared" ca="1" si="211"/>
        <v>-0.71268142264789092</v>
      </c>
      <c r="E466" s="307">
        <f t="shared" ca="1" si="212"/>
        <v>-5.9451856138036288</v>
      </c>
      <c r="F466" s="304">
        <f t="shared" ca="1" si="213"/>
        <v>5.9877497269646343</v>
      </c>
      <c r="G466" s="306">
        <f t="shared" ca="1" si="214"/>
        <v>18.85943798950629</v>
      </c>
      <c r="H466" s="307">
        <f t="shared" ca="1" si="215"/>
        <v>-103.25422467114966</v>
      </c>
      <c r="I466" s="304">
        <f t="shared" ca="1" si="216"/>
        <v>104.96243763232771</v>
      </c>
      <c r="J466" s="306">
        <f t="shared" ca="1" si="217"/>
        <v>717.33032788196965</v>
      </c>
      <c r="K466" s="307">
        <f t="shared" ca="1" si="218"/>
        <v>615.8774286166431</v>
      </c>
      <c r="L466" s="304">
        <f t="shared" ca="1" si="203"/>
        <v>945.44582413732326</v>
      </c>
      <c r="M466" s="306">
        <f t="shared" ca="1" si="219"/>
        <v>-1.3901372403180261</v>
      </c>
      <c r="N466" s="304">
        <f t="shared" ca="1" si="220"/>
        <v>-79.648996814186361</v>
      </c>
      <c r="P466" s="310">
        <f t="shared" ca="1" si="221"/>
        <v>23</v>
      </c>
      <c r="Q466" s="304">
        <f t="shared" ca="1" si="222"/>
        <v>0</v>
      </c>
      <c r="R466" s="306">
        <f t="shared" ca="1" si="223"/>
        <v>0</v>
      </c>
      <c r="S466" s="307">
        <f t="shared" ca="1" si="224"/>
        <v>8.7299999999999986</v>
      </c>
      <c r="T466" s="304">
        <f t="shared" ca="1" si="204"/>
        <v>85.641299999999987</v>
      </c>
      <c r="U466" s="311">
        <f t="shared" ca="1" si="205"/>
        <v>0</v>
      </c>
      <c r="V466" s="306">
        <f t="shared" ca="1" si="206"/>
        <v>1.1518088537421991</v>
      </c>
      <c r="W466" s="304">
        <f t="shared" ca="1" si="207"/>
        <v>34.721387154636432</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5.71737045443545</v>
      </c>
      <c r="AH466" s="304">
        <f t="shared" ca="1" si="231"/>
        <v>-3.9299751971148447</v>
      </c>
    </row>
    <row r="467" spans="1:34" x14ac:dyDescent="0.2">
      <c r="A467" s="347">
        <f t="shared" ca="1" si="209"/>
        <v>0.1</v>
      </c>
      <c r="B467" s="304">
        <f t="shared" ca="1" si="210"/>
        <v>28.300000000000136</v>
      </c>
      <c r="D467" s="306">
        <f t="shared" ca="1" si="211"/>
        <v>-0.71462410637709084</v>
      </c>
      <c r="E467" s="307">
        <f t="shared" ca="1" si="212"/>
        <v>-5.897478424524814</v>
      </c>
      <c r="F467" s="304">
        <f t="shared" ca="1" si="213"/>
        <v>5.9406177609025601</v>
      </c>
      <c r="G467" s="306">
        <f t="shared" ca="1" si="214"/>
        <v>18.787975578868583</v>
      </c>
      <c r="H467" s="307">
        <f t="shared" ca="1" si="215"/>
        <v>-103.84397251360214</v>
      </c>
      <c r="I467" s="304">
        <f t="shared" ca="1" si="216"/>
        <v>105.5298945974927</v>
      </c>
      <c r="J467" s="306">
        <f t="shared" ca="1" si="217"/>
        <v>719.21269856038839</v>
      </c>
      <c r="K467" s="307">
        <f t="shared" ca="1" si="218"/>
        <v>605.52251875740546</v>
      </c>
      <c r="L467" s="304">
        <f t="shared" ca="1" si="203"/>
        <v>940.17255144618457</v>
      </c>
      <c r="M467" s="306">
        <f t="shared" ca="1" si="219"/>
        <v>-1.3918075174818438</v>
      </c>
      <c r="N467" s="304">
        <f t="shared" ca="1" si="220"/>
        <v>-79.744696646290194</v>
      </c>
      <c r="P467" s="310">
        <f t="shared" ca="1" si="221"/>
        <v>23</v>
      </c>
      <c r="Q467" s="304">
        <f t="shared" ca="1" si="222"/>
        <v>0</v>
      </c>
      <c r="R467" s="306">
        <f t="shared" ca="1" si="223"/>
        <v>0</v>
      </c>
      <c r="S467" s="307">
        <f t="shared" ca="1" si="224"/>
        <v>8.7299999999999986</v>
      </c>
      <c r="T467" s="304">
        <f t="shared" ca="1" si="204"/>
        <v>85.641299999999987</v>
      </c>
      <c r="U467" s="311">
        <f t="shared" ca="1" si="205"/>
        <v>0</v>
      </c>
      <c r="V467" s="306">
        <f t="shared" ca="1" si="206"/>
        <v>1.1530032734134661</v>
      </c>
      <c r="W467" s="304">
        <f t="shared" ca="1" si="207"/>
        <v>35.134225755765399</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5.6730976018769557</v>
      </c>
      <c r="AH467" s="304">
        <f t="shared" ca="1" si="231"/>
        <v>-3.9772493877017681</v>
      </c>
    </row>
    <row r="468" spans="1:34" x14ac:dyDescent="0.2">
      <c r="A468" s="347">
        <f t="shared" ca="1" si="209"/>
        <v>0.1</v>
      </c>
      <c r="B468" s="304">
        <f t="shared" ca="1" si="210"/>
        <v>28.400000000000137</v>
      </c>
      <c r="D468" s="306">
        <f t="shared" ca="1" si="211"/>
        <v>-0.71650731152157443</v>
      </c>
      <c r="E468" s="307">
        <f t="shared" ca="1" si="212"/>
        <v>-5.8497561061806547</v>
      </c>
      <c r="F468" s="304">
        <f t="shared" ca="1" si="213"/>
        <v>5.8934734435018648</v>
      </c>
      <c r="G468" s="306">
        <f t="shared" ca="1" si="214"/>
        <v>18.716324847716425</v>
      </c>
      <c r="H468" s="307">
        <f t="shared" ca="1" si="215"/>
        <v>-104.4289481242202</v>
      </c>
      <c r="I468" s="304">
        <f t="shared" ca="1" si="216"/>
        <v>106.09291221441855</v>
      </c>
      <c r="J468" s="306">
        <f t="shared" ca="1" si="217"/>
        <v>721.08791358171766</v>
      </c>
      <c r="K468" s="307">
        <f t="shared" ca="1" si="218"/>
        <v>595.1088727255144</v>
      </c>
      <c r="L468" s="304">
        <f t="shared" ca="1" si="203"/>
        <v>934.94510507851055</v>
      </c>
      <c r="M468" s="306">
        <f t="shared" ca="1" si="219"/>
        <v>-1.3934537353656324</v>
      </c>
      <c r="N468" s="304">
        <f t="shared" ca="1" si="220"/>
        <v>-79.839017983190246</v>
      </c>
      <c r="P468" s="310">
        <f t="shared" ca="1" si="221"/>
        <v>23</v>
      </c>
      <c r="Q468" s="304">
        <f t="shared" ca="1" si="222"/>
        <v>0</v>
      </c>
      <c r="R468" s="306">
        <f t="shared" ca="1" si="223"/>
        <v>0</v>
      </c>
      <c r="S468" s="307">
        <f t="shared" ca="1" si="224"/>
        <v>8.7299999999999986</v>
      </c>
      <c r="T468" s="304">
        <f t="shared" ca="1" si="204"/>
        <v>85.641299999999987</v>
      </c>
      <c r="U468" s="311">
        <f t="shared" ca="1" si="205"/>
        <v>0</v>
      </c>
      <c r="V468" s="306">
        <f t="shared" ca="1" si="206"/>
        <v>1.1542056795043998</v>
      </c>
      <c r="W468" s="304">
        <f t="shared" ca="1" si="207"/>
        <v>35.547150028383221</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5.6287385929471485</v>
      </c>
      <c r="AH468" s="304">
        <f t="shared" ca="1" si="231"/>
        <v>-4.0245390327337232</v>
      </c>
    </row>
    <row r="469" spans="1:34" x14ac:dyDescent="0.2">
      <c r="A469" s="347">
        <f t="shared" ca="1" si="209"/>
        <v>0.1</v>
      </c>
      <c r="B469" s="304">
        <f t="shared" ca="1" si="210"/>
        <v>28.500000000000139</v>
      </c>
      <c r="D469" s="306">
        <f t="shared" ca="1" si="211"/>
        <v>-0.71833122815174921</v>
      </c>
      <c r="E469" s="307">
        <f t="shared" ca="1" si="212"/>
        <v>-5.802024333248367</v>
      </c>
      <c r="F469" s="304">
        <f t="shared" ca="1" si="213"/>
        <v>5.846322443805521</v>
      </c>
      <c r="G469" s="306">
        <f t="shared" ca="1" si="214"/>
        <v>18.644491724901251</v>
      </c>
      <c r="H469" s="307">
        <f t="shared" ca="1" si="215"/>
        <v>-105.00915055754504</v>
      </c>
      <c r="I469" s="304">
        <f t="shared" ca="1" si="216"/>
        <v>106.65148274870384</v>
      </c>
      <c r="J469" s="306">
        <f t="shared" ca="1" si="217"/>
        <v>722.95595441034857</v>
      </c>
      <c r="K469" s="307">
        <f t="shared" ca="1" si="218"/>
        <v>584.63696779142617</v>
      </c>
      <c r="L469" s="304">
        <f t="shared" ca="1" si="203"/>
        <v>929.76647397383124</v>
      </c>
      <c r="M469" s="306">
        <f t="shared" ca="1" si="219"/>
        <v>-1.3950764288928987</v>
      </c>
      <c r="N469" s="304">
        <f t="shared" ca="1" si="220"/>
        <v>-79.931991473745796</v>
      </c>
      <c r="P469" s="310">
        <f t="shared" ca="1" si="221"/>
        <v>23</v>
      </c>
      <c r="Q469" s="304">
        <f t="shared" ca="1" si="222"/>
        <v>0</v>
      </c>
      <c r="R469" s="306">
        <f t="shared" ca="1" si="223"/>
        <v>0</v>
      </c>
      <c r="S469" s="307">
        <f t="shared" ca="1" si="224"/>
        <v>8.7299999999999986</v>
      </c>
      <c r="T469" s="304">
        <f t="shared" ca="1" si="204"/>
        <v>85.641299999999987</v>
      </c>
      <c r="U469" s="311">
        <f t="shared" ca="1" si="205"/>
        <v>0</v>
      </c>
      <c r="V469" s="306">
        <f t="shared" ca="1" si="206"/>
        <v>1.1554160392369226</v>
      </c>
      <c r="W469" s="304">
        <f t="shared" ca="1" si="207"/>
        <v>35.960111195585654</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5.5843012047829541</v>
      </c>
      <c r="AH469" s="304">
        <f t="shared" ca="1" si="231"/>
        <v>-4.0718384912237378</v>
      </c>
    </row>
    <row r="470" spans="1:34" x14ac:dyDescent="0.2">
      <c r="A470" s="347">
        <f t="shared" ca="1" si="209"/>
        <v>0.1</v>
      </c>
      <c r="B470" s="304">
        <f t="shared" ca="1" si="210"/>
        <v>28.60000000000014</v>
      </c>
      <c r="D470" s="306">
        <f t="shared" ca="1" si="211"/>
        <v>-0.72009605710940838</v>
      </c>
      <c r="E470" s="307">
        <f t="shared" ca="1" si="212"/>
        <v>-5.7542887265248375</v>
      </c>
      <c r="F470" s="304">
        <f t="shared" ca="1" si="213"/>
        <v>5.7991703785692792</v>
      </c>
      <c r="G470" s="306">
        <f t="shared" ca="1" si="214"/>
        <v>18.572482119190308</v>
      </c>
      <c r="H470" s="307">
        <f t="shared" ca="1" si="215"/>
        <v>-105.58457943019752</v>
      </c>
      <c r="I470" s="304">
        <f t="shared" ca="1" si="216"/>
        <v>107.20559922652983</v>
      </c>
      <c r="J470" s="306">
        <f t="shared" ca="1" si="217"/>
        <v>724.81680310255319</v>
      </c>
      <c r="K470" s="307">
        <f t="shared" ca="1" si="218"/>
        <v>574.10728129203903</v>
      </c>
      <c r="L470" s="304">
        <f t="shared" ca="1" si="203"/>
        <v>924.63969658042572</v>
      </c>
      <c r="M470" s="306">
        <f t="shared" ca="1" si="219"/>
        <v>-1.3966761172157218</v>
      </c>
      <c r="N470" s="304">
        <f t="shared" ca="1" si="220"/>
        <v>-80.02364686317992</v>
      </c>
      <c r="P470" s="310">
        <f t="shared" ca="1" si="221"/>
        <v>23</v>
      </c>
      <c r="Q470" s="304">
        <f t="shared" ca="1" si="222"/>
        <v>0</v>
      </c>
      <c r="R470" s="306">
        <f t="shared" ca="1" si="223"/>
        <v>0</v>
      </c>
      <c r="S470" s="307">
        <f t="shared" ca="1" si="224"/>
        <v>8.7299999999999986</v>
      </c>
      <c r="T470" s="304">
        <f t="shared" ca="1" si="204"/>
        <v>85.641299999999987</v>
      </c>
      <c r="U470" s="311">
        <f t="shared" ca="1" si="205"/>
        <v>0</v>
      </c>
      <c r="V470" s="306">
        <f t="shared" ca="1" si="206"/>
        <v>1.1566343197819098</v>
      </c>
      <c r="W470" s="304">
        <f t="shared" ca="1" si="207"/>
        <v>36.373060957125972</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5.5397930814468763</v>
      </c>
      <c r="AH470" s="304">
        <f t="shared" ca="1" si="231"/>
        <v>-4.1191421758975553</v>
      </c>
    </row>
    <row r="471" spans="1:34" x14ac:dyDescent="0.2">
      <c r="A471" s="347">
        <f t="shared" ca="1" si="209"/>
        <v>0.1</v>
      </c>
      <c r="B471" s="304">
        <f t="shared" ca="1" si="210"/>
        <v>28.700000000000141</v>
      </c>
      <c r="D471" s="306">
        <f t="shared" ca="1" si="211"/>
        <v>-0.72180200977893949</v>
      </c>
      <c r="E471" s="307">
        <f t="shared" ca="1" si="212"/>
        <v>-5.7065548522114735</v>
      </c>
      <c r="F471" s="304">
        <f t="shared" ca="1" si="213"/>
        <v>5.752022811378553</v>
      </c>
      <c r="G471" s="306">
        <f t="shared" ca="1" si="214"/>
        <v>18.500301918212415</v>
      </c>
      <c r="H471" s="307">
        <f t="shared" ca="1" si="215"/>
        <v>-106.15523491541867</v>
      </c>
      <c r="I471" s="304">
        <f t="shared" ca="1" si="216"/>
        <v>107.75525542177856</v>
      </c>
      <c r="J471" s="306">
        <f t="shared" ca="1" si="217"/>
        <v>726.67044230442332</v>
      </c>
      <c r="K471" s="307">
        <f t="shared" ca="1" si="218"/>
        <v>563.52029057475818</v>
      </c>
      <c r="L471" s="304">
        <f t="shared" ca="1" si="203"/>
        <v>919.56786025195879</v>
      </c>
      <c r="M471" s="306">
        <f t="shared" ca="1" si="219"/>
        <v>-1.3982533042820136</v>
      </c>
      <c r="N471" s="304">
        <f t="shared" ca="1" si="220"/>
        <v>-80.114013025581059</v>
      </c>
      <c r="P471" s="310">
        <f t="shared" ca="1" si="221"/>
        <v>23</v>
      </c>
      <c r="Q471" s="304">
        <f t="shared" ca="1" si="222"/>
        <v>0</v>
      </c>
      <c r="R471" s="306">
        <f t="shared" ca="1" si="223"/>
        <v>0</v>
      </c>
      <c r="S471" s="307">
        <f t="shared" ca="1" si="224"/>
        <v>8.7299999999999986</v>
      </c>
      <c r="T471" s="304">
        <f t="shared" ca="1" si="204"/>
        <v>85.641299999999987</v>
      </c>
      <c r="U471" s="311">
        <f t="shared" ca="1" si="205"/>
        <v>0</v>
      </c>
      <c r="V471" s="306">
        <f t="shared" ca="1" si="206"/>
        <v>1.1578604882627532</v>
      </c>
      <c r="W471" s="304">
        <f t="shared" ca="1" si="207"/>
        <v>36.785951496894825</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5.4952217365163447</v>
      </c>
      <c r="AH471" s="304">
        <f t="shared" ca="1" si="231"/>
        <v>-4.1664445540808677</v>
      </c>
    </row>
    <row r="472" spans="1:34" x14ac:dyDescent="0.2">
      <c r="A472" s="347">
        <f t="shared" ca="1" si="209"/>
        <v>0.1</v>
      </c>
      <c r="B472" s="304">
        <f t="shared" ca="1" si="210"/>
        <v>28.800000000000143</v>
      </c>
      <c r="D472" s="306">
        <f t="shared" ca="1" si="211"/>
        <v>-0.72344930786016781</v>
      </c>
      <c r="E472" s="307">
        <f t="shared" ca="1" si="212"/>
        <v>-5.6588282210308014</v>
      </c>
      <c r="F472" s="304">
        <f t="shared" ca="1" si="213"/>
        <v>5.7048852517976192</v>
      </c>
      <c r="G472" s="306">
        <f t="shared" ca="1" si="214"/>
        <v>18.427956987426398</v>
      </c>
      <c r="H472" s="307">
        <f t="shared" ca="1" si="215"/>
        <v>-106.72111773752175</v>
      </c>
      <c r="I472" s="304">
        <f t="shared" ca="1" si="216"/>
        <v>108.30044584338708</v>
      </c>
      <c r="J472" s="306">
        <f t="shared" ca="1" si="217"/>
        <v>728.51685524970526</v>
      </c>
      <c r="K472" s="307">
        <f t="shared" ca="1" si="218"/>
        <v>552.87647294211115</v>
      </c>
      <c r="L472" s="304">
        <f t="shared" ca="1" si="203"/>
        <v>914.5541004860396</v>
      </c>
      <c r="M472" s="306">
        <f t="shared" ca="1" si="219"/>
        <v>-1.3998084793788541</v>
      </c>
      <c r="N472" s="304">
        <f t="shared" ca="1" si="220"/>
        <v>-80.203117995033864</v>
      </c>
      <c r="P472" s="310">
        <f t="shared" ca="1" si="221"/>
        <v>23</v>
      </c>
      <c r="Q472" s="304">
        <f t="shared" ca="1" si="222"/>
        <v>0</v>
      </c>
      <c r="R472" s="306">
        <f t="shared" ca="1" si="223"/>
        <v>0</v>
      </c>
      <c r="S472" s="307">
        <f t="shared" ca="1" si="224"/>
        <v>8.7299999999999986</v>
      </c>
      <c r="T472" s="304">
        <f t="shared" ca="1" si="204"/>
        <v>85.641299999999987</v>
      </c>
      <c r="U472" s="311">
        <f t="shared" ca="1" si="205"/>
        <v>0</v>
      </c>
      <c r="V472" s="306">
        <f t="shared" ca="1" si="206"/>
        <v>1.1590945117589044</v>
      </c>
      <c r="W472" s="304">
        <f t="shared" ca="1" si="207"/>
        <v>37.198735490134332</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5.4505945555290705</v>
      </c>
      <c r="AH472" s="304">
        <f t="shared" ca="1" si="231"/>
        <v>-4.2137401485561092</v>
      </c>
    </row>
    <row r="473" spans="1:34" x14ac:dyDescent="0.2">
      <c r="A473" s="347">
        <f t="shared" ca="1" si="209"/>
        <v>0.1</v>
      </c>
      <c r="B473" s="304">
        <f t="shared" ca="1" si="210"/>
        <v>28.900000000000144</v>
      </c>
      <c r="D473" s="306">
        <f t="shared" ca="1" si="211"/>
        <v>-0.72503818314276214</v>
      </c>
      <c r="E473" s="307">
        <f t="shared" ca="1" si="212"/>
        <v>-5.6111142873747371</v>
      </c>
      <c r="F473" s="304">
        <f t="shared" ca="1" si="213"/>
        <v>5.6577631545510867</v>
      </c>
      <c r="G473" s="306">
        <f t="shared" ca="1" si="214"/>
        <v>18.355453169112121</v>
      </c>
      <c r="H473" s="307">
        <f t="shared" ca="1" si="215"/>
        <v>-107.28222916625923</v>
      </c>
      <c r="I473" s="304">
        <f t="shared" ca="1" si="216"/>
        <v>108.84116572292503</v>
      </c>
      <c r="J473" s="306">
        <f t="shared" ca="1" si="217"/>
        <v>730.35602575753217</v>
      </c>
      <c r="K473" s="307">
        <f t="shared" ca="1" si="218"/>
        <v>542.17630559692213</v>
      </c>
      <c r="L473" s="304">
        <f t="shared" ca="1" si="203"/>
        <v>909.60159999368079</v>
      </c>
      <c r="M473" s="306">
        <f t="shared" ca="1" si="219"/>
        <v>-1.4013421176530481</v>
      </c>
      <c r="N473" s="304">
        <f t="shared" ca="1" si="220"/>
        <v>-80.290988995444906</v>
      </c>
      <c r="P473" s="310">
        <f t="shared" ca="1" si="221"/>
        <v>23</v>
      </c>
      <c r="Q473" s="304">
        <f t="shared" ca="1" si="222"/>
        <v>0</v>
      </c>
      <c r="R473" s="306">
        <f t="shared" ca="1" si="223"/>
        <v>0</v>
      </c>
      <c r="S473" s="307">
        <f t="shared" ca="1" si="224"/>
        <v>8.7299999999999986</v>
      </c>
      <c r="T473" s="304">
        <f t="shared" ca="1" si="204"/>
        <v>85.641299999999987</v>
      </c>
      <c r="U473" s="311">
        <f t="shared" ca="1" si="205"/>
        <v>0</v>
      </c>
      <c r="V473" s="306">
        <f t="shared" ca="1" si="206"/>
        <v>1.1603363573093988</v>
      </c>
      <c r="W473" s="304">
        <f t="shared" ca="1" si="207"/>
        <v>37.611366110386911</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5.4059187982942367</v>
      </c>
      <c r="AH473" s="304">
        <f t="shared" ca="1" si="231"/>
        <v>-4.2610235383888133</v>
      </c>
    </row>
    <row r="474" spans="1:34" x14ac:dyDescent="0.2">
      <c r="A474" s="347">
        <f t="shared" ca="1" si="209"/>
        <v>0.1</v>
      </c>
      <c r="B474" s="304">
        <f t="shared" ca="1" si="210"/>
        <v>29.000000000000146</v>
      </c>
      <c r="D474" s="306">
        <f t="shared" ca="1" si="211"/>
        <v>-0.72656887728218911</v>
      </c>
      <c r="E474" s="307">
        <f t="shared" ca="1" si="212"/>
        <v>-5.5634184484844322</v>
      </c>
      <c r="F474" s="304">
        <f t="shared" ca="1" si="213"/>
        <v>5.610661918737577</v>
      </c>
      <c r="G474" s="306">
        <f t="shared" ca="1" si="214"/>
        <v>18.282796281383902</v>
      </c>
      <c r="H474" s="307">
        <f t="shared" ca="1" si="215"/>
        <v>-107.83857101110767</v>
      </c>
      <c r="I474" s="304">
        <f t="shared" ca="1" si="216"/>
        <v>109.37741100238338</v>
      </c>
      <c r="J474" s="306">
        <f t="shared" ca="1" si="217"/>
        <v>732.18793823005694</v>
      </c>
      <c r="K474" s="307">
        <f t="shared" ca="1" si="218"/>
        <v>531.42026558805378</v>
      </c>
      <c r="L474" s="304">
        <f t="shared" ca="1" si="203"/>
        <v>904.71358758850272</v>
      </c>
      <c r="M474" s="306">
        <f t="shared" ca="1" si="219"/>
        <v>-1.4028546806099944</v>
      </c>
      <c r="N474" s="304">
        <f t="shared" ca="1" si="220"/>
        <v>-80.377652469125763</v>
      </c>
      <c r="P474" s="310">
        <f t="shared" ca="1" si="221"/>
        <v>23</v>
      </c>
      <c r="Q474" s="304">
        <f t="shared" ca="1" si="222"/>
        <v>0</v>
      </c>
      <c r="R474" s="306">
        <f t="shared" ca="1" si="223"/>
        <v>0</v>
      </c>
      <c r="S474" s="307">
        <f t="shared" ca="1" si="224"/>
        <v>8.7299999999999986</v>
      </c>
      <c r="T474" s="304">
        <f t="shared" ca="1" si="204"/>
        <v>85.641299999999987</v>
      </c>
      <c r="U474" s="311">
        <f t="shared" ca="1" si="205"/>
        <v>0</v>
      </c>
      <c r="V474" s="306">
        <f t="shared" ca="1" si="206"/>
        <v>1.161585991916354</v>
      </c>
      <c r="W474" s="304">
        <f t="shared" ca="1" si="207"/>
        <v>38.023797036179062</v>
      </c>
      <c r="Y474" s="314" t="str">
        <f t="shared" ca="1" si="225"/>
        <v/>
      </c>
      <c r="Z474" s="315" t="str">
        <f t="shared" ca="1" si="226"/>
        <v/>
      </c>
      <c r="AA474" s="316" t="str">
        <f t="shared" ca="1" si="227"/>
        <v/>
      </c>
      <c r="AC474" s="310">
        <f t="shared" ca="1" si="228"/>
        <v>29.000000000000146</v>
      </c>
      <c r="AD474" s="323">
        <f t="shared" ca="1" si="229"/>
        <v>732.18793823005694</v>
      </c>
      <c r="AE474" s="324" t="e">
        <f t="shared" ca="1" si="208"/>
        <v>#N/A</v>
      </c>
      <c r="AG474" s="306">
        <f t="shared" ca="1" si="230"/>
        <v>5.3612016010786609</v>
      </c>
      <c r="AH474" s="304">
        <f t="shared" ca="1" si="231"/>
        <v>-4.3082893597235872</v>
      </c>
    </row>
    <row r="475" spans="1:34" x14ac:dyDescent="0.2">
      <c r="A475" s="347">
        <f t="shared" ca="1" si="209"/>
        <v>0.1</v>
      </c>
      <c r="B475" s="304">
        <f t="shared" ca="1" si="210"/>
        <v>29.100000000000147</v>
      </c>
      <c r="D475" s="306">
        <f t="shared" ca="1" si="211"/>
        <v>-0.72804164157715834</v>
      </c>
      <c r="E475" s="307">
        <f t="shared" ca="1" si="212"/>
        <v>-5.5157460436616033</v>
      </c>
      <c r="F475" s="304">
        <f t="shared" ca="1" si="213"/>
        <v>5.5635868870755489</v>
      </c>
      <c r="G475" s="306">
        <f t="shared" ca="1" si="214"/>
        <v>18.209992117226186</v>
      </c>
      <c r="H475" s="307">
        <f t="shared" ca="1" si="215"/>
        <v>-108.39014561547384</v>
      </c>
      <c r="I475" s="304">
        <f t="shared" ca="1" si="216"/>
        <v>109.90917832216317</v>
      </c>
      <c r="J475" s="306">
        <f t="shared" ca="1" si="217"/>
        <v>734.01257764998741</v>
      </c>
      <c r="K475" s="307">
        <f t="shared" ca="1" si="218"/>
        <v>520.60882975672473</v>
      </c>
      <c r="L475" s="304">
        <f t="shared" ca="1" si="203"/>
        <v>899.89333688445834</v>
      </c>
      <c r="M475" s="306">
        <f t="shared" ca="1" si="219"/>
        <v>-1.4043466165918983</v>
      </c>
      <c r="N475" s="304">
        <f t="shared" ca="1" si="220"/>
        <v>-80.463134104192562</v>
      </c>
      <c r="P475" s="310">
        <f t="shared" ca="1" si="221"/>
        <v>23</v>
      </c>
      <c r="Q475" s="304">
        <f t="shared" ca="1" si="222"/>
        <v>0</v>
      </c>
      <c r="R475" s="306">
        <f t="shared" ca="1" si="223"/>
        <v>0</v>
      </c>
      <c r="S475" s="307">
        <f t="shared" ca="1" si="224"/>
        <v>8.7299999999999986</v>
      </c>
      <c r="T475" s="304">
        <f t="shared" ca="1" si="204"/>
        <v>85.641299999999987</v>
      </c>
      <c r="U475" s="311">
        <f t="shared" ca="1" si="205"/>
        <v>0</v>
      </c>
      <c r="V475" s="306">
        <f t="shared" ca="1" si="206"/>
        <v>1.1628433825484554</v>
      </c>
      <c r="W475" s="304">
        <f t="shared" ca="1" si="207"/>
        <v>38.435982457441007</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5.3164499786765598</v>
      </c>
      <c r="AH475" s="304">
        <f t="shared" ca="1" si="231"/>
        <v>-4.3555323065497218</v>
      </c>
    </row>
    <row r="476" spans="1:34" x14ac:dyDescent="0.2">
      <c r="A476" s="347">
        <f t="shared" ca="1" si="209"/>
        <v>0.1</v>
      </c>
      <c r="B476" s="304">
        <f t="shared" ca="1" si="210"/>
        <v>29.200000000000149</v>
      </c>
      <c r="D476" s="306">
        <f t="shared" ca="1" si="211"/>
        <v>-0.72945673674855027</v>
      </c>
      <c r="E476" s="307">
        <f t="shared" ca="1" si="212"/>
        <v>-5.468102353511215</v>
      </c>
      <c r="F476" s="304">
        <f t="shared" ca="1" si="213"/>
        <v>5.5165433451811774</v>
      </c>
      <c r="G476" s="306">
        <f t="shared" ca="1" si="214"/>
        <v>18.137046443551331</v>
      </c>
      <c r="H476" s="307">
        <f t="shared" ca="1" si="215"/>
        <v>-108.93695585082496</v>
      </c>
      <c r="I476" s="304">
        <f t="shared" ca="1" si="216"/>
        <v>110.43646500925372</v>
      </c>
      <c r="J476" s="306">
        <f t="shared" ca="1" si="217"/>
        <v>735.82992957802628</v>
      </c>
      <c r="K476" s="307">
        <f t="shared" ca="1" si="218"/>
        <v>509.7424746834098</v>
      </c>
      <c r="L476" s="304">
        <f t="shared" ca="1" si="203"/>
        <v>895.14416479088425</v>
      </c>
      <c r="M476" s="306">
        <f t="shared" ca="1" si="219"/>
        <v>-1.4058183612363004</v>
      </c>
      <c r="N476" s="304">
        <f t="shared" ca="1" si="220"/>
        <v>-80.547458860837793</v>
      </c>
      <c r="P476" s="310">
        <f t="shared" ca="1" si="221"/>
        <v>23</v>
      </c>
      <c r="Q476" s="304">
        <f t="shared" ca="1" si="222"/>
        <v>0</v>
      </c>
      <c r="R476" s="306">
        <f t="shared" ca="1" si="223"/>
        <v>0</v>
      </c>
      <c r="S476" s="307">
        <f t="shared" ca="1" si="224"/>
        <v>8.7299999999999986</v>
      </c>
      <c r="T476" s="304">
        <f t="shared" ca="1" si="204"/>
        <v>85.641299999999987</v>
      </c>
      <c r="U476" s="311">
        <f t="shared" ca="1" si="205"/>
        <v>0</v>
      </c>
      <c r="V476" s="306">
        <f t="shared" ca="1" si="206"/>
        <v>1.1641084961444095</v>
      </c>
      <c r="W476" s="304">
        <f t="shared" ca="1" si="207"/>
        <v>38.847877081662332</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5.2716708263709231</v>
      </c>
      <c r="AH476" s="304">
        <f t="shared" ca="1" si="231"/>
        <v>-4.4027471314365423</v>
      </c>
    </row>
    <row r="477" spans="1:34" x14ac:dyDescent="0.2">
      <c r="A477" s="347">
        <f t="shared" ca="1" si="209"/>
        <v>0.1</v>
      </c>
      <c r="B477" s="304">
        <f t="shared" ca="1" si="210"/>
        <v>29.30000000000015</v>
      </c>
      <c r="D477" s="306">
        <f t="shared" ca="1" si="211"/>
        <v>-0.73081443271979818</v>
      </c>
      <c r="E477" s="307">
        <f t="shared" ca="1" si="212"/>
        <v>-5.4204925992154109</v>
      </c>
      <c r="F477" s="304">
        <f t="shared" ca="1" si="213"/>
        <v>5.4695365208782185</v>
      </c>
      <c r="G477" s="306">
        <f t="shared" ca="1" si="214"/>
        <v>18.063965000279349</v>
      </c>
      <c r="H477" s="307">
        <f t="shared" ca="1" si="215"/>
        <v>-109.4790051107465</v>
      </c>
      <c r="I477" s="304">
        <f t="shared" ca="1" si="216"/>
        <v>110.9592690655908</v>
      </c>
      <c r="J477" s="306">
        <f t="shared" ca="1" si="217"/>
        <v>737.63998015021787</v>
      </c>
      <c r="K477" s="307">
        <f t="shared" ca="1" si="218"/>
        <v>498.82167663533124</v>
      </c>
      <c r="L477" s="304">
        <f t="shared" ca="1" si="203"/>
        <v>890.46942979380083</v>
      </c>
      <c r="M477" s="306">
        <f t="shared" ca="1" si="219"/>
        <v>-1.4072703379158509</v>
      </c>
      <c r="N477" s="304">
        <f t="shared" ca="1" si="220"/>
        <v>-80.63065099652745</v>
      </c>
      <c r="P477" s="310">
        <f t="shared" ca="1" si="221"/>
        <v>23</v>
      </c>
      <c r="Q477" s="304">
        <f t="shared" ca="1" si="222"/>
        <v>0</v>
      </c>
      <c r="R477" s="306">
        <f t="shared" ca="1" si="223"/>
        <v>0</v>
      </c>
      <c r="S477" s="307">
        <f t="shared" ca="1" si="224"/>
        <v>8.7299999999999986</v>
      </c>
      <c r="T477" s="304">
        <f t="shared" ca="1" si="204"/>
        <v>85.641299999999987</v>
      </c>
      <c r="U477" s="311">
        <f t="shared" ca="1" si="205"/>
        <v>0</v>
      </c>
      <c r="V477" s="306">
        <f t="shared" ca="1" si="206"/>
        <v>1.1653812996163808</v>
      </c>
      <c r="W477" s="304">
        <f t="shared" ca="1" si="207"/>
        <v>39.259436139785159</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5.2268709217940641</v>
      </c>
      <c r="AH477" s="304">
        <f t="shared" ca="1" si="231"/>
        <v>-4.4499286462385266</v>
      </c>
    </row>
    <row r="478" spans="1:34" x14ac:dyDescent="0.2">
      <c r="A478" s="347">
        <f t="shared" ca="1" si="209"/>
        <v>0.1</v>
      </c>
      <c r="B478" s="304">
        <f t="shared" ca="1" si="210"/>
        <v>29.400000000000151</v>
      </c>
      <c r="D478" s="306">
        <f t="shared" ca="1" si="211"/>
        <v>-0.73211500839870891</v>
      </c>
      <c r="E478" s="307">
        <f t="shared" ca="1" si="212"/>
        <v>-5.3729219418385199</v>
      </c>
      <c r="F478" s="304">
        <f t="shared" ca="1" si="213"/>
        <v>5.4225715835397184</v>
      </c>
      <c r="G478" s="306">
        <f t="shared" ca="1" si="214"/>
        <v>17.990753499439478</v>
      </c>
      <c r="H478" s="307">
        <f t="shared" ca="1" si="215"/>
        <v>-110.01629730493035</v>
      </c>
      <c r="I478" s="304">
        <f t="shared" ca="1" si="216"/>
        <v>111.47758915658527</v>
      </c>
      <c r="J478" s="306">
        <f t="shared" ca="1" si="217"/>
        <v>739.44271607520386</v>
      </c>
      <c r="K478" s="307">
        <f t="shared" ca="1" si="218"/>
        <v>487.8469115145474</v>
      </c>
      <c r="L478" s="304">
        <f t="shared" ca="1" si="203"/>
        <v>885.8725300126182</v>
      </c>
      <c r="M478" s="306">
        <f t="shared" ca="1" si="219"/>
        <v>-1.4087029581602026</v>
      </c>
      <c r="N478" s="304">
        <f t="shared" ca="1" si="220"/>
        <v>-80.712734090173797</v>
      </c>
      <c r="P478" s="310">
        <f t="shared" ca="1" si="221"/>
        <v>23</v>
      </c>
      <c r="Q478" s="304">
        <f t="shared" ca="1" si="222"/>
        <v>0</v>
      </c>
      <c r="R478" s="306">
        <f t="shared" ca="1" si="223"/>
        <v>0</v>
      </c>
      <c r="S478" s="307">
        <f t="shared" ca="1" si="224"/>
        <v>8.7299999999999986</v>
      </c>
      <c r="T478" s="304">
        <f t="shared" ca="1" si="204"/>
        <v>85.641299999999987</v>
      </c>
      <c r="U478" s="311">
        <f t="shared" ca="1" si="205"/>
        <v>0</v>
      </c>
      <c r="V478" s="306">
        <f t="shared" ca="1" si="206"/>
        <v>1.1666617598534033</v>
      </c>
      <c r="W478" s="304">
        <f t="shared" ca="1" si="207"/>
        <v>39.670615391835234</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5.182056926694357</v>
      </c>
      <c r="AH478" s="304">
        <f t="shared" ca="1" si="231"/>
        <v>-4.4970717227703512</v>
      </c>
    </row>
    <row r="479" spans="1:34" x14ac:dyDescent="0.2">
      <c r="A479" s="347">
        <f t="shared" ca="1" si="209"/>
        <v>0.1</v>
      </c>
      <c r="B479" s="304">
        <f t="shared" ca="1" si="210"/>
        <v>29.500000000000153</v>
      </c>
      <c r="D479" s="306">
        <f t="shared" ca="1" si="211"/>
        <v>-0.73335875146070195</v>
      </c>
      <c r="E479" s="307">
        <f t="shared" ca="1" si="212"/>
        <v>-5.3253954816630182</v>
      </c>
      <c r="F479" s="304">
        <f t="shared" ca="1" si="213"/>
        <v>5.375653643461499</v>
      </c>
      <c r="G479" s="306">
        <f t="shared" ca="1" si="214"/>
        <v>17.917417624293407</v>
      </c>
      <c r="H479" s="307">
        <f t="shared" ca="1" si="215"/>
        <v>-110.54883685309665</v>
      </c>
      <c r="I479" s="304">
        <f t="shared" ca="1" si="216"/>
        <v>111.99142459981442</v>
      </c>
      <c r="J479" s="306">
        <f t="shared" ca="1" si="217"/>
        <v>741.23812463139052</v>
      </c>
      <c r="K479" s="307">
        <f t="shared" ca="1" si="218"/>
        <v>476.81865480664607</v>
      </c>
      <c r="L479" s="304">
        <f t="shared" ca="1" si="203"/>
        <v>881.35690102175988</v>
      </c>
      <c r="M479" s="306">
        <f t="shared" ca="1" si="219"/>
        <v>-1.4101166220608525</v>
      </c>
      <c r="N479" s="304">
        <f t="shared" ca="1" si="220"/>
        <v>-80.793731065331045</v>
      </c>
      <c r="P479" s="310">
        <f t="shared" ca="1" si="221"/>
        <v>23</v>
      </c>
      <c r="Q479" s="304">
        <f t="shared" ca="1" si="222"/>
        <v>0</v>
      </c>
      <c r="R479" s="306">
        <f t="shared" ca="1" si="223"/>
        <v>0</v>
      </c>
      <c r="S479" s="307">
        <f t="shared" ca="1" si="224"/>
        <v>8.7299999999999986</v>
      </c>
      <c r="T479" s="304">
        <f t="shared" ca="1" si="204"/>
        <v>85.641299999999987</v>
      </c>
      <c r="U479" s="311">
        <f t="shared" ca="1" si="205"/>
        <v>0</v>
      </c>
      <c r="V479" s="306">
        <f t="shared" ca="1" si="206"/>
        <v>1.1679498437247691</v>
      </c>
      <c r="W479" s="304">
        <f t="shared" ca="1" si="207"/>
        <v>40.081371132292624</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5.1372353886158209</v>
      </c>
      <c r="AH479" s="304">
        <f t="shared" ca="1" si="231"/>
        <v>-4.5441712934519174</v>
      </c>
    </row>
    <row r="480" spans="1:34" x14ac:dyDescent="0.2">
      <c r="A480" s="347">
        <f t="shared" ca="1" si="209"/>
        <v>0.1</v>
      </c>
      <c r="B480" s="304">
        <f t="shared" ca="1" si="210"/>
        <v>29.600000000000154</v>
      </c>
      <c r="D480" s="306">
        <f t="shared" ca="1" si="211"/>
        <v>-0.73454595813348711</v>
      </c>
      <c r="E480" s="307">
        <f t="shared" ca="1" si="212"/>
        <v>-5.277918257556224</v>
      </c>
      <c r="F480" s="304">
        <f t="shared" ca="1" si="213"/>
        <v>5.328787751267221</v>
      </c>
      <c r="G480" s="306">
        <f t="shared" ca="1" si="214"/>
        <v>17.843963028480058</v>
      </c>
      <c r="H480" s="307">
        <f t="shared" ca="1" si="215"/>
        <v>-111.07662867885227</v>
      </c>
      <c r="I480" s="304">
        <f t="shared" ca="1" si="216"/>
        <v>112.50077535386764</v>
      </c>
      <c r="J480" s="306">
        <f t="shared" ca="1" si="217"/>
        <v>743.02619366402917</v>
      </c>
      <c r="K480" s="307">
        <f t="shared" ca="1" si="218"/>
        <v>465.73738153004859</v>
      </c>
      <c r="L480" s="304">
        <f t="shared" ca="1" si="203"/>
        <v>876.9260134271999</v>
      </c>
      <c r="M480" s="306">
        <f t="shared" ca="1" si="219"/>
        <v>-1.4115117186597219</v>
      </c>
      <c r="N480" s="304">
        <f t="shared" ca="1" si="220"/>
        <v>-80.873664212459317</v>
      </c>
      <c r="P480" s="310">
        <f t="shared" ca="1" si="221"/>
        <v>23</v>
      </c>
      <c r="Q480" s="304">
        <f t="shared" ca="1" si="222"/>
        <v>0</v>
      </c>
      <c r="R480" s="306">
        <f t="shared" ca="1" si="223"/>
        <v>0</v>
      </c>
      <c r="S480" s="307">
        <f t="shared" ca="1" si="224"/>
        <v>8.7299999999999986</v>
      </c>
      <c r="T480" s="304">
        <f t="shared" ca="1" si="204"/>
        <v>85.641299999999987</v>
      </c>
      <c r="U480" s="311">
        <f t="shared" ca="1" si="205"/>
        <v>0</v>
      </c>
      <c r="V480" s="306">
        <f t="shared" ca="1" si="206"/>
        <v>1.1692455180833894</v>
      </c>
      <c r="W480" s="304">
        <f t="shared" ca="1" si="207"/>
        <v>40.491660195202698</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5.0924127424966583</v>
      </c>
      <c r="AH480" s="304">
        <f t="shared" ca="1" si="231"/>
        <v>-4.5912223519235544</v>
      </c>
    </row>
    <row r="481" spans="1:34" x14ac:dyDescent="0.2">
      <c r="A481" s="347">
        <f t="shared" ca="1" si="209"/>
        <v>0.1</v>
      </c>
      <c r="B481" s="304">
        <f t="shared" ca="1" si="210"/>
        <v>29.700000000000156</v>
      </c>
      <c r="D481" s="306">
        <f t="shared" ca="1" si="211"/>
        <v>-0.73567693298313874</v>
      </c>
      <c r="E481" s="307">
        <f t="shared" ca="1" si="212"/>
        <v>-5.2304952463676155</v>
      </c>
      <c r="F481" s="304">
        <f t="shared" ca="1" si="213"/>
        <v>5.281978897344981</v>
      </c>
      <c r="G481" s="306">
        <f t="shared" ca="1" si="214"/>
        <v>17.770395335181743</v>
      </c>
      <c r="H481" s="307">
        <f t="shared" ca="1" si="215"/>
        <v>-111.59967820348903</v>
      </c>
      <c r="I481" s="304">
        <f t="shared" ca="1" si="216"/>
        <v>113.00564200733942</v>
      </c>
      <c r="J481" s="306">
        <f t="shared" ca="1" si="217"/>
        <v>744.80691158221225</v>
      </c>
      <c r="K481" s="307">
        <f t="shared" ca="1" si="218"/>
        <v>454.60356618593153</v>
      </c>
      <c r="L481" s="304">
        <f t="shared" ca="1" si="203"/>
        <v>872.58337018854536</v>
      </c>
      <c r="M481" s="306">
        <f t="shared" ca="1" si="219"/>
        <v>-1.4128886263222202</v>
      </c>
      <c r="N481" s="304">
        <f t="shared" ca="1" si="220"/>
        <v>-80.952555210299693</v>
      </c>
      <c r="P481" s="310">
        <f t="shared" ca="1" si="221"/>
        <v>23</v>
      </c>
      <c r="Q481" s="304">
        <f t="shared" ca="1" si="222"/>
        <v>0</v>
      </c>
      <c r="R481" s="306">
        <f t="shared" ca="1" si="223"/>
        <v>0</v>
      </c>
      <c r="S481" s="307">
        <f t="shared" ca="1" si="224"/>
        <v>8.7299999999999986</v>
      </c>
      <c r="T481" s="304">
        <f t="shared" ca="1" si="204"/>
        <v>85.641299999999987</v>
      </c>
      <c r="U481" s="311">
        <f t="shared" ca="1" si="205"/>
        <v>0</v>
      </c>
      <c r="V481" s="306">
        <f t="shared" ca="1" si="206"/>
        <v>1.1705487497691351</v>
      </c>
      <c r="W481" s="304">
        <f t="shared" ca="1" si="207"/>
        <v>40.901439959029297</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5.0475953121926516</v>
      </c>
      <c r="AH481" s="304">
        <f t="shared" ca="1" si="231"/>
        <v>-4.6382199536314666</v>
      </c>
    </row>
    <row r="482" spans="1:34" x14ac:dyDescent="0.2">
      <c r="A482" s="347">
        <f t="shared" ca="1" si="209"/>
        <v>0.1</v>
      </c>
      <c r="B482" s="304">
        <f t="shared" ca="1" si="210"/>
        <v>29.800000000000157</v>
      </c>
      <c r="D482" s="306">
        <f t="shared" ca="1" si="211"/>
        <v>-0.7367519887015952</v>
      </c>
      <c r="E482" s="307">
        <f t="shared" ca="1" si="212"/>
        <v>-5.1831313623565078</v>
      </c>
      <c r="F482" s="304">
        <f t="shared" ca="1" si="213"/>
        <v>5.2352320113151993</v>
      </c>
      <c r="G482" s="306">
        <f t="shared" ca="1" si="214"/>
        <v>17.696720136311583</v>
      </c>
      <c r="H482" s="307">
        <f t="shared" ca="1" si="215"/>
        <v>-112.11799133972468</v>
      </c>
      <c r="I482" s="304">
        <f t="shared" ca="1" si="216"/>
        <v>113.50602576796315</v>
      </c>
      <c r="J482" s="306">
        <f t="shared" ca="1" si="217"/>
        <v>746.58026735578687</v>
      </c>
      <c r="K482" s="307">
        <f t="shared" ca="1" si="218"/>
        <v>443.41768270877083</v>
      </c>
      <c r="L482" s="304">
        <f t="shared" ca="1" si="203"/>
        <v>868.3325036780866</v>
      </c>
      <c r="M482" s="306">
        <f t="shared" ca="1" si="219"/>
        <v>-1.4142477130954989</v>
      </c>
      <c r="N482" s="304">
        <f t="shared" ca="1" si="220"/>
        <v>-81.030425146400617</v>
      </c>
      <c r="P482" s="310">
        <f t="shared" ca="1" si="221"/>
        <v>23</v>
      </c>
      <c r="Q482" s="304">
        <f t="shared" ca="1" si="222"/>
        <v>0</v>
      </c>
      <c r="R482" s="306">
        <f t="shared" ca="1" si="223"/>
        <v>0</v>
      </c>
      <c r="S482" s="307">
        <f t="shared" ca="1" si="224"/>
        <v>8.7299999999999986</v>
      </c>
      <c r="T482" s="304">
        <f t="shared" ca="1" si="204"/>
        <v>85.641299999999987</v>
      </c>
      <c r="U482" s="311">
        <f t="shared" ca="1" si="205"/>
        <v>0</v>
      </c>
      <c r="V482" s="306">
        <f t="shared" ca="1" si="206"/>
        <v>1.1718595056121486</v>
      </c>
      <c r="W482" s="304">
        <f t="shared" ca="1" si="207"/>
        <v>41.31066835125138</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5.0027893119307407</v>
      </c>
      <c r="AH482" s="304">
        <f t="shared" ca="1" si="231"/>
        <v>-4.6851592163836546</v>
      </c>
    </row>
    <row r="483" spans="1:34" x14ac:dyDescent="0.2">
      <c r="A483" s="347">
        <f t="shared" ca="1" si="209"/>
        <v>0.1</v>
      </c>
      <c r="B483" s="304">
        <f t="shared" ca="1" si="210"/>
        <v>29.900000000000158</v>
      </c>
      <c r="D483" s="306">
        <f t="shared" ca="1" si="211"/>
        <v>-0.73777144589558685</v>
      </c>
      <c r="E483" s="307">
        <f t="shared" ca="1" si="212"/>
        <v>-5.135831456649921</v>
      </c>
      <c r="F483" s="304">
        <f t="shared" ca="1" si="213"/>
        <v>5.1885519615297016</v>
      </c>
      <c r="G483" s="306">
        <f t="shared" ca="1" si="214"/>
        <v>17.622942991722024</v>
      </c>
      <c r="H483" s="307">
        <f t="shared" ca="1" si="215"/>
        <v>-112.63157448538968</v>
      </c>
      <c r="I483" s="304">
        <f t="shared" ca="1" si="216"/>
        <v>114.00192845187912</v>
      </c>
      <c r="J483" s="306">
        <f t="shared" ca="1" si="217"/>
        <v>748.34625051218859</v>
      </c>
      <c r="K483" s="307">
        <f t="shared" ca="1" si="218"/>
        <v>432.18020441751509</v>
      </c>
      <c r="L483" s="304">
        <f t="shared" ca="1" si="203"/>
        <v>864.17697246919067</v>
      </c>
      <c r="M483" s="306">
        <f t="shared" ca="1" si="219"/>
        <v>-1.4155893370525729</v>
      </c>
      <c r="N483" s="304">
        <f t="shared" ca="1" si="220"/>
        <v>-81.107294536834601</v>
      </c>
      <c r="P483" s="310">
        <f t="shared" ca="1" si="221"/>
        <v>23</v>
      </c>
      <c r="Q483" s="304">
        <f t="shared" ca="1" si="222"/>
        <v>0</v>
      </c>
      <c r="R483" s="306">
        <f t="shared" ca="1" si="223"/>
        <v>0</v>
      </c>
      <c r="S483" s="307">
        <f t="shared" ca="1" si="224"/>
        <v>8.7299999999999986</v>
      </c>
      <c r="T483" s="304">
        <f t="shared" ca="1" si="204"/>
        <v>85.641299999999987</v>
      </c>
      <c r="U483" s="311">
        <f t="shared" ca="1" si="205"/>
        <v>0</v>
      </c>
      <c r="V483" s="306">
        <f t="shared" ca="1" si="206"/>
        <v>1.1731777524361306</v>
      </c>
      <c r="W483" s="304">
        <f t="shared" ca="1" si="207"/>
        <v>41.719303852704719</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4.9580008476979378</v>
      </c>
      <c r="AH483" s="304">
        <f t="shared" ca="1" si="231"/>
        <v>-4.7320353208764478</v>
      </c>
    </row>
    <row r="484" spans="1:34" x14ac:dyDescent="0.2">
      <c r="A484" s="347">
        <f t="shared" ca="1" si="209"/>
        <v>0.1</v>
      </c>
      <c r="B484" s="304">
        <f t="shared" ca="1" si="210"/>
        <v>30.00000000000016</v>
      </c>
      <c r="D484" s="306">
        <f t="shared" ca="1" si="211"/>
        <v>-0.73873563287697352</v>
      </c>
      <c r="E484" s="307">
        <f t="shared" ca="1" si="212"/>
        <v>-5.0886003167304121</v>
      </c>
      <c r="F484" s="304">
        <f t="shared" ca="1" si="213"/>
        <v>5.1419435546017995</v>
      </c>
      <c r="G484" s="306">
        <f t="shared" ca="1" si="214"/>
        <v>17.549069428434326</v>
      </c>
      <c r="H484" s="307">
        <f t="shared" ca="1" si="215"/>
        <v>-113.14043451706272</v>
      </c>
      <c r="I484" s="304">
        <f t="shared" ca="1" si="216"/>
        <v>114.49335247303122</v>
      </c>
      <c r="J484" s="306">
        <f t="shared" ca="1" si="217"/>
        <v>750.10485113319646</v>
      </c>
      <c r="K484" s="307">
        <f t="shared" ca="1" si="218"/>
        <v>420.89160396739248</v>
      </c>
      <c r="L484" s="304">
        <f t="shared" ca="1" si="203"/>
        <v>860.12035784755096</v>
      </c>
      <c r="M484" s="306">
        <f t="shared" ca="1" si="219"/>
        <v>-1.416913846622941</v>
      </c>
      <c r="N484" s="304">
        <f t="shared" ca="1" si="220"/>
        <v>-81.183183345141373</v>
      </c>
      <c r="P484" s="310">
        <f t="shared" ca="1" si="221"/>
        <v>23</v>
      </c>
      <c r="Q484" s="304">
        <f t="shared" ca="1" si="222"/>
        <v>0</v>
      </c>
      <c r="R484" s="306">
        <f t="shared" ca="1" si="223"/>
        <v>0</v>
      </c>
      <c r="S484" s="307">
        <f t="shared" ca="1" si="224"/>
        <v>8.7299999999999986</v>
      </c>
      <c r="T484" s="304">
        <f t="shared" ca="1" si="204"/>
        <v>85.641299999999987</v>
      </c>
      <c r="U484" s="311">
        <f t="shared" ca="1" si="205"/>
        <v>0</v>
      </c>
      <c r="V484" s="306">
        <f t="shared" ca="1" si="206"/>
        <v>1.174503457061602</v>
      </c>
      <c r="W484" s="304">
        <f t="shared" ca="1" si="207"/>
        <v>42.127305501670605</v>
      </c>
      <c r="Y484" s="314" t="str">
        <f t="shared" ca="1" si="225"/>
        <v/>
      </c>
      <c r="Z484" s="315" t="str">
        <f t="shared" ca="1" si="226"/>
        <v/>
      </c>
      <c r="AA484" s="316" t="str">
        <f t="shared" ca="1" si="227"/>
        <v/>
      </c>
      <c r="AC484" s="310">
        <f t="shared" ca="1" si="228"/>
        <v>30.00000000000016</v>
      </c>
      <c r="AD484" s="323">
        <f t="shared" ca="1" si="229"/>
        <v>750.10485113319646</v>
      </c>
      <c r="AE484" s="324" t="e">
        <f t="shared" ca="1" si="208"/>
        <v>#N/A</v>
      </c>
      <c r="AG484" s="306">
        <f t="shared" ca="1" si="230"/>
        <v>4.9132359185703027</v>
      </c>
      <c r="AH484" s="304">
        <f t="shared" ca="1" si="231"/>
        <v>-4.7788435111918357</v>
      </c>
    </row>
    <row r="485" spans="1:34" x14ac:dyDescent="0.2">
      <c r="A485" s="347">
        <f t="shared" ca="1" si="209"/>
        <v>0.1</v>
      </c>
      <c r="B485" s="304">
        <f t="shared" ca="1" si="210"/>
        <v>30.100000000000161</v>
      </c>
      <c r="D485" s="306">
        <f t="shared" ca="1" si="211"/>
        <v>-0.73964488545453766</v>
      </c>
      <c r="E485" s="307">
        <f t="shared" ca="1" si="212"/>
        <v>-5.0414426659536291</v>
      </c>
      <c r="F485" s="304">
        <f t="shared" ca="1" si="213"/>
        <v>5.09541153496719</v>
      </c>
      <c r="G485" s="306">
        <f t="shared" ca="1" si="214"/>
        <v>17.475104939888872</v>
      </c>
      <c r="H485" s="307">
        <f t="shared" ca="1" si="215"/>
        <v>-113.64457878365808</v>
      </c>
      <c r="I485" s="304">
        <f t="shared" ca="1" si="216"/>
        <v>114.98030083268696</v>
      </c>
      <c r="J485" s="306">
        <f t="shared" ca="1" si="217"/>
        <v>751.8560598516126</v>
      </c>
      <c r="K485" s="307">
        <f t="shared" ca="1" si="218"/>
        <v>409.55235330235644</v>
      </c>
      <c r="L485" s="304">
        <f t="shared" ca="1" si="203"/>
        <v>856.16626004012198</v>
      </c>
      <c r="M485" s="306">
        <f t="shared" ca="1" si="219"/>
        <v>-1.4182215809103174</v>
      </c>
      <c r="N485" s="304">
        <f t="shared" ca="1" si="220"/>
        <v>-81.25811100053258</v>
      </c>
      <c r="P485" s="310">
        <f t="shared" ca="1" si="221"/>
        <v>23</v>
      </c>
      <c r="Q485" s="304">
        <f t="shared" ca="1" si="222"/>
        <v>0</v>
      </c>
      <c r="R485" s="306">
        <f t="shared" ca="1" si="223"/>
        <v>0</v>
      </c>
      <c r="S485" s="307">
        <f t="shared" ca="1" si="224"/>
        <v>8.7299999999999986</v>
      </c>
      <c r="T485" s="304">
        <f t="shared" ca="1" si="204"/>
        <v>85.641299999999987</v>
      </c>
      <c r="U485" s="311">
        <f t="shared" ca="1" si="205"/>
        <v>0</v>
      </c>
      <c r="V485" s="306">
        <f t="shared" ca="1" si="206"/>
        <v>1.1758365863091351</v>
      </c>
      <c r="W485" s="304">
        <f t="shared" ca="1" si="207"/>
        <v>42.53463289771328</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4.8685004179864686</v>
      </c>
      <c r="AH485" s="304">
        <f t="shared" ca="1" si="231"/>
        <v>-4.8255790952658204</v>
      </c>
    </row>
    <row r="486" spans="1:34" x14ac:dyDescent="0.2">
      <c r="A486" s="347">
        <f t="shared" ca="1" si="209"/>
        <v>0.1</v>
      </c>
      <c r="B486" s="304">
        <f t="shared" ca="1" si="210"/>
        <v>30.200000000000163</v>
      </c>
      <c r="D486" s="306">
        <f t="shared" ca="1" si="211"/>
        <v>-0.74049954672720675</v>
      </c>
      <c r="E486" s="307">
        <f t="shared" ca="1" si="212"/>
        <v>-4.9943631630953575</v>
      </c>
      <c r="F486" s="304">
        <f t="shared" ca="1" si="213"/>
        <v>5.0489605844754886</v>
      </c>
      <c r="G486" s="306">
        <f t="shared" ca="1" si="214"/>
        <v>17.401054985216152</v>
      </c>
      <c r="H486" s="307">
        <f t="shared" ca="1" si="215"/>
        <v>-114.14401509996762</v>
      </c>
      <c r="I486" s="304">
        <f t="shared" ca="1" si="216"/>
        <v>115.46277710907594</v>
      </c>
      <c r="J486" s="306">
        <f t="shared" ca="1" si="217"/>
        <v>753.59986784786781</v>
      </c>
      <c r="K486" s="307">
        <f t="shared" ca="1" si="218"/>
        <v>398.16292360817516</v>
      </c>
      <c r="L486" s="304">
        <f t="shared" ca="1" si="203"/>
        <v>852.31829415807647</v>
      </c>
      <c r="M486" s="306">
        <f t="shared" ca="1" si="219"/>
        <v>-1.4195128699980446</v>
      </c>
      <c r="N486" s="304">
        <f t="shared" ca="1" si="220"/>
        <v>-81.332096415390652</v>
      </c>
      <c r="P486" s="310">
        <f t="shared" ca="1" si="221"/>
        <v>23</v>
      </c>
      <c r="Q486" s="304">
        <f t="shared" ca="1" si="222"/>
        <v>0</v>
      </c>
      <c r="R486" s="306">
        <f t="shared" ca="1" si="223"/>
        <v>0</v>
      </c>
      <c r="S486" s="307">
        <f t="shared" ca="1" si="224"/>
        <v>8.7299999999999986</v>
      </c>
      <c r="T486" s="304">
        <f t="shared" ca="1" si="204"/>
        <v>85.641299999999987</v>
      </c>
      <c r="U486" s="311">
        <f t="shared" ca="1" si="205"/>
        <v>0</v>
      </c>
      <c r="V486" s="306">
        <f t="shared" ca="1" si="206"/>
        <v>1.1771771070025616</v>
      </c>
      <c r="W486" s="304">
        <f t="shared" ca="1" si="207"/>
        <v>42.941246205268172</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4.8238001349698738</v>
      </c>
      <c r="AH486" s="304">
        <f t="shared" ca="1" si="231"/>
        <v>-4.8722374453279826</v>
      </c>
    </row>
    <row r="487" spans="1:34" x14ac:dyDescent="0.2">
      <c r="A487" s="347">
        <f t="shared" ca="1" si="209"/>
        <v>0.1</v>
      </c>
      <c r="B487" s="304">
        <f t="shared" ca="1" si="210"/>
        <v>30.300000000000164</v>
      </c>
      <c r="D487" s="306">
        <f t="shared" ca="1" si="211"/>
        <v>-0.74129996687875266</v>
      </c>
      <c r="E487" s="307">
        <f t="shared" ca="1" si="212"/>
        <v>-4.9473664019277965</v>
      </c>
      <c r="F487" s="304">
        <f t="shared" ca="1" si="213"/>
        <v>5.0025953220122084</v>
      </c>
      <c r="G487" s="306">
        <f t="shared" ca="1" si="214"/>
        <v>17.326924988528276</v>
      </c>
      <c r="H487" s="307">
        <f t="shared" ca="1" si="215"/>
        <v>-114.6387517401604</v>
      </c>
      <c r="I487" s="304">
        <f t="shared" ca="1" si="216"/>
        <v>115.94078544714201</v>
      </c>
      <c r="J487" s="306">
        <f t="shared" ca="1" si="217"/>
        <v>755.33626684655508</v>
      </c>
      <c r="K487" s="307">
        <f t="shared" ca="1" si="218"/>
        <v>386.72378526616876</v>
      </c>
      <c r="L487" s="304">
        <f t="shared" ca="1" si="203"/>
        <v>848.58008585182108</v>
      </c>
      <c r="M487" s="306">
        <f t="shared" ca="1" si="219"/>
        <v>-1.4207880352427373</v>
      </c>
      <c r="N487" s="304">
        <f t="shared" ca="1" si="220"/>
        <v>-81.405158002093316</v>
      </c>
      <c r="P487" s="310">
        <f t="shared" ca="1" si="221"/>
        <v>23</v>
      </c>
      <c r="Q487" s="304">
        <f t="shared" ca="1" si="222"/>
        <v>0</v>
      </c>
      <c r="R487" s="306">
        <f t="shared" ca="1" si="223"/>
        <v>0</v>
      </c>
      <c r="S487" s="307">
        <f t="shared" ca="1" si="224"/>
        <v>8.7299999999999986</v>
      </c>
      <c r="T487" s="304">
        <f t="shared" ca="1" si="204"/>
        <v>85.641299999999987</v>
      </c>
      <c r="U487" s="311">
        <f t="shared" ca="1" si="205"/>
        <v>0</v>
      </c>
      <c r="V487" s="306">
        <f t="shared" ca="1" si="206"/>
        <v>1.1785249859721521</v>
      </c>
      <c r="W487" s="304">
        <f t="shared" ca="1" si="207"/>
        <v>43.347106156983045</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4.7791407553036205</v>
      </c>
      <c r="AH487" s="304">
        <f t="shared" ca="1" si="231"/>
        <v>-4.9188139983125065</v>
      </c>
    </row>
    <row r="488" spans="1:34" x14ac:dyDescent="0.2">
      <c r="A488" s="347">
        <f t="shared" ca="1" si="209"/>
        <v>0.1</v>
      </c>
      <c r="B488" s="304">
        <f t="shared" ca="1" si="210"/>
        <v>30.400000000000166</v>
      </c>
      <c r="D488" s="306">
        <f t="shared" ca="1" si="211"/>
        <v>-0.74204650297396302</v>
      </c>
      <c r="E488" s="307">
        <f t="shared" ca="1" si="212"/>
        <v>-4.9004569108247864</v>
      </c>
      <c r="F488" s="304">
        <f t="shared" ca="1" si="213"/>
        <v>4.9563203031509468</v>
      </c>
      <c r="G488" s="306">
        <f t="shared" ca="1" si="214"/>
        <v>17.25272033823088</v>
      </c>
      <c r="H488" s="307">
        <f t="shared" ca="1" si="215"/>
        <v>-115.12879743124287</v>
      </c>
      <c r="I488" s="304">
        <f t="shared" ca="1" si="216"/>
        <v>116.41433054840526</v>
      </c>
      <c r="J488" s="306">
        <f t="shared" ca="1" si="217"/>
        <v>757.06524911289307</v>
      </c>
      <c r="K488" s="307">
        <f t="shared" ca="1" si="218"/>
        <v>375.23540780759862</v>
      </c>
      <c r="L488" s="304">
        <f t="shared" ca="1" si="203"/>
        <v>844.95526667800686</v>
      </c>
      <c r="M488" s="306">
        <f t="shared" ca="1" si="219"/>
        <v>-1.4220473895566765</v>
      </c>
      <c r="N488" s="304">
        <f t="shared" ca="1" si="220"/>
        <v>-81.477313689193622</v>
      </c>
      <c r="P488" s="310">
        <f t="shared" ca="1" si="221"/>
        <v>23</v>
      </c>
      <c r="Q488" s="304">
        <f t="shared" ca="1" si="222"/>
        <v>0</v>
      </c>
      <c r="R488" s="306">
        <f t="shared" ca="1" si="223"/>
        <v>0</v>
      </c>
      <c r="S488" s="307">
        <f t="shared" ca="1" si="224"/>
        <v>8.7299999999999986</v>
      </c>
      <c r="T488" s="304">
        <f t="shared" ca="1" si="204"/>
        <v>85.641299999999987</v>
      </c>
      <c r="U488" s="311">
        <f t="shared" ca="1" si="205"/>
        <v>0</v>
      </c>
      <c r="V488" s="306">
        <f t="shared" ca="1" si="206"/>
        <v>1.1798801900577631</v>
      </c>
      <c r="W488" s="304">
        <f t="shared" ca="1" si="207"/>
        <v>43.752174056814148</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4.7345278626616176</v>
      </c>
      <c r="AH488" s="304">
        <f t="shared" ca="1" si="231"/>
        <v>-4.9653042562408993</v>
      </c>
    </row>
    <row r="489" spans="1:34" x14ac:dyDescent="0.2">
      <c r="A489" s="347">
        <f t="shared" ca="1" si="209"/>
        <v>0.1</v>
      </c>
      <c r="B489" s="304">
        <f t="shared" ca="1" si="210"/>
        <v>30.500000000000167</v>
      </c>
      <c r="D489" s="306">
        <f t="shared" ca="1" si="211"/>
        <v>-0.74273951875630251</v>
      </c>
      <c r="E489" s="307">
        <f t="shared" ca="1" si="212"/>
        <v>-4.8536391523957434</v>
      </c>
      <c r="F489" s="304">
        <f t="shared" ca="1" si="213"/>
        <v>4.9101400198356071</v>
      </c>
      <c r="G489" s="306">
        <f t="shared" ca="1" si="214"/>
        <v>17.178446386355251</v>
      </c>
      <c r="H489" s="307">
        <f t="shared" ca="1" si="215"/>
        <v>-115.61416134648245</v>
      </c>
      <c r="I489" s="304">
        <f t="shared" ca="1" si="216"/>
        <v>116.88341766092981</v>
      </c>
      <c r="J489" s="306">
        <f t="shared" ca="1" si="217"/>
        <v>758.78680744912242</v>
      </c>
      <c r="K489" s="307">
        <f t="shared" ca="1" si="218"/>
        <v>363.69825986871234</v>
      </c>
      <c r="L489" s="304">
        <f t="shared" ca="1" si="203"/>
        <v>841.44746918055489</v>
      </c>
      <c r="M489" s="306">
        <f t="shared" ca="1" si="219"/>
        <v>-1.4232912376794449</v>
      </c>
      <c r="N489" s="304">
        <f t="shared" ca="1" si="220"/>
        <v>-81.548580936983527</v>
      </c>
      <c r="P489" s="310">
        <f t="shared" ca="1" si="221"/>
        <v>23</v>
      </c>
      <c r="Q489" s="304">
        <f t="shared" ca="1" si="222"/>
        <v>0</v>
      </c>
      <c r="R489" s="306">
        <f t="shared" ca="1" si="223"/>
        <v>0</v>
      </c>
      <c r="S489" s="307">
        <f t="shared" ca="1" si="224"/>
        <v>8.7299999999999986</v>
      </c>
      <c r="T489" s="304">
        <f t="shared" ca="1" si="204"/>
        <v>85.641299999999987</v>
      </c>
      <c r="U489" s="311">
        <f t="shared" ca="1" si="205"/>
        <v>0</v>
      </c>
      <c r="V489" s="306">
        <f t="shared" ca="1" si="206"/>
        <v>1.1812426861119631</v>
      </c>
      <c r="W489" s="304">
        <f t="shared" ca="1" si="207"/>
        <v>44.156411782879971</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4.689966939699449</v>
      </c>
      <c r="AH489" s="304">
        <f t="shared" ca="1" si="231"/>
        <v>-5.0117037865766498</v>
      </c>
    </row>
    <row r="490" spans="1:34" x14ac:dyDescent="0.2">
      <c r="A490" s="347">
        <f t="shared" ca="1" si="209"/>
        <v>0.1</v>
      </c>
      <c r="B490" s="304">
        <f t="shared" ca="1" si="210"/>
        <v>30.600000000000168</v>
      </c>
      <c r="D490" s="306">
        <f t="shared" ca="1" si="211"/>
        <v>-0.7433793844471025</v>
      </c>
      <c r="E490" s="307">
        <f t="shared" ca="1" si="212"/>
        <v>-4.8069175231479679</v>
      </c>
      <c r="F490" s="304">
        <f t="shared" ca="1" si="213"/>
        <v>4.8640589000923855</v>
      </c>
      <c r="G490" s="306">
        <f t="shared" ca="1" si="214"/>
        <v>17.104108447910541</v>
      </c>
      <c r="H490" s="307">
        <f t="shared" ca="1" si="215"/>
        <v>-116.09485309879724</v>
      </c>
      <c r="I490" s="304">
        <f t="shared" ca="1" si="216"/>
        <v>117.34805256939374</v>
      </c>
      <c r="J490" s="306">
        <f t="shared" ca="1" si="217"/>
        <v>760.50093519083566</v>
      </c>
      <c r="K490" s="307">
        <f t="shared" ca="1" si="218"/>
        <v>352.11280914644834</v>
      </c>
      <c r="L490" s="304">
        <f t="shared" ca="1" si="203"/>
        <v>838.06032168999559</v>
      </c>
      <c r="M490" s="306">
        <f t="shared" ca="1" si="219"/>
        <v>-1.4245198764392779</v>
      </c>
      <c r="N490" s="304">
        <f t="shared" ca="1" si="220"/>
        <v>-81.618976752468143</v>
      </c>
      <c r="P490" s="310">
        <f t="shared" ca="1" si="221"/>
        <v>23</v>
      </c>
      <c r="Q490" s="304">
        <f t="shared" ca="1" si="222"/>
        <v>0</v>
      </c>
      <c r="R490" s="306">
        <f t="shared" ca="1" si="223"/>
        <v>0</v>
      </c>
      <c r="S490" s="307">
        <f t="shared" ca="1" si="224"/>
        <v>8.7299999999999986</v>
      </c>
      <c r="T490" s="304">
        <f t="shared" ca="1" si="204"/>
        <v>85.641299999999987</v>
      </c>
      <c r="U490" s="311">
        <f t="shared" ca="1" si="205"/>
        <v>0</v>
      </c>
      <c r="V490" s="306">
        <f t="shared" ca="1" si="206"/>
        <v>1.1826124410031227</v>
      </c>
      <c r="W490" s="304">
        <f t="shared" ca="1" si="207"/>
        <v>44.559781790074581</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4.6454633691081373</v>
      </c>
      <c r="AH490" s="304">
        <f t="shared" ca="1" si="231"/>
        <v>-5.0580082225521164</v>
      </c>
    </row>
    <row r="491" spans="1:34" x14ac:dyDescent="0.2">
      <c r="A491" s="347">
        <f t="shared" ca="1" si="209"/>
        <v>0.1</v>
      </c>
      <c r="B491" s="304">
        <f t="shared" ca="1" si="210"/>
        <v>30.70000000000017</v>
      </c>
      <c r="D491" s="306">
        <f t="shared" ca="1" si="211"/>
        <v>-0.74396647654626669</v>
      </c>
      <c r="E491" s="307">
        <f t="shared" ca="1" si="212"/>
        <v>-4.7602963531770746</v>
      </c>
      <c r="F491" s="304">
        <f t="shared" ca="1" si="213"/>
        <v>4.8180813077713438</v>
      </c>
      <c r="G491" s="306">
        <f t="shared" ca="1" si="214"/>
        <v>17.029711800255914</v>
      </c>
      <c r="H491" s="307">
        <f t="shared" ca="1" si="215"/>
        <v>-116.57088273411495</v>
      </c>
      <c r="I491" s="304">
        <f t="shared" ca="1" si="216"/>
        <v>117.80824158525817</v>
      </c>
      <c r="J491" s="306">
        <f t="shared" ca="1" si="217"/>
        <v>762.20762620324399</v>
      </c>
      <c r="K491" s="307">
        <f t="shared" ca="1" si="218"/>
        <v>340.47952235480273</v>
      </c>
      <c r="L491" s="304">
        <f t="shared" ca="1" si="203"/>
        <v>834.79744284786761</v>
      </c>
      <c r="M491" s="306">
        <f t="shared" ca="1" si="219"/>
        <v>-1.4257335950045709</v>
      </c>
      <c r="N491" s="304">
        <f t="shared" ca="1" si="220"/>
        <v>-81.6885177037761</v>
      </c>
      <c r="P491" s="310">
        <f t="shared" ca="1" si="221"/>
        <v>23</v>
      </c>
      <c r="Q491" s="304">
        <f t="shared" ca="1" si="222"/>
        <v>0</v>
      </c>
      <c r="R491" s="306">
        <f t="shared" ca="1" si="223"/>
        <v>0</v>
      </c>
      <c r="S491" s="307">
        <f t="shared" ca="1" si="224"/>
        <v>8.7299999999999986</v>
      </c>
      <c r="T491" s="304">
        <f t="shared" ca="1" si="204"/>
        <v>85.641299999999987</v>
      </c>
      <c r="U491" s="311">
        <f t="shared" ca="1" si="205"/>
        <v>0</v>
      </c>
      <c r="V491" s="306">
        <f t="shared" ca="1" si="206"/>
        <v>1.1839894216184785</v>
      </c>
      <c r="W491" s="304">
        <f t="shared" ca="1" si="207"/>
        <v>44.962247112443436</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4.6010224346338715</v>
      </c>
      <c r="AH491" s="304">
        <f t="shared" ca="1" si="231"/>
        <v>-5.1042132634678792</v>
      </c>
    </row>
    <row r="492" spans="1:34" x14ac:dyDescent="0.2">
      <c r="A492" s="347">
        <f t="shared" ca="1" si="209"/>
        <v>0.1</v>
      </c>
      <c r="B492" s="304">
        <f t="shared" ca="1" si="210"/>
        <v>30.800000000000171</v>
      </c>
      <c r="D492" s="306">
        <f t="shared" ca="1" si="211"/>
        <v>-0.74450117763455392</v>
      </c>
      <c r="E492" s="307">
        <f t="shared" ca="1" si="212"/>
        <v>-4.7137799058852057</v>
      </c>
      <c r="F492" s="304">
        <f t="shared" ca="1" si="213"/>
        <v>4.7722115423172911</v>
      </c>
      <c r="G492" s="306">
        <f t="shared" ca="1" si="214"/>
        <v>16.955261682492459</v>
      </c>
      <c r="H492" s="307">
        <f t="shared" ca="1" si="215"/>
        <v>-117.04226072470347</v>
      </c>
      <c r="I492" s="304">
        <f t="shared" ca="1" si="216"/>
        <v>118.26399153703235</v>
      </c>
      <c r="J492" s="306">
        <f t="shared" ca="1" si="217"/>
        <v>763.90687487738137</v>
      </c>
      <c r="K492" s="307">
        <f t="shared" ca="1" si="218"/>
        <v>328.7988651818618</v>
      </c>
      <c r="L492" s="304">
        <f t="shared" ca="1" si="203"/>
        <v>831.66243586554231</v>
      </c>
      <c r="M492" s="306">
        <f t="shared" ca="1" si="219"/>
        <v>-1.4269326751259737</v>
      </c>
      <c r="N492" s="304">
        <f t="shared" ca="1" si="220"/>
        <v>-81.757219934030516</v>
      </c>
      <c r="P492" s="310">
        <f t="shared" ca="1" si="221"/>
        <v>23</v>
      </c>
      <c r="Q492" s="304">
        <f t="shared" ca="1" si="222"/>
        <v>0</v>
      </c>
      <c r="R492" s="306">
        <f t="shared" ca="1" si="223"/>
        <v>0</v>
      </c>
      <c r="S492" s="307">
        <f t="shared" ca="1" si="224"/>
        <v>8.7299999999999986</v>
      </c>
      <c r="T492" s="304">
        <f t="shared" ca="1" si="204"/>
        <v>85.641299999999987</v>
      </c>
      <c r="U492" s="311">
        <f t="shared" ca="1" si="205"/>
        <v>0</v>
      </c>
      <c r="V492" s="306">
        <f t="shared" ca="1" si="206"/>
        <v>1.1853735948671675</v>
      </c>
      <c r="W492" s="304">
        <f t="shared" ca="1" si="207"/>
        <v>45.363771365324162</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4.5566493220664244</v>
      </c>
      <c r="AH492" s="304">
        <f t="shared" ca="1" si="231"/>
        <v>-5.1503146749648847</v>
      </c>
    </row>
    <row r="493" spans="1:34" x14ac:dyDescent="0.2">
      <c r="A493" s="347">
        <f t="shared" ca="1" si="209"/>
        <v>0.1</v>
      </c>
      <c r="B493" s="304">
        <f t="shared" ca="1" si="210"/>
        <v>30.900000000000173</v>
      </c>
      <c r="D493" s="306">
        <f t="shared" ca="1" si="211"/>
        <v>-0.7449838761774189</v>
      </c>
      <c r="E493" s="307">
        <f t="shared" ca="1" si="212"/>
        <v>-4.6673723777267044</v>
      </c>
      <c r="F493" s="304">
        <f t="shared" ca="1" si="213"/>
        <v>4.726453838569733</v>
      </c>
      <c r="G493" s="306">
        <f t="shared" ca="1" si="214"/>
        <v>16.880763294874718</v>
      </c>
      <c r="H493" s="307">
        <f t="shared" ca="1" si="215"/>
        <v>-117.50899796247614</v>
      </c>
      <c r="I493" s="304">
        <f t="shared" ca="1" si="216"/>
        <v>118.71530976063201</v>
      </c>
      <c r="J493" s="306">
        <f t="shared" ca="1" si="217"/>
        <v>765.59867612624976</v>
      </c>
      <c r="K493" s="307">
        <f t="shared" ca="1" si="218"/>
        <v>317.07130224750284</v>
      </c>
      <c r="L493" s="304">
        <f t="shared" ca="1" si="203"/>
        <v>828.65888252959292</v>
      </c>
      <c r="M493" s="306">
        <f t="shared" ca="1" si="219"/>
        <v>-1.4281173913694698</v>
      </c>
      <c r="N493" s="304">
        <f t="shared" ca="1" si="220"/>
        <v>-81.825099174703439</v>
      </c>
      <c r="P493" s="310">
        <f t="shared" ca="1" si="221"/>
        <v>23</v>
      </c>
      <c r="Q493" s="304">
        <f t="shared" ca="1" si="222"/>
        <v>0</v>
      </c>
      <c r="R493" s="306">
        <f t="shared" ca="1" si="223"/>
        <v>0</v>
      </c>
      <c r="S493" s="307">
        <f t="shared" ca="1" si="224"/>
        <v>8.7299999999999986</v>
      </c>
      <c r="T493" s="304">
        <f t="shared" ca="1" si="204"/>
        <v>85.641299999999987</v>
      </c>
      <c r="U493" s="311">
        <f t="shared" ca="1" si="205"/>
        <v>0</v>
      </c>
      <c r="V493" s="306">
        <f t="shared" ca="1" si="206"/>
        <v>1.1867649276832313</v>
      </c>
      <c r="W493" s="304">
        <f t="shared" ca="1" si="207"/>
        <v>45.764318747254848</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4.5123491201989356</v>
      </c>
      <c r="AH493" s="304">
        <f t="shared" ca="1" si="231"/>
        <v>-5.1963082892696644</v>
      </c>
    </row>
    <row r="494" spans="1:34" x14ac:dyDescent="0.2">
      <c r="A494" s="347">
        <f t="shared" ca="1" si="209"/>
        <v>0.1</v>
      </c>
      <c r="B494" s="304">
        <f t="shared" ca="1" si="210"/>
        <v>31.000000000000174</v>
      </c>
      <c r="D494" s="306">
        <f t="shared" ca="1" si="211"/>
        <v>-0.74541496633047621</v>
      </c>
      <c r="E494" s="307">
        <f t="shared" ca="1" si="212"/>
        <v>-4.6210778979809586</v>
      </c>
      <c r="F494" s="304">
        <f t="shared" ca="1" si="213"/>
        <v>4.6808123665916774</v>
      </c>
      <c r="G494" s="306">
        <f t="shared" ca="1" si="214"/>
        <v>16.806221798241669</v>
      </c>
      <c r="H494" s="307">
        <f t="shared" ca="1" si="215"/>
        <v>-117.97110575227424</v>
      </c>
      <c r="I494" s="304">
        <f t="shared" ca="1" si="216"/>
        <v>119.16220408982861</v>
      </c>
      <c r="J494" s="306">
        <f t="shared" ca="1" si="217"/>
        <v>767.28302538090554</v>
      </c>
      <c r="K494" s="307">
        <f t="shared" ca="1" si="218"/>
        <v>305.29729706176533</v>
      </c>
      <c r="L494" s="304">
        <f t="shared" ca="1" si="203"/>
        <v>825.79033696870965</v>
      </c>
      <c r="M494" s="306">
        <f t="shared" ca="1" si="219"/>
        <v>-1.4292880113408317</v>
      </c>
      <c r="N494" s="304">
        <f t="shared" ca="1" si="220"/>
        <v>-81.892170758476198</v>
      </c>
      <c r="P494" s="310">
        <f t="shared" ca="1" si="221"/>
        <v>23</v>
      </c>
      <c r="Q494" s="304">
        <f t="shared" ca="1" si="222"/>
        <v>0</v>
      </c>
      <c r="R494" s="306">
        <f t="shared" ca="1" si="223"/>
        <v>0</v>
      </c>
      <c r="S494" s="307">
        <f t="shared" ca="1" si="224"/>
        <v>8.7299999999999986</v>
      </c>
      <c r="T494" s="304">
        <f t="shared" ca="1" si="204"/>
        <v>85.641299999999987</v>
      </c>
      <c r="U494" s="311">
        <f t="shared" ca="1" si="205"/>
        <v>0</v>
      </c>
      <c r="V494" s="306">
        <f t="shared" ca="1" si="206"/>
        <v>1.1881633870285879</v>
      </c>
      <c r="W494" s="304">
        <f t="shared" ca="1" si="207"/>
        <v>46.163854041652819</v>
      </c>
      <c r="Y494" s="314" t="str">
        <f t="shared" ca="1" si="225"/>
        <v/>
      </c>
      <c r="Z494" s="315" t="str">
        <f t="shared" ca="1" si="226"/>
        <v/>
      </c>
      <c r="AA494" s="316" t="str">
        <f t="shared" ca="1" si="227"/>
        <v/>
      </c>
      <c r="AC494" s="310">
        <f t="shared" ca="1" si="228"/>
        <v>31.000000000000174</v>
      </c>
      <c r="AD494" s="323">
        <f t="shared" ca="1" si="229"/>
        <v>767.28302538090554</v>
      </c>
      <c r="AE494" s="324" t="e">
        <f t="shared" ca="1" si="208"/>
        <v>#N/A</v>
      </c>
      <c r="AG494" s="306">
        <f t="shared" ca="1" si="230"/>
        <v>4.4681268217615111</v>
      </c>
      <c r="AH494" s="304">
        <f t="shared" ca="1" si="231"/>
        <v>-5.2421900054129269</v>
      </c>
    </row>
    <row r="495" spans="1:34" x14ac:dyDescent="0.2">
      <c r="A495" s="347">
        <f t="shared" ca="1" si="209"/>
        <v>0.1</v>
      </c>
      <c r="B495" s="304">
        <f t="shared" ca="1" si="210"/>
        <v>31.100000000000176</v>
      </c>
      <c r="D495" s="306">
        <f t="shared" ca="1" si="211"/>
        <v>-0.74579484774657323</v>
      </c>
      <c r="E495" s="307">
        <f t="shared" ca="1" si="212"/>
        <v>-4.5749005285520301</v>
      </c>
      <c r="F495" s="304">
        <f t="shared" ca="1" si="213"/>
        <v>4.6352912315269874</v>
      </c>
      <c r="G495" s="306">
        <f t="shared" ca="1" si="214"/>
        <v>16.731642313467013</v>
      </c>
      <c r="H495" s="307">
        <f t="shared" ca="1" si="215"/>
        <v>-118.42859580512945</v>
      </c>
      <c r="I495" s="304">
        <f t="shared" ca="1" si="216"/>
        <v>119.60468284678709</v>
      </c>
      <c r="J495" s="306">
        <f t="shared" ca="1" si="217"/>
        <v>768.95991858649097</v>
      </c>
      <c r="K495" s="307">
        <f t="shared" ca="1" si="218"/>
        <v>293.47731198389516</v>
      </c>
      <c r="L495" s="304">
        <f t="shared" ca="1" si="203"/>
        <v>823.06031920013936</v>
      </c>
      <c r="M495" s="306">
        <f t="shared" ca="1" si="219"/>
        <v>-1.4304447959018134</v>
      </c>
      <c r="N495" s="304">
        <f t="shared" ca="1" si="220"/>
        <v>-81.958449631626351</v>
      </c>
      <c r="P495" s="310">
        <f t="shared" ca="1" si="221"/>
        <v>23</v>
      </c>
      <c r="Q495" s="304">
        <f t="shared" ca="1" si="222"/>
        <v>0</v>
      </c>
      <c r="R495" s="306">
        <f t="shared" ca="1" si="223"/>
        <v>0</v>
      </c>
      <c r="S495" s="307">
        <f t="shared" ca="1" si="224"/>
        <v>8.7299999999999986</v>
      </c>
      <c r="T495" s="304">
        <f t="shared" ca="1" si="204"/>
        <v>85.641299999999987</v>
      </c>
      <c r="U495" s="311">
        <f t="shared" ca="1" si="205"/>
        <v>0</v>
      </c>
      <c r="V495" s="306">
        <f t="shared" ca="1" si="206"/>
        <v>1.1895689398959766</v>
      </c>
      <c r="W495" s="304">
        <f t="shared" ca="1" si="207"/>
        <v>46.562342618266634</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4.4239873243308869</v>
      </c>
      <c r="AH495" s="304">
        <f t="shared" ca="1" si="231"/>
        <v>-5.2879557894218587</v>
      </c>
    </row>
    <row r="496" spans="1:34" x14ac:dyDescent="0.2">
      <c r="A496" s="347">
        <f t="shared" ca="1" si="209"/>
        <v>0.1</v>
      </c>
      <c r="B496" s="304">
        <f t="shared" ca="1" si="210"/>
        <v>31.200000000000177</v>
      </c>
      <c r="D496" s="306">
        <f t="shared" ca="1" si="211"/>
        <v>-0.74612392538452432</v>
      </c>
      <c r="E496" s="307">
        <f t="shared" ca="1" si="212"/>
        <v>-4.5288442637947739</v>
      </c>
      <c r="F496" s="304">
        <f t="shared" ca="1" si="213"/>
        <v>4.589894473486078</v>
      </c>
      <c r="G496" s="306">
        <f t="shared" ca="1" si="214"/>
        <v>16.657029920928561</v>
      </c>
      <c r="H496" s="307">
        <f t="shared" ca="1" si="215"/>
        <v>-118.88148023150893</v>
      </c>
      <c r="I496" s="304">
        <f t="shared" ca="1" si="216"/>
        <v>120.04275483269016</v>
      </c>
      <c r="J496" s="306">
        <f t="shared" ca="1" si="217"/>
        <v>770.62935219821077</v>
      </c>
      <c r="K496" s="307">
        <f t="shared" ca="1" si="218"/>
        <v>281.61180818206321</v>
      </c>
      <c r="L496" s="304">
        <f t="shared" ca="1" si="203"/>
        <v>820.47230847665116</v>
      </c>
      <c r="M496" s="306">
        <f t="shared" ca="1" si="219"/>
        <v>-1.431587999378432</v>
      </c>
      <c r="N496" s="304">
        <f t="shared" ca="1" si="220"/>
        <v>-82.023950365961269</v>
      </c>
      <c r="P496" s="310">
        <f t="shared" ca="1" si="221"/>
        <v>23</v>
      </c>
      <c r="Q496" s="304">
        <f t="shared" ca="1" si="222"/>
        <v>0</v>
      </c>
      <c r="R496" s="306">
        <f t="shared" ca="1" si="223"/>
        <v>0</v>
      </c>
      <c r="S496" s="307">
        <f t="shared" ca="1" si="224"/>
        <v>8.7299999999999986</v>
      </c>
      <c r="T496" s="304">
        <f t="shared" ca="1" si="204"/>
        <v>85.641299999999987</v>
      </c>
      <c r="U496" s="311">
        <f t="shared" ca="1" si="205"/>
        <v>0</v>
      </c>
      <c r="V496" s="306">
        <f t="shared" ca="1" si="206"/>
        <v>1.1909815533118666</v>
      </c>
      <c r="W496" s="304">
        <f t="shared" ca="1" si="207"/>
        <v>46.959750434404327</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4.3799354312183505</v>
      </c>
      <c r="AH496" s="304">
        <f t="shared" ca="1" si="231"/>
        <v>-5.3336016744864425</v>
      </c>
    </row>
    <row r="497" spans="1:34" x14ac:dyDescent="0.2">
      <c r="A497" s="347">
        <f t="shared" ca="1" si="209"/>
        <v>0.1</v>
      </c>
      <c r="B497" s="304">
        <f t="shared" ca="1" si="210"/>
        <v>31.300000000000178</v>
      </c>
      <c r="D497" s="306">
        <f t="shared" ca="1" si="211"/>
        <v>-0.74640260931951674</v>
      </c>
      <c r="E497" s="307">
        <f t="shared" ca="1" si="212"/>
        <v>-4.4829130303670413</v>
      </c>
      <c r="F497" s="304">
        <f t="shared" ca="1" si="213"/>
        <v>4.5446260674596317</v>
      </c>
      <c r="G497" s="306">
        <f t="shared" ca="1" si="214"/>
        <v>16.582389659996611</v>
      </c>
      <c r="H497" s="307">
        <f t="shared" ca="1" si="215"/>
        <v>-119.32977153454563</v>
      </c>
      <c r="I497" s="304">
        <f t="shared" ca="1" si="216"/>
        <v>120.47642931844726</v>
      </c>
      <c r="J497" s="306">
        <f t="shared" ca="1" si="217"/>
        <v>772.29132317725703</v>
      </c>
      <c r="K497" s="307">
        <f t="shared" ca="1" si="218"/>
        <v>269.70124559376046</v>
      </c>
      <c r="L497" s="304">
        <f t="shared" ca="1" si="203"/>
        <v>818.02973645809743</v>
      </c>
      <c r="M497" s="306">
        <f t="shared" ca="1" si="219"/>
        <v>-1.4327178697616683</v>
      </c>
      <c r="N497" s="304">
        <f t="shared" ca="1" si="220"/>
        <v>-82.088687170317542</v>
      </c>
      <c r="P497" s="310">
        <f t="shared" ca="1" si="221"/>
        <v>23</v>
      </c>
      <c r="Q497" s="304">
        <f t="shared" ca="1" si="222"/>
        <v>0</v>
      </c>
      <c r="R497" s="306">
        <f t="shared" ca="1" si="223"/>
        <v>0</v>
      </c>
      <c r="S497" s="307">
        <f t="shared" ca="1" si="224"/>
        <v>8.7299999999999986</v>
      </c>
      <c r="T497" s="304">
        <f t="shared" ca="1" si="204"/>
        <v>85.641299999999987</v>
      </c>
      <c r="U497" s="311">
        <f t="shared" ca="1" si="205"/>
        <v>0</v>
      </c>
      <c r="V497" s="306">
        <f t="shared" ca="1" si="206"/>
        <v>1.1924011943393418</v>
      </c>
      <c r="W497" s="304">
        <f t="shared" ca="1" si="207"/>
        <v>47.356044035940904</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4.3359758523378611</v>
      </c>
      <c r="AH497" s="304">
        <f t="shared" ca="1" si="231"/>
        <v>-5.3791237611001526</v>
      </c>
    </row>
    <row r="498" spans="1:34" x14ac:dyDescent="0.2">
      <c r="A498" s="347">
        <f t="shared" ca="1" si="209"/>
        <v>0.1</v>
      </c>
      <c r="B498" s="304">
        <f t="shared" ca="1" si="210"/>
        <v>31.40000000000018</v>
      </c>
      <c r="D498" s="306">
        <f t="shared" ca="1" si="211"/>
        <v>-0.7466313145552258</v>
      </c>
      <c r="E498" s="307">
        <f t="shared" ca="1" si="212"/>
        <v>-4.4371106871076442</v>
      </c>
      <c r="F498" s="304">
        <f t="shared" ca="1" si="213"/>
        <v>4.4994899232601169</v>
      </c>
      <c r="G498" s="306">
        <f t="shared" ca="1" si="214"/>
        <v>16.507726528541088</v>
      </c>
      <c r="H498" s="307">
        <f t="shared" ca="1" si="215"/>
        <v>-119.7734826032564</v>
      </c>
      <c r="I498" s="304">
        <f t="shared" ca="1" si="216"/>
        <v>120.90571603548635</v>
      </c>
      <c r="J498" s="306">
        <f t="shared" ca="1" si="217"/>
        <v>773.94582898668386</v>
      </c>
      <c r="K498" s="307">
        <f t="shared" ca="1" si="218"/>
        <v>257.74608288687034</v>
      </c>
      <c r="L498" s="304">
        <f t="shared" ca="1" si="203"/>
        <v>815.73598023466559</v>
      </c>
      <c r="M498" s="306">
        <f t="shared" ca="1" si="219"/>
        <v>-1.4338346489009071</v>
      </c>
      <c r="N498" s="304">
        <f t="shared" ca="1" si="220"/>
        <v>-82.152673901644178</v>
      </c>
      <c r="P498" s="310">
        <f t="shared" ca="1" si="221"/>
        <v>23</v>
      </c>
      <c r="Q498" s="304">
        <f t="shared" ca="1" si="222"/>
        <v>0</v>
      </c>
      <c r="R498" s="306">
        <f t="shared" ca="1" si="223"/>
        <v>0</v>
      </c>
      <c r="S498" s="307">
        <f t="shared" ca="1" si="224"/>
        <v>8.7299999999999986</v>
      </c>
      <c r="T498" s="304">
        <f t="shared" ca="1" si="204"/>
        <v>85.641299999999987</v>
      </c>
      <c r="U498" s="311">
        <f t="shared" ca="1" si="205"/>
        <v>0</v>
      </c>
      <c r="V498" s="306">
        <f t="shared" ca="1" si="206"/>
        <v>1.1938278300809444</v>
      </c>
      <c r="W498" s="304">
        <f t="shared" ca="1" si="207"/>
        <v>47.751190558107943</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4.2921132050562685</v>
      </c>
      <c r="AH498" s="304">
        <f t="shared" ca="1" si="231"/>
        <v>-5.4245182171753621</v>
      </c>
    </row>
    <row r="499" spans="1:34" x14ac:dyDescent="0.2">
      <c r="A499" s="347">
        <f t="shared" ca="1" si="209"/>
        <v>0.1</v>
      </c>
      <c r="B499" s="304">
        <f t="shared" ca="1" si="210"/>
        <v>31.500000000000181</v>
      </c>
      <c r="D499" s="306">
        <f t="shared" ca="1" si="211"/>
        <v>-0.74681046083764069</v>
      </c>
      <c r="E499" s="307">
        <f t="shared" ca="1" si="212"/>
        <v>-4.3914410249397182</v>
      </c>
      <c r="F499" s="304">
        <f t="shared" ca="1" si="213"/>
        <v>4.4544898854908324</v>
      </c>
      <c r="G499" s="306">
        <f t="shared" ca="1" si="214"/>
        <v>16.433045482457324</v>
      </c>
      <c r="H499" s="307">
        <f t="shared" ca="1" si="215"/>
        <v>-120.21262670575037</v>
      </c>
      <c r="I499" s="304">
        <f t="shared" ca="1" si="216"/>
        <v>121.33062516662723</v>
      </c>
      <c r="J499" s="306">
        <f t="shared" ca="1" si="217"/>
        <v>775.59286758723374</v>
      </c>
      <c r="K499" s="307">
        <f t="shared" ca="1" si="218"/>
        <v>245.74677742142001</v>
      </c>
      <c r="L499" s="304">
        <f t="shared" ca="1" si="203"/>
        <v>813.59435523189393</v>
      </c>
      <c r="M499" s="306">
        <f t="shared" ca="1" si="219"/>
        <v>-1.4349385726904125</v>
      </c>
      <c r="N499" s="304">
        <f t="shared" ca="1" si="220"/>
        <v>-82.215924075686928</v>
      </c>
      <c r="P499" s="310">
        <f t="shared" ca="1" si="221"/>
        <v>23</v>
      </c>
      <c r="Q499" s="304">
        <f t="shared" ca="1" si="222"/>
        <v>0</v>
      </c>
      <c r="R499" s="306">
        <f t="shared" ca="1" si="223"/>
        <v>0</v>
      </c>
      <c r="S499" s="307">
        <f t="shared" ca="1" si="224"/>
        <v>8.7299999999999986</v>
      </c>
      <c r="T499" s="304">
        <f t="shared" ca="1" si="204"/>
        <v>85.641299999999987</v>
      </c>
      <c r="U499" s="311">
        <f t="shared" ca="1" si="205"/>
        <v>0</v>
      </c>
      <c r="V499" s="306">
        <f t="shared" ca="1" si="206"/>
        <v>1.1952614276814955</v>
      </c>
      <c r="W499" s="304">
        <f t="shared" ca="1" si="207"/>
        <v>48.145157726068895</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4.2483520150273435</v>
      </c>
      <c r="AH499" s="304">
        <f t="shared" ca="1" si="231"/>
        <v>-5.4697812781337856</v>
      </c>
    </row>
    <row r="500" spans="1:34" x14ac:dyDescent="0.2">
      <c r="A500" s="347">
        <f t="shared" ca="1" si="209"/>
        <v>0.1</v>
      </c>
      <c r="B500" s="304">
        <f t="shared" ca="1" si="210"/>
        <v>31.600000000000183</v>
      </c>
      <c r="D500" s="306">
        <f t="shared" ca="1" si="211"/>
        <v>-0.74694047247066409</v>
      </c>
      <c r="E500" s="307">
        <f t="shared" ca="1" si="212"/>
        <v>-4.3459077667990638</v>
      </c>
      <c r="F500" s="304">
        <f t="shared" ca="1" si="213"/>
        <v>4.4096297335421628</v>
      </c>
      <c r="G500" s="306">
        <f t="shared" ca="1" si="214"/>
        <v>16.358351435210256</v>
      </c>
      <c r="H500" s="307">
        <f t="shared" ca="1" si="215"/>
        <v>-120.64721748243028</v>
      </c>
      <c r="I500" s="304">
        <f t="shared" ca="1" si="216"/>
        <v>121.75116733703491</v>
      </c>
      <c r="J500" s="306">
        <f t="shared" ca="1" si="217"/>
        <v>777.23243743311707</v>
      </c>
      <c r="K500" s="307">
        <f t="shared" ca="1" si="218"/>
        <v>233.70378521201098</v>
      </c>
      <c r="L500" s="304">
        <f t="shared" ca="1" si="203"/>
        <v>811.60810803037577</v>
      </c>
      <c r="M500" s="306">
        <f t="shared" ca="1" si="219"/>
        <v>-1.4360298712491324</v>
      </c>
      <c r="N500" s="304">
        <f t="shared" ca="1" si="220"/>
        <v>-82.278450877290283</v>
      </c>
      <c r="P500" s="310">
        <f t="shared" ca="1" si="221"/>
        <v>23</v>
      </c>
      <c r="Q500" s="304">
        <f t="shared" ca="1" si="222"/>
        <v>0</v>
      </c>
      <c r="R500" s="306">
        <f t="shared" ca="1" si="223"/>
        <v>0</v>
      </c>
      <c r="S500" s="307">
        <f t="shared" ca="1" si="224"/>
        <v>8.7299999999999986</v>
      </c>
      <c r="T500" s="304">
        <f t="shared" ca="1" si="204"/>
        <v>85.641299999999987</v>
      </c>
      <c r="U500" s="311">
        <f t="shared" ca="1" si="205"/>
        <v>0</v>
      </c>
      <c r="V500" s="306">
        <f t="shared" ca="1" si="206"/>
        <v>1.1967019543308774</v>
      </c>
      <c r="W500" s="304">
        <f t="shared" ca="1" si="207"/>
        <v>48.537913855282916</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4.2046967170112364</v>
      </c>
      <c r="AH500" s="304">
        <f t="shared" ca="1" si="231"/>
        <v>-5.5149092469723833</v>
      </c>
    </row>
    <row r="501" spans="1:34" x14ac:dyDescent="0.2">
      <c r="A501" s="347">
        <f t="shared" ca="1" si="209"/>
        <v>0.1</v>
      </c>
      <c r="B501" s="304">
        <f t="shared" ca="1" si="210"/>
        <v>31.700000000000184</v>
      </c>
      <c r="D501" s="306">
        <f t="shared" ca="1" si="211"/>
        <v>-0.7470217781334747</v>
      </c>
      <c r="E501" s="307">
        <f t="shared" ca="1" si="212"/>
        <v>-4.3005145675871281</v>
      </c>
      <c r="F501" s="304">
        <f t="shared" ca="1" si="213"/>
        <v>4.3649131816148188</v>
      </c>
      <c r="G501" s="306">
        <f t="shared" ca="1" si="214"/>
        <v>16.28364925739691</v>
      </c>
      <c r="H501" s="307">
        <f t="shared" ca="1" si="215"/>
        <v>-121.077268939189</v>
      </c>
      <c r="I501" s="304">
        <f t="shared" ca="1" si="216"/>
        <v>122.16735360525178</v>
      </c>
      <c r="J501" s="306">
        <f t="shared" ca="1" si="217"/>
        <v>778.86453746774748</v>
      </c>
      <c r="K501" s="307">
        <f t="shared" ca="1" si="218"/>
        <v>221.61756089093001</v>
      </c>
      <c r="L501" s="304">
        <f t="shared" ca="1" si="203"/>
        <v>809.78040913576888</v>
      </c>
      <c r="M501" s="306">
        <f t="shared" ca="1" si="219"/>
        <v>-1.4371087690941029</v>
      </c>
      <c r="N501" s="304">
        <f t="shared" ca="1" si="220"/>
        <v>-82.340267170332851</v>
      </c>
      <c r="P501" s="310">
        <f t="shared" ca="1" si="221"/>
        <v>23</v>
      </c>
      <c r="Q501" s="304">
        <f t="shared" ca="1" si="222"/>
        <v>0</v>
      </c>
      <c r="R501" s="306">
        <f t="shared" ca="1" si="223"/>
        <v>0</v>
      </c>
      <c r="S501" s="307">
        <f t="shared" ca="1" si="224"/>
        <v>8.7299999999999986</v>
      </c>
      <c r="T501" s="304">
        <f t="shared" ca="1" si="204"/>
        <v>85.641299999999987</v>
      </c>
      <c r="U501" s="311">
        <f t="shared" ca="1" si="205"/>
        <v>0</v>
      </c>
      <c r="V501" s="306">
        <f t="shared" ca="1" si="206"/>
        <v>1.1981493772667882</v>
      </c>
      <c r="W501" s="304">
        <f t="shared" ca="1" si="207"/>
        <v>48.92942785166067</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4.1611516556808645</v>
      </c>
      <c r="AH501" s="304">
        <f t="shared" ca="1" si="231"/>
        <v>-5.5598984943050311</v>
      </c>
    </row>
    <row r="502" spans="1:34" x14ac:dyDescent="0.2">
      <c r="A502" s="347">
        <f t="shared" ca="1" si="209"/>
        <v>0.1</v>
      </c>
      <c r="B502" s="304">
        <f t="shared" ca="1" si="210"/>
        <v>31.800000000000185</v>
      </c>
      <c r="D502" s="306">
        <f t="shared" ca="1" si="211"/>
        <v>-0.74705481069969737</v>
      </c>
      <c r="E502" s="307">
        <f t="shared" ca="1" si="212"/>
        <v>-4.2552650141482102</v>
      </c>
      <c r="F502" s="304">
        <f t="shared" ca="1" si="213"/>
        <v>4.3203438787697594</v>
      </c>
      <c r="G502" s="306">
        <f t="shared" ca="1" si="214"/>
        <v>16.20894377632694</v>
      </c>
      <c r="H502" s="307">
        <f t="shared" ca="1" si="215"/>
        <v>-121.50279544060382</v>
      </c>
      <c r="I502" s="304">
        <f t="shared" ca="1" si="216"/>
        <v>122.57919545430759</v>
      </c>
      <c r="J502" s="306">
        <f t="shared" ca="1" si="217"/>
        <v>780.48916711943366</v>
      </c>
      <c r="K502" s="307">
        <f t="shared" ca="1" si="218"/>
        <v>209.48855767194036</v>
      </c>
      <c r="L502" s="304">
        <f t="shared" ca="1" si="203"/>
        <v>808.11434573719646</v>
      </c>
      <c r="M502" s="306">
        <f t="shared" ca="1" si="219"/>
        <v>-1.4381754853077149</v>
      </c>
      <c r="N502" s="304">
        <f t="shared" ca="1" si="220"/>
        <v>-82.401385507310991</v>
      </c>
      <c r="P502" s="310">
        <f t="shared" ca="1" si="221"/>
        <v>23</v>
      </c>
      <c r="Q502" s="304">
        <f t="shared" ca="1" si="222"/>
        <v>0</v>
      </c>
      <c r="R502" s="306">
        <f t="shared" ca="1" si="223"/>
        <v>0</v>
      </c>
      <c r="S502" s="307">
        <f t="shared" ca="1" si="224"/>
        <v>8.7299999999999986</v>
      </c>
      <c r="T502" s="304">
        <f t="shared" ca="1" si="204"/>
        <v>85.641299999999987</v>
      </c>
      <c r="U502" s="311">
        <f t="shared" ca="1" si="205"/>
        <v>0</v>
      </c>
      <c r="V502" s="306">
        <f t="shared" ca="1" si="206"/>
        <v>1.1996036637774581</v>
      </c>
      <c r="W502" s="304">
        <f t="shared" ca="1" si="207"/>
        <v>49.319669211515432</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4.1177210864166112</v>
      </c>
      <c r="AH502" s="304">
        <f t="shared" ca="1" si="231"/>
        <v>-5.6047454583803757</v>
      </c>
    </row>
    <row r="503" spans="1:34" x14ac:dyDescent="0.2">
      <c r="A503" s="347">
        <f t="shared" ca="1" si="209"/>
        <v>0.1</v>
      </c>
      <c r="B503" s="304">
        <f t="shared" ca="1" si="210"/>
        <v>31.900000000000187</v>
      </c>
      <c r="D503" s="306">
        <f t="shared" ca="1" si="211"/>
        <v>-0.74704000705840312</v>
      </c>
      <c r="E503" s="307">
        <f t="shared" ca="1" si="212"/>
        <v>-4.2101626252705175</v>
      </c>
      <c r="F503" s="304">
        <f t="shared" ca="1" si="213"/>
        <v>4.2759254090045298</v>
      </c>
      <c r="G503" s="306">
        <f t="shared" ca="1" si="214"/>
        <v>16.134239775621101</v>
      </c>
      <c r="H503" s="307">
        <f t="shared" ca="1" si="215"/>
        <v>-121.92381170313087</v>
      </c>
      <c r="I503" s="304">
        <f t="shared" ca="1" si="216"/>
        <v>122.98670478290629</v>
      </c>
      <c r="J503" s="306">
        <f t="shared" ca="1" si="217"/>
        <v>782.10632629703105</v>
      </c>
      <c r="K503" s="307">
        <f t="shared" ca="1" si="218"/>
        <v>197.31722731475361</v>
      </c>
      <c r="L503" s="304">
        <f t="shared" ca="1" si="203"/>
        <v>806.61291449431928</v>
      </c>
      <c r="M503" s="306">
        <f t="shared" ca="1" si="219"/>
        <v>-1.4392302336990914</v>
      </c>
      <c r="N503" s="304">
        <f t="shared" ca="1" si="220"/>
        <v>-82.461818138585087</v>
      </c>
      <c r="P503" s="310">
        <f t="shared" ca="1" si="221"/>
        <v>23</v>
      </c>
      <c r="Q503" s="304">
        <f t="shared" ca="1" si="222"/>
        <v>0</v>
      </c>
      <c r="R503" s="306">
        <f t="shared" ca="1" si="223"/>
        <v>0</v>
      </c>
      <c r="S503" s="307">
        <f t="shared" ca="1" si="224"/>
        <v>8.7299999999999986</v>
      </c>
      <c r="T503" s="304">
        <f t="shared" ca="1" si="204"/>
        <v>85.641299999999987</v>
      </c>
      <c r="U503" s="311">
        <f t="shared" ca="1" si="205"/>
        <v>0</v>
      </c>
      <c r="V503" s="306">
        <f t="shared" ca="1" si="206"/>
        <v>1.2010647812043393</v>
      </c>
      <c r="W503" s="304">
        <f t="shared" ca="1" si="207"/>
        <v>49.708608021312941</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4.0744091760906702</v>
      </c>
      <c r="AH503" s="304">
        <f t="shared" ca="1" si="231"/>
        <v>-5.6494466450762246</v>
      </c>
    </row>
    <row r="504" spans="1:34" x14ac:dyDescent="0.2">
      <c r="A504" s="347">
        <f t="shared" ca="1" si="209"/>
        <v>0.1</v>
      </c>
      <c r="B504" s="304">
        <f t="shared" ca="1" si="210"/>
        <v>32.000000000000185</v>
      </c>
      <c r="D504" s="306">
        <f t="shared" ca="1" si="211"/>
        <v>-0.74697780793697066</v>
      </c>
      <c r="E504" s="307">
        <f t="shared" ca="1" si="212"/>
        <v>-4.1652108517106372</v>
      </c>
      <c r="F504" s="304">
        <f t="shared" ca="1" si="213"/>
        <v>4.2316612913557217</v>
      </c>
      <c r="G504" s="306">
        <f t="shared" ca="1" si="214"/>
        <v>16.059541994827402</v>
      </c>
      <c r="H504" s="307">
        <f t="shared" ca="1" si="215"/>
        <v>-122.34033278830194</v>
      </c>
      <c r="I504" s="304">
        <f t="shared" ca="1" si="216"/>
        <v>123.38989389668868</v>
      </c>
      <c r="J504" s="306">
        <f t="shared" ca="1" si="217"/>
        <v>783.71601538555342</v>
      </c>
      <c r="K504" s="307">
        <f t="shared" ca="1" si="218"/>
        <v>185.10402009018196</v>
      </c>
      <c r="L504" s="304">
        <f t="shared" ca="1" si="203"/>
        <v>805.27901439523157</v>
      </c>
      <c r="M504" s="306">
        <f t="shared" ca="1" si="219"/>
        <v>-1.4402732229598185</v>
      </c>
      <c r="N504" s="304">
        <f t="shared" ca="1" si="220"/>
        <v>-82.521577021302221</v>
      </c>
      <c r="P504" s="310">
        <f t="shared" ca="1" si="221"/>
        <v>23</v>
      </c>
      <c r="Q504" s="304">
        <f t="shared" ca="1" si="222"/>
        <v>0</v>
      </c>
      <c r="R504" s="306">
        <f t="shared" ca="1" si="223"/>
        <v>0</v>
      </c>
      <c r="S504" s="307">
        <f t="shared" ca="1" si="224"/>
        <v>8.7299999999999986</v>
      </c>
      <c r="T504" s="304">
        <f t="shared" ca="1" si="204"/>
        <v>85.641299999999987</v>
      </c>
      <c r="U504" s="311">
        <f t="shared" ca="1" si="205"/>
        <v>0</v>
      </c>
      <c r="V504" s="306">
        <f t="shared" ca="1" si="206"/>
        <v>1.2025326969447585</v>
      </c>
      <c r="W504" s="304">
        <f t="shared" ca="1" si="207"/>
        <v>50.09621495722326</v>
      </c>
      <c r="Y504" s="314" t="str">
        <f t="shared" ca="1" si="225"/>
        <v/>
      </c>
      <c r="Z504" s="315" t="str">
        <f t="shared" ca="1" si="226"/>
        <v/>
      </c>
      <c r="AA504" s="316" t="str">
        <f t="shared" ca="1" si="227"/>
        <v/>
      </c>
      <c r="AC504" s="310">
        <f t="shared" ca="1" si="228"/>
        <v>32.000000000000185</v>
      </c>
      <c r="AD504" s="323">
        <f t="shared" ca="1" si="229"/>
        <v>783.71601538555342</v>
      </c>
      <c r="AE504" s="324" t="e">
        <f t="shared" ca="1" si="208"/>
        <v>#N/A</v>
      </c>
      <c r="AG504" s="306">
        <f t="shared" ca="1" si="230"/>
        <v>4.0312200038421597</v>
      </c>
      <c r="AH504" s="304">
        <f t="shared" ca="1" si="231"/>
        <v>-5.6939986278708989</v>
      </c>
    </row>
    <row r="505" spans="1:34" x14ac:dyDescent="0.2">
      <c r="A505" s="347">
        <f t="shared" ca="1" si="209"/>
        <v>0.1</v>
      </c>
      <c r="B505" s="304">
        <f t="shared" ca="1" si="210"/>
        <v>32.100000000000186</v>
      </c>
      <c r="D505" s="306">
        <f t="shared" ca="1" si="211"/>
        <v>-0.74686865772580602</v>
      </c>
      <c r="E505" s="307">
        <f t="shared" ca="1" si="212"/>
        <v>-4.1204130762410607</v>
      </c>
      <c r="F505" s="304">
        <f t="shared" ca="1" si="213"/>
        <v>4.1875549800273033</v>
      </c>
      <c r="G505" s="306">
        <f t="shared" ca="1" si="214"/>
        <v>15.984855129054822</v>
      </c>
      <c r="H505" s="307">
        <f t="shared" ca="1" si="215"/>
        <v>-122.75237409592604</v>
      </c>
      <c r="I505" s="304">
        <f t="shared" ca="1" si="216"/>
        <v>123.78877549957042</v>
      </c>
      <c r="J505" s="306">
        <f t="shared" ca="1" si="217"/>
        <v>785.31823524174752</v>
      </c>
      <c r="K505" s="307">
        <f t="shared" ca="1" si="218"/>
        <v>172.84938474597055</v>
      </c>
      <c r="L505" s="304">
        <f t="shared" ca="1" si="203"/>
        <v>804.11543972881987</v>
      </c>
      <c r="M505" s="306">
        <f t="shared" ca="1" si="219"/>
        <v>-1.4413046568142487</v>
      </c>
      <c r="N505" s="304">
        <f t="shared" ca="1" si="220"/>
        <v>-82.580673828007974</v>
      </c>
      <c r="P505" s="310">
        <f t="shared" ca="1" si="221"/>
        <v>23</v>
      </c>
      <c r="Q505" s="304">
        <f t="shared" ca="1" si="222"/>
        <v>0</v>
      </c>
      <c r="R505" s="306">
        <f t="shared" ca="1" si="223"/>
        <v>0</v>
      </c>
      <c r="S505" s="307">
        <f t="shared" ca="1" si="224"/>
        <v>8.7299999999999986</v>
      </c>
      <c r="T505" s="304">
        <f t="shared" ca="1" si="204"/>
        <v>85.641299999999987</v>
      </c>
      <c r="U505" s="311">
        <f t="shared" ca="1" si="205"/>
        <v>0</v>
      </c>
      <c r="V505" s="306">
        <f t="shared" ca="1" si="206"/>
        <v>1.2040073784545353</v>
      </c>
      <c r="W505" s="304">
        <f t="shared" ca="1" si="207"/>
        <v>50.482461284478276</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3.988157561844214</v>
      </c>
      <c r="AH505" s="304">
        <f t="shared" ca="1" si="231"/>
        <v>-5.7383980477918977</v>
      </c>
    </row>
    <row r="506" spans="1:34" x14ac:dyDescent="0.2">
      <c r="A506" s="347">
        <f t="shared" ca="1" si="209"/>
        <v>0.1</v>
      </c>
      <c r="B506" s="304">
        <f t="shared" ca="1" si="210"/>
        <v>32.200000000000188</v>
      </c>
      <c r="D506" s="306">
        <f t="shared" ca="1" si="211"/>
        <v>-0.74671300430499254</v>
      </c>
      <c r="E506" s="307">
        <f t="shared" ca="1" si="212"/>
        <v>-4.0757726137203232</v>
      </c>
      <c r="F506" s="304">
        <f t="shared" ca="1" si="213"/>
        <v>4.1436098645445352</v>
      </c>
      <c r="G506" s="306">
        <f t="shared" ca="1" si="214"/>
        <v>15.910183828624323</v>
      </c>
      <c r="H506" s="307">
        <f t="shared" ca="1" si="215"/>
        <v>-123.15995135729807</v>
      </c>
      <c r="I506" s="304">
        <f t="shared" ca="1" si="216"/>
        <v>124.18336268515459</v>
      </c>
      <c r="J506" s="306">
        <f t="shared" ca="1" si="217"/>
        <v>786.91298718963151</v>
      </c>
      <c r="K506" s="307">
        <f t="shared" ca="1" si="218"/>
        <v>160.55376847330933</v>
      </c>
      <c r="L506" s="304">
        <f t="shared" ca="1" si="203"/>
        <v>803.12487321629521</v>
      </c>
      <c r="M506" s="306">
        <f t="shared" ca="1" si="219"/>
        <v>-1.4423247341646035</v>
      </c>
      <c r="N506" s="304">
        <f t="shared" ca="1" si="220"/>
        <v>-82.639119954960194</v>
      </c>
      <c r="P506" s="310">
        <f t="shared" ca="1" si="221"/>
        <v>23</v>
      </c>
      <c r="Q506" s="304">
        <f t="shared" ca="1" si="222"/>
        <v>0</v>
      </c>
      <c r="R506" s="306">
        <f t="shared" ca="1" si="223"/>
        <v>0</v>
      </c>
      <c r="S506" s="307">
        <f t="shared" ca="1" si="224"/>
        <v>8.7299999999999986</v>
      </c>
      <c r="T506" s="304">
        <f t="shared" ca="1" si="204"/>
        <v>85.641299999999987</v>
      </c>
      <c r="U506" s="311">
        <f t="shared" ca="1" si="205"/>
        <v>0</v>
      </c>
      <c r="V506" s="306">
        <f t="shared" ca="1" si="206"/>
        <v>1.2054887932505738</v>
      </c>
      <c r="W506" s="304">
        <f t="shared" ca="1" si="207"/>
        <v>50.867318856538482</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3.9452257560640094</v>
      </c>
      <c r="AH506" s="304">
        <f t="shared" ca="1" si="231"/>
        <v>-5.7826416133423004</v>
      </c>
    </row>
    <row r="507" spans="1:34" x14ac:dyDescent="0.2">
      <c r="A507" s="347">
        <f t="shared" ca="1" si="209"/>
        <v>0.1</v>
      </c>
      <c r="B507" s="304">
        <f t="shared" ca="1" si="210"/>
        <v>32.300000000000189</v>
      </c>
      <c r="D507" s="306">
        <f t="shared" ca="1" si="211"/>
        <v>-0.74651129887284351</v>
      </c>
      <c r="E507" s="307">
        <f t="shared" ca="1" si="212"/>
        <v>-4.0312927111853272</v>
      </c>
      <c r="F507" s="304">
        <f t="shared" ca="1" si="213"/>
        <v>4.0998292699331715</v>
      </c>
      <c r="G507" s="306">
        <f t="shared" ca="1" si="214"/>
        <v>15.835532698737039</v>
      </c>
      <c r="H507" s="307">
        <f t="shared" ca="1" si="215"/>
        <v>-123.5630806284166</v>
      </c>
      <c r="I507" s="304">
        <f t="shared" ca="1" si="216"/>
        <v>124.57366892821834</v>
      </c>
      <c r="J507" s="306">
        <f t="shared" ca="1" si="217"/>
        <v>788.5002730159996</v>
      </c>
      <c r="K507" s="307">
        <f t="shared" ca="1" si="218"/>
        <v>148.21761687402361</v>
      </c>
      <c r="L507" s="304">
        <f t="shared" ca="1" si="203"/>
        <v>802.30987934720133</v>
      </c>
      <c r="M507" s="306">
        <f t="shared" ca="1" si="219"/>
        <v>-1.4433336492310755</v>
      </c>
      <c r="N507" s="304">
        <f t="shared" ca="1" si="220"/>
        <v>-82.696926530156205</v>
      </c>
      <c r="P507" s="310">
        <f t="shared" ca="1" si="221"/>
        <v>23</v>
      </c>
      <c r="Q507" s="304">
        <f t="shared" ca="1" si="222"/>
        <v>0</v>
      </c>
      <c r="R507" s="306">
        <f t="shared" ca="1" si="223"/>
        <v>0</v>
      </c>
      <c r="S507" s="307">
        <f t="shared" ca="1" si="224"/>
        <v>8.7299999999999986</v>
      </c>
      <c r="T507" s="304">
        <f t="shared" ca="1" si="204"/>
        <v>85.641299999999987</v>
      </c>
      <c r="U507" s="311">
        <f t="shared" ca="1" si="205"/>
        <v>0</v>
      </c>
      <c r="V507" s="306">
        <f t="shared" ca="1" si="206"/>
        <v>1.2069769089134104</v>
      </c>
      <c r="W507" s="304">
        <f t="shared" ca="1" si="207"/>
        <v>51.250760114072328</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3.9024284070166839</v>
      </c>
      <c r="AH507" s="304">
        <f t="shared" ca="1" si="231"/>
        <v>-5.8267261004053257</v>
      </c>
    </row>
    <row r="508" spans="1:34" x14ac:dyDescent="0.2">
      <c r="A508" s="347">
        <f t="shared" ca="1" si="209"/>
        <v>0.1</v>
      </c>
      <c r="B508" s="304">
        <f t="shared" ca="1" si="210"/>
        <v>32.40000000000019</v>
      </c>
      <c r="D508" s="306">
        <f t="shared" ca="1" si="211"/>
        <v>-0.74626399577641456</v>
      </c>
      <c r="E508" s="307">
        <f t="shared" ca="1" si="212"/>
        <v>-3.9869765479654689</v>
      </c>
      <c r="F508" s="304">
        <f t="shared" ca="1" si="213"/>
        <v>4.0562164569237211</v>
      </c>
      <c r="G508" s="306">
        <f t="shared" ca="1" si="214"/>
        <v>15.760906299159398</v>
      </c>
      <c r="H508" s="307">
        <f t="shared" ca="1" si="215"/>
        <v>-123.96177828321315</v>
      </c>
      <c r="I508" s="304">
        <f t="shared" ca="1" si="216"/>
        <v>124.95970807627303</v>
      </c>
      <c r="J508" s="306">
        <f t="shared" ca="1" si="217"/>
        <v>790.08009496589443</v>
      </c>
      <c r="K508" s="307">
        <f t="shared" ca="1" si="218"/>
        <v>135.84137392844212</v>
      </c>
      <c r="L508" s="304">
        <f t="shared" ca="1" si="203"/>
        <v>801.67289796530076</v>
      </c>
      <c r="M508" s="306">
        <f t="shared" ca="1" si="219"/>
        <v>-1.4443315916871298</v>
      </c>
      <c r="N508" s="304">
        <f t="shared" ca="1" si="220"/>
        <v>-82.754104421085032</v>
      </c>
      <c r="P508" s="310">
        <f t="shared" ca="1" si="221"/>
        <v>23</v>
      </c>
      <c r="Q508" s="304">
        <f t="shared" ca="1" si="222"/>
        <v>0</v>
      </c>
      <c r="R508" s="306">
        <f t="shared" ca="1" si="223"/>
        <v>0</v>
      </c>
      <c r="S508" s="307">
        <f t="shared" ca="1" si="224"/>
        <v>8.7299999999999986</v>
      </c>
      <c r="T508" s="304">
        <f t="shared" ca="1" si="204"/>
        <v>85.641299999999987</v>
      </c>
      <c r="U508" s="311">
        <f t="shared" ca="1" si="205"/>
        <v>0</v>
      </c>
      <c r="V508" s="306">
        <f t="shared" ca="1" si="206"/>
        <v>1.2084716930897361</v>
      </c>
      <c r="W508" s="304">
        <f t="shared" ca="1" si="207"/>
        <v>51.632758083751959</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3.8597692505140566</v>
      </c>
      <c r="AH508" s="304">
        <f t="shared" ca="1" si="231"/>
        <v>-5.8706483521274153</v>
      </c>
    </row>
    <row r="509" spans="1:34" x14ac:dyDescent="0.2">
      <c r="A509" s="347">
        <f t="shared" ca="1" si="209"/>
        <v>0.1</v>
      </c>
      <c r="B509" s="304">
        <f t="shared" ca="1" si="210"/>
        <v>32.500000000000192</v>
      </c>
      <c r="D509" s="306">
        <f t="shared" ca="1" si="211"/>
        <v>-0.74597155234399515</v>
      </c>
      <c r="E509" s="307">
        <f t="shared" ca="1" si="212"/>
        <v>-3.9428272358181156</v>
      </c>
      <c r="F509" s="304">
        <f t="shared" ca="1" si="213"/>
        <v>4.0127746221804728</v>
      </c>
      <c r="G509" s="306">
        <f t="shared" ca="1" si="214"/>
        <v>15.686309143924998</v>
      </c>
      <c r="H509" s="307">
        <f t="shared" ca="1" si="215"/>
        <v>-124.35606100679496</v>
      </c>
      <c r="I509" s="304">
        <f t="shared" ca="1" si="216"/>
        <v>125.3414943411977</v>
      </c>
      <c r="J509" s="306">
        <f t="shared" ca="1" si="217"/>
        <v>791.65245573804862</v>
      </c>
      <c r="K509" s="307">
        <f t="shared" ca="1" si="218"/>
        <v>123.42548196394172</v>
      </c>
      <c r="L509" s="304">
        <f t="shared" ca="1" si="203"/>
        <v>801.21623814929899</v>
      </c>
      <c r="M509" s="306">
        <f t="shared" ca="1" si="219"/>
        <v>-1.4453187467901953</v>
      </c>
      <c r="N509" s="304">
        <f t="shared" ca="1" si="220"/>
        <v>-82.810664242215495</v>
      </c>
      <c r="P509" s="310">
        <f t="shared" ca="1" si="221"/>
        <v>23</v>
      </c>
      <c r="Q509" s="304">
        <f t="shared" ca="1" si="222"/>
        <v>0</v>
      </c>
      <c r="R509" s="306">
        <f t="shared" ca="1" si="223"/>
        <v>0</v>
      </c>
      <c r="S509" s="307">
        <f t="shared" ca="1" si="224"/>
        <v>8.7299999999999986</v>
      </c>
      <c r="T509" s="304">
        <f t="shared" ca="1" si="204"/>
        <v>85.641299999999987</v>
      </c>
      <c r="U509" s="311">
        <f t="shared" ca="1" si="205"/>
        <v>0</v>
      </c>
      <c r="V509" s="306">
        <f t="shared" ca="1" si="206"/>
        <v>1.2099731134948828</v>
      </c>
      <c r="W509" s="304">
        <f t="shared" ca="1" si="207"/>
        <v>52.013286376869097</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3.817251938408929</v>
      </c>
      <c r="AH509" s="304">
        <f t="shared" ca="1" si="231"/>
        <v>-5.9144052787802943</v>
      </c>
    </row>
    <row r="510" spans="1:34" x14ac:dyDescent="0.2">
      <c r="A510" s="347">
        <f t="shared" ca="1" si="209"/>
        <v>0.1</v>
      </c>
      <c r="B510" s="304">
        <f t="shared" ca="1" si="210"/>
        <v>32.600000000000193</v>
      </c>
      <c r="D510" s="306">
        <f t="shared" ca="1" si="211"/>
        <v>-0.74563442871958296</v>
      </c>
      <c r="E510" s="307">
        <f t="shared" ca="1" si="212"/>
        <v>-3.8988478190850007</v>
      </c>
      <c r="F510" s="304">
        <f t="shared" ca="1" si="213"/>
        <v>3.9695068985550139</v>
      </c>
      <c r="G510" s="306">
        <f t="shared" ca="1" si="214"/>
        <v>15.611745701053039</v>
      </c>
      <c r="H510" s="307">
        <f t="shared" ca="1" si="215"/>
        <v>-124.74594578870347</v>
      </c>
      <c r="I510" s="304">
        <f t="shared" ca="1" si="216"/>
        <v>125.7190422909453</v>
      </c>
      <c r="J510" s="306">
        <f t="shared" ca="1" si="217"/>
        <v>793.21735848029755</v>
      </c>
      <c r="K510" s="307">
        <f t="shared" ca="1" si="218"/>
        <v>110.97038162416681</v>
      </c>
      <c r="L510" s="304">
        <f t="shared" ca="1" si="203"/>
        <v>800.94207243237895</v>
      </c>
      <c r="M510" s="306">
        <f t="shared" ca="1" si="219"/>
        <v>-1.4462952955079269</v>
      </c>
      <c r="N510" s="304">
        <f t="shared" ca="1" si="220"/>
        <v>-82.866616362230417</v>
      </c>
      <c r="P510" s="310">
        <f t="shared" ca="1" si="221"/>
        <v>23</v>
      </c>
      <c r="Q510" s="304">
        <f t="shared" ca="1" si="222"/>
        <v>0</v>
      </c>
      <c r="R510" s="306">
        <f t="shared" ca="1" si="223"/>
        <v>0</v>
      </c>
      <c r="S510" s="307">
        <f t="shared" ca="1" si="224"/>
        <v>8.7299999999999986</v>
      </c>
      <c r="T510" s="304">
        <f t="shared" ca="1" si="204"/>
        <v>85.641299999999987</v>
      </c>
      <c r="U510" s="311">
        <f t="shared" ca="1" si="205"/>
        <v>0</v>
      </c>
      <c r="V510" s="306">
        <f t="shared" ca="1" si="206"/>
        <v>1.211481137915273</v>
      </c>
      <c r="W510" s="304">
        <f t="shared" ca="1" si="207"/>
        <v>52.392319187774312</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3.7748800393356898</v>
      </c>
      <c r="AH510" s="304">
        <f t="shared" ca="1" si="231"/>
        <v>-5.9579938576024176</v>
      </c>
    </row>
    <row r="511" spans="1:34" x14ac:dyDescent="0.2">
      <c r="A511" s="347">
        <f t="shared" ca="1" si="209"/>
        <v>0.1</v>
      </c>
      <c r="B511" s="304">
        <f t="shared" ca="1" si="210"/>
        <v>32.700000000000195</v>
      </c>
      <c r="D511" s="306">
        <f t="shared" ca="1" si="211"/>
        <v>-0.74525308769937437</v>
      </c>
      <c r="E511" s="307">
        <f t="shared" ca="1" si="212"/>
        <v>-3.8550412748691389</v>
      </c>
      <c r="F511" s="304">
        <f t="shared" ca="1" si="213"/>
        <v>3.9264163553640268</v>
      </c>
      <c r="G511" s="306">
        <f t="shared" ca="1" si="214"/>
        <v>15.537220392283102</v>
      </c>
      <c r="H511" s="307">
        <f t="shared" ca="1" si="215"/>
        <v>-125.13144991619038</v>
      </c>
      <c r="I511" s="304">
        <f t="shared" ca="1" si="216"/>
        <v>126.09236684132168</v>
      </c>
      <c r="J511" s="306">
        <f t="shared" ca="1" si="217"/>
        <v>794.77480678496431</v>
      </c>
      <c r="K511" s="307">
        <f t="shared" ca="1" si="218"/>
        <v>98.476511838922107</v>
      </c>
      <c r="L511" s="304">
        <f t="shared" ca="1" si="203"/>
        <v>800.85243140296382</v>
      </c>
      <c r="M511" s="306">
        <f t="shared" ca="1" si="219"/>
        <v>-1.447261414640207</v>
      </c>
      <c r="N511" s="304">
        <f t="shared" ca="1" si="220"/>
        <v>-82.921970911016913</v>
      </c>
      <c r="P511" s="310">
        <f t="shared" ca="1" si="221"/>
        <v>23</v>
      </c>
      <c r="Q511" s="304">
        <f t="shared" ca="1" si="222"/>
        <v>0</v>
      </c>
      <c r="R511" s="306">
        <f t="shared" ca="1" si="223"/>
        <v>0</v>
      </c>
      <c r="S511" s="307">
        <f t="shared" ca="1" si="224"/>
        <v>8.7299999999999986</v>
      </c>
      <c r="T511" s="304">
        <f t="shared" ca="1" si="204"/>
        <v>85.641299999999987</v>
      </c>
      <c r="U511" s="311">
        <f t="shared" ca="1" si="205"/>
        <v>0</v>
      </c>
      <c r="V511" s="306">
        <f t="shared" ca="1" si="206"/>
        <v>1.2129957342108373</v>
      </c>
      <c r="W511" s="304">
        <f t="shared" ca="1" si="207"/>
        <v>52.769831292143991</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3.7326570394479592</v>
      </c>
      <c r="AH511" s="304">
        <f t="shared" ca="1" si="231"/>
        <v>-6.0014111326201967</v>
      </c>
    </row>
    <row r="512" spans="1:34" x14ac:dyDescent="0.2">
      <c r="A512" s="347">
        <f t="shared" ca="1" si="209"/>
        <v>0.1</v>
      </c>
      <c r="B512" s="304">
        <f t="shared" ca="1" si="210"/>
        <v>32.800000000000196</v>
      </c>
      <c r="D512" s="306">
        <f t="shared" ca="1" si="211"/>
        <v>-0.74482799457030313</v>
      </c>
      <c r="E512" s="307">
        <f t="shared" ca="1" si="212"/>
        <v>-3.8114105132317739</v>
      </c>
      <c r="F512" s="304">
        <f t="shared" ca="1" si="213"/>
        <v>3.8835059986910427</v>
      </c>
      <c r="G512" s="306">
        <f t="shared" ca="1" si="214"/>
        <v>15.462737592826072</v>
      </c>
      <c r="H512" s="307">
        <f t="shared" ca="1" si="215"/>
        <v>-125.51259096751356</v>
      </c>
      <c r="I512" s="304">
        <f t="shared" ca="1" si="216"/>
        <v>126.46148324783702</v>
      </c>
      <c r="J512" s="306">
        <f t="shared" ca="1" si="217"/>
        <v>796.32480468421977</v>
      </c>
      <c r="K512" s="307">
        <f t="shared" ca="1" si="218"/>
        <v>85.94430979473691</v>
      </c>
      <c r="L512" s="304">
        <f t="shared" ca="1" si="203"/>
        <v>800.94919872701951</v>
      </c>
      <c r="M512" s="306">
        <f t="shared" ca="1" si="219"/>
        <v>-1.4482172769370583</v>
      </c>
      <c r="N512" s="304">
        <f t="shared" ca="1" si="220"/>
        <v>-82.976737786422177</v>
      </c>
      <c r="P512" s="310">
        <f t="shared" ca="1" si="221"/>
        <v>23</v>
      </c>
      <c r="Q512" s="304">
        <f t="shared" ca="1" si="222"/>
        <v>0</v>
      </c>
      <c r="R512" s="306">
        <f t="shared" ca="1" si="223"/>
        <v>0</v>
      </c>
      <c r="S512" s="307">
        <f t="shared" ca="1" si="224"/>
        <v>8.7299999999999986</v>
      </c>
      <c r="T512" s="304">
        <f t="shared" ca="1" si="204"/>
        <v>85.641299999999987</v>
      </c>
      <c r="U512" s="311">
        <f t="shared" ca="1" si="205"/>
        <v>0</v>
      </c>
      <c r="V512" s="306">
        <f t="shared" ca="1" si="206"/>
        <v>1.2145168703173979</v>
      </c>
      <c r="W512" s="304">
        <f t="shared" ca="1" si="207"/>
        <v>53.145798045078159</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3.69058634315381</v>
      </c>
      <c r="AH512" s="304">
        <f t="shared" ca="1" si="231"/>
        <v>-6.0446542144494844</v>
      </c>
    </row>
    <row r="513" spans="1:34" x14ac:dyDescent="0.2">
      <c r="A513" s="347">
        <f t="shared" ca="1" si="209"/>
        <v>0.1</v>
      </c>
      <c r="B513" s="304">
        <f t="shared" ca="1" si="210"/>
        <v>32.900000000000198</v>
      </c>
      <c r="D513" s="306">
        <f t="shared" ca="1" si="211"/>
        <v>-0.74435961695061648</v>
      </c>
      <c r="E513" s="307">
        <f t="shared" ca="1" si="212"/>
        <v>-3.7679583774089895</v>
      </c>
      <c r="F513" s="304">
        <f t="shared" ca="1" si="213"/>
        <v>3.8407787717119888</v>
      </c>
      <c r="G513" s="306">
        <f t="shared" ca="1" si="214"/>
        <v>15.388301631131009</v>
      </c>
      <c r="H513" s="307">
        <f t="shared" ca="1" si="215"/>
        <v>-125.88938680525446</v>
      </c>
      <c r="I513" s="304">
        <f t="shared" ca="1" si="216"/>
        <v>126.8264070976295</v>
      </c>
      <c r="J513" s="306">
        <f t="shared" ca="1" si="217"/>
        <v>797.86735664541766</v>
      </c>
      <c r="K513" s="307">
        <f t="shared" ca="1" si="218"/>
        <v>73.374210906098511</v>
      </c>
      <c r="L513" s="304">
        <f t="shared" ca="1" si="203"/>
        <v>801.23410662954109</v>
      </c>
      <c r="M513" s="306">
        <f t="shared" ca="1" si="219"/>
        <v>-1.4491630512126188</v>
      </c>
      <c r="N513" s="304">
        <f t="shared" ca="1" si="220"/>
        <v>-83.030926660783834</v>
      </c>
      <c r="P513" s="310">
        <f t="shared" ca="1" si="221"/>
        <v>23</v>
      </c>
      <c r="Q513" s="304">
        <f t="shared" ca="1" si="222"/>
        <v>0</v>
      </c>
      <c r="R513" s="306">
        <f t="shared" ca="1" si="223"/>
        <v>0</v>
      </c>
      <c r="S513" s="307">
        <f t="shared" ca="1" si="224"/>
        <v>8.7299999999999986</v>
      </c>
      <c r="T513" s="304">
        <f t="shared" ca="1" si="204"/>
        <v>85.641299999999987</v>
      </c>
      <c r="U513" s="311">
        <f t="shared" ca="1" si="205"/>
        <v>0</v>
      </c>
      <c r="V513" s="306">
        <f t="shared" ca="1" si="206"/>
        <v>1.2160445142490159</v>
      </c>
      <c r="W513" s="304">
        <f t="shared" ca="1" si="207"/>
        <v>53.520195379033396</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3.6486712738492129</v>
      </c>
      <c r="AH513" s="304">
        <f t="shared" ca="1" si="231"/>
        <v>-6.087720280077682</v>
      </c>
    </row>
    <row r="514" spans="1:34" x14ac:dyDescent="0.2">
      <c r="A514" s="347">
        <f t="shared" ca="1" si="209"/>
        <v>0.1</v>
      </c>
      <c r="B514" s="304">
        <f t="shared" ca="1" si="210"/>
        <v>33.000000000000199</v>
      </c>
      <c r="D514" s="306">
        <f t="shared" ca="1" si="211"/>
        <v>-0.74384842463254874</v>
      </c>
      <c r="E514" s="307">
        <f t="shared" ca="1" si="212"/>
        <v>-3.7246876440474637</v>
      </c>
      <c r="F514" s="304">
        <f t="shared" ca="1" si="213"/>
        <v>3.7982375550442038</v>
      </c>
      <c r="G514" s="306">
        <f t="shared" ca="1" si="214"/>
        <v>15.313916788667754</v>
      </c>
      <c r="H514" s="307">
        <f t="shared" ca="1" si="215"/>
        <v>-126.2618555696592</v>
      </c>
      <c r="I514" s="304">
        <f t="shared" ca="1" si="216"/>
        <v>127.18715430146128</v>
      </c>
      <c r="J514" s="306">
        <f t="shared" ca="1" si="217"/>
        <v>799.40246756640761</v>
      </c>
      <c r="K514" s="307">
        <f t="shared" ca="1" si="218"/>
        <v>60.766648787352828</v>
      </c>
      <c r="L514" s="304">
        <f t="shared" ca="1" si="203"/>
        <v>801.70873186969027</v>
      </c>
      <c r="M514" s="306">
        <f t="shared" ca="1" si="219"/>
        <v>-1.4500989024553375</v>
      </c>
      <c r="N514" s="304">
        <f t="shared" ca="1" si="220"/>
        <v>-83.084546987243684</v>
      </c>
      <c r="P514" s="310">
        <f t="shared" ca="1" si="221"/>
        <v>23</v>
      </c>
      <c r="Q514" s="304">
        <f t="shared" ca="1" si="222"/>
        <v>0</v>
      </c>
      <c r="R514" s="306">
        <f t="shared" ca="1" si="223"/>
        <v>0</v>
      </c>
      <c r="S514" s="307">
        <f t="shared" ca="1" si="224"/>
        <v>8.7299999999999986</v>
      </c>
      <c r="T514" s="304">
        <f t="shared" ca="1" si="204"/>
        <v>85.641299999999987</v>
      </c>
      <c r="U514" s="311">
        <f t="shared" ca="1" si="205"/>
        <v>0</v>
      </c>
      <c r="V514" s="306">
        <f t="shared" ca="1" si="206"/>
        <v>1.2175786341003068</v>
      </c>
      <c r="W514" s="304">
        <f t="shared" ca="1" si="207"/>
        <v>53.892999801594272</v>
      </c>
      <c r="Y514" s="314" t="str">
        <f t="shared" ca="1" si="225"/>
        <v/>
      </c>
      <c r="Z514" s="315" t="str">
        <f t="shared" ca="1" si="226"/>
        <v/>
      </c>
      <c r="AA514" s="316" t="str">
        <f t="shared" ca="1" si="227"/>
        <v/>
      </c>
      <c r="AC514" s="310">
        <f t="shared" ca="1" si="228"/>
        <v>33.000000000000199</v>
      </c>
      <c r="AD514" s="323">
        <f t="shared" ca="1" si="229"/>
        <v>799.40246756640761</v>
      </c>
      <c r="AE514" s="324" t="e">
        <f t="shared" ca="1" si="208"/>
        <v>#N/A</v>
      </c>
      <c r="AG514" s="306">
        <f t="shared" ca="1" si="230"/>
        <v>3.6069150746501446</v>
      </c>
      <c r="AH514" s="304">
        <f t="shared" ca="1" si="231"/>
        <v>-6.1306065726269647</v>
      </c>
    </row>
    <row r="515" spans="1:34" x14ac:dyDescent="0.2">
      <c r="A515" s="347">
        <f t="shared" ca="1" si="209"/>
        <v>0.1</v>
      </c>
      <c r="B515" s="304">
        <f t="shared" ca="1" si="210"/>
        <v>33.1000000000002</v>
      </c>
      <c r="D515" s="306">
        <f t="shared" ca="1" si="211"/>
        <v>-0.74329488942706101</v>
      </c>
      <c r="E515" s="307">
        <f t="shared" ca="1" si="212"/>
        <v>-3.6816010234590051</v>
      </c>
      <c r="F515" s="304">
        <f t="shared" ca="1" si="213"/>
        <v>3.7558851671187687</v>
      </c>
      <c r="G515" s="306">
        <f t="shared" ca="1" si="214"/>
        <v>15.239587299725049</v>
      </c>
      <c r="H515" s="307">
        <f t="shared" ca="1" si="215"/>
        <v>-126.6300156720051</v>
      </c>
      <c r="I515" s="304">
        <f t="shared" ca="1" si="216"/>
        <v>127.54374108578671</v>
      </c>
      <c r="J515" s="306">
        <f t="shared" ca="1" si="217"/>
        <v>800.93014277082727</v>
      </c>
      <c r="K515" s="307">
        <f t="shared" ca="1" si="218"/>
        <v>48.122055225269612</v>
      </c>
      <c r="L515" s="304">
        <f t="shared" ca="1" si="203"/>
        <v>802.3744922403763</v>
      </c>
      <c r="M515" s="306">
        <f t="shared" ca="1" si="219"/>
        <v>-1.4510249919345275</v>
      </c>
      <c r="N515" s="304">
        <f t="shared" ca="1" si="220"/>
        <v>-83.137608005852741</v>
      </c>
      <c r="P515" s="310">
        <f t="shared" ca="1" si="221"/>
        <v>23</v>
      </c>
      <c r="Q515" s="304">
        <f t="shared" ca="1" si="222"/>
        <v>0</v>
      </c>
      <c r="R515" s="306">
        <f t="shared" ca="1" si="223"/>
        <v>0</v>
      </c>
      <c r="S515" s="307">
        <f t="shared" ca="1" si="224"/>
        <v>8.7299999999999986</v>
      </c>
      <c r="T515" s="304">
        <f t="shared" ca="1" si="204"/>
        <v>85.641299999999987</v>
      </c>
      <c r="U515" s="311">
        <f t="shared" ca="1" si="205"/>
        <v>0</v>
      </c>
      <c r="V515" s="306">
        <f t="shared" ca="1" si="206"/>
        <v>1.2191191980487177</v>
      </c>
      <c r="W515" s="304">
        <f t="shared" ca="1" si="207"/>
        <v>54.264188393087281</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3.5653209091238578</v>
      </c>
      <c r="AH515" s="304">
        <f t="shared" ca="1" si="231"/>
        <v>-6.173310401099001</v>
      </c>
    </row>
    <row r="516" spans="1:34" x14ac:dyDescent="0.2">
      <c r="A516" s="347">
        <f t="shared" ca="1" si="209"/>
        <v>0.1</v>
      </c>
      <c r="B516" s="304">
        <f t="shared" ca="1" si="210"/>
        <v>33.200000000000202</v>
      </c>
      <c r="D516" s="306">
        <f t="shared" ca="1" si="211"/>
        <v>-0.74269948501071437</v>
      </c>
      <c r="E516" s="307">
        <f t="shared" ca="1" si="212"/>
        <v>-3.6387011598933672</v>
      </c>
      <c r="F516" s="304">
        <f t="shared" ca="1" si="213"/>
        <v>3.7137243645758788</v>
      </c>
      <c r="G516" s="306">
        <f t="shared" ca="1" si="214"/>
        <v>15.165317351223978</v>
      </c>
      <c r="H516" s="307">
        <f t="shared" ca="1" si="215"/>
        <v>-126.99388578799444</v>
      </c>
      <c r="I516" s="304">
        <f t="shared" ca="1" si="216"/>
        <v>127.89618398489266</v>
      </c>
      <c r="J516" s="306">
        <f t="shared" ca="1" si="217"/>
        <v>802.45038800337477</v>
      </c>
      <c r="K516" s="307">
        <f t="shared" ca="1" si="218"/>
        <v>35.440860152269636</v>
      </c>
      <c r="L516" s="304">
        <f t="shared" ref="L516:L579" ca="1" si="232">SQRT(pos_x^2+pos_z^2)</f>
        <v>803.2326436189577</v>
      </c>
      <c r="M516" s="306">
        <f t="shared" ca="1" si="219"/>
        <v>-1.4519414773034216</v>
      </c>
      <c r="N516" s="304">
        <f t="shared" ca="1" si="220"/>
        <v>-83.190118749475872</v>
      </c>
      <c r="P516" s="310">
        <f t="shared" ca="1" si="221"/>
        <v>23</v>
      </c>
      <c r="Q516" s="304">
        <f t="shared" ca="1" si="222"/>
        <v>0</v>
      </c>
      <c r="R516" s="306">
        <f t="shared" ca="1" si="223"/>
        <v>0</v>
      </c>
      <c r="S516" s="307">
        <f t="shared" ca="1" si="224"/>
        <v>8.7299999999999986</v>
      </c>
      <c r="T516" s="304">
        <f t="shared" ref="T516:T579" ca="1" si="233">m*g</f>
        <v>85.641299999999987</v>
      </c>
      <c r="U516" s="311">
        <f t="shared" ref="U516:U579" ca="1" si="234">IF(pos_xz&lt;L_rampe,Poids*COS(Beta),0)</f>
        <v>0</v>
      </c>
      <c r="V516" s="306">
        <f t="shared" ref="V516:V579" ca="1" si="235">Rho_moyen*(20000-Alt_rampe-pos_z)/(20000+Alt_rampe+pos_z)</f>
        <v>1.2206661743567744</v>
      </c>
      <c r="W516" s="304">
        <f t="shared" ref="W516:W579" ca="1" si="236">1/2*Rho*Sref*Cx*vit_xz^2</f>
        <v>54.633738804041123</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3.523891862019755</v>
      </c>
      <c r="AH516" s="304">
        <f t="shared" ca="1" si="231"/>
        <v>-6.2158291401016372</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-0.74206268677465814</v>
      </c>
      <c r="E517" s="307">
        <f t="shared" ref="E517:E580" ca="1" si="241">IF(AND(L516&lt;L_rampe,Poussee&lt;Poids*SIN(M516)),0,(-W516+Poussee)/m*SIN(M516)+U516/m*COS(M516)-Poids/m)</f>
        <v>-3.5959906318289221</v>
      </c>
      <c r="F517" s="304">
        <f t="shared" ref="F517:F580" ca="1" si="242">SQRT(acc_x^2+acc_z^2)</f>
        <v>3.6717578426830646</v>
      </c>
      <c r="G517" s="306">
        <f t="shared" ref="G517:G580" ca="1" si="243">G516+acc_x*pas</f>
        <v>15.091111082546512</v>
      </c>
      <c r="H517" s="307">
        <f t="shared" ref="H517:H580" ca="1" si="244">H516+acc_z*pas</f>
        <v>-127.35348485117734</v>
      </c>
      <c r="I517" s="304">
        <f t="shared" ref="I517:I580" ca="1" si="245">SQRT(vit_x^2+vit_z^2)</f>
        <v>128.24449983311104</v>
      </c>
      <c r="J517" s="306">
        <f t="shared" ref="J517:J580" ca="1" si="246">J516+0.5*(vit_x+G516)*pas*(K516&gt;=0)</f>
        <v>803.96320942506327</v>
      </c>
      <c r="K517" s="307">
        <f t="shared" ref="K517:K580" ca="1" si="247">K516+0.5*(vit_z+H516)*pas</f>
        <v>22.723491620311044</v>
      </c>
      <c r="L517" s="304">
        <f t="shared" ca="1" si="232"/>
        <v>804.28427759124224</v>
      </c>
      <c r="M517" s="306">
        <f t="shared" ref="M517:M580" ca="1" si="248">IF(AND(L516&gt;L_rampe,G517&gt;0),ATAN2(G517,H517),$M$4)</f>
        <v>-1.4528485126988593</v>
      </c>
      <c r="N517" s="304">
        <f t="shared" ref="N517:N580" ca="1" si="249">DEGREES(Beta)</f>
        <v>-83.242088049503423</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8.7299999999999986</v>
      </c>
      <c r="T517" s="304">
        <f t="shared" ca="1" si="233"/>
        <v>85.641299999999987</v>
      </c>
      <c r="U517" s="311">
        <f t="shared" ca="1" si="234"/>
        <v>0</v>
      </c>
      <c r="V517" s="306">
        <f t="shared" ca="1" si="235"/>
        <v>1.2222195313742876</v>
      </c>
      <c r="W517" s="304">
        <f t="shared" ca="1" si="236"/>
        <v>55.001629252496762</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3.4826309400001634</v>
      </c>
      <c r="AH517" s="304">
        <f t="shared" ref="AH517:AH580" ca="1" si="260">IF(AND(L516&lt;L_rampe,Poussee&lt;Poids*SIN(M516)), g*SIN(M516), (-W516+Poussee)/m)</f>
        <v>-6.2581602295579764</v>
      </c>
    </row>
    <row r="518" spans="1:34" x14ac:dyDescent="0.2">
      <c r="A518" s="347">
        <f t="shared" ca="1" si="238"/>
        <v>0.1</v>
      </c>
      <c r="B518" s="304">
        <f t="shared" ca="1" si="239"/>
        <v>33.400000000000205</v>
      </c>
      <c r="D518" s="306">
        <f t="shared" ca="1" si="240"/>
        <v>-0.7413849716757549</v>
      </c>
      <c r="E518" s="307">
        <f t="shared" ca="1" si="241"/>
        <v>-3.5534719522807716</v>
      </c>
      <c r="F518" s="304">
        <f t="shared" ca="1" si="242"/>
        <v>3.6299882357760858</v>
      </c>
      <c r="G518" s="306">
        <f t="shared" ca="1" si="243"/>
        <v>15.016972585378936</v>
      </c>
      <c r="H518" s="307">
        <f t="shared" ca="1" si="244"/>
        <v>-127.70883204640542</v>
      </c>
      <c r="I518" s="304">
        <f t="shared" ca="1" si="245"/>
        <v>128.58870575710375</v>
      </c>
      <c r="J518" s="306">
        <f t="shared" ca="1" si="246"/>
        <v>805.46861360845958</v>
      </c>
      <c r="K518" s="307">
        <f t="shared" ca="1" si="247"/>
        <v>9.9703757754319042</v>
      </c>
      <c r="L518" s="304">
        <f t="shared" ca="1" si="232"/>
        <v>805.53031966614219</v>
      </c>
      <c r="M518" s="306">
        <f t="shared" ca="1" si="248"/>
        <v>-1.4537462488377315</v>
      </c>
      <c r="N518" s="304">
        <f t="shared" ca="1" si="249"/>
        <v>-83.293524541377181</v>
      </c>
      <c r="P518" s="310">
        <f t="shared" ca="1" si="250"/>
        <v>23</v>
      </c>
      <c r="Q518" s="304">
        <f t="shared" ca="1" si="251"/>
        <v>0</v>
      </c>
      <c r="R518" s="306">
        <f t="shared" ca="1" si="252"/>
        <v>0</v>
      </c>
      <c r="S518" s="307">
        <f t="shared" ca="1" si="253"/>
        <v>8.7299999999999986</v>
      </c>
      <c r="T518" s="304">
        <f t="shared" ca="1" si="233"/>
        <v>85.641299999999987</v>
      </c>
      <c r="U518" s="311">
        <f t="shared" ca="1" si="234"/>
        <v>0</v>
      </c>
      <c r="V518" s="306">
        <f t="shared" ca="1" si="235"/>
        <v>1.2237792375405323</v>
      </c>
      <c r="W518" s="304">
        <f t="shared" ca="1" si="236"/>
        <v>55.367838521171791</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3.4415410723714368</v>
      </c>
      <c r="AH518" s="304">
        <f t="shared" ca="1" si="260"/>
        <v>-6.300301174398256</v>
      </c>
    </row>
    <row r="519" spans="1:34" x14ac:dyDescent="0.2">
      <c r="A519" s="347">
        <f t="shared" ca="1" si="238"/>
        <v>0.1</v>
      </c>
      <c r="B519" s="304">
        <f t="shared" ca="1" si="239"/>
        <v>33.500000000000206</v>
      </c>
      <c r="D519" s="306">
        <f t="shared" ca="1" si="240"/>
        <v>-0.740666818089877</v>
      </c>
      <c r="E519" s="307">
        <f t="shared" ca="1" si="241"/>
        <v>-3.5111475691257823</v>
      </c>
      <c r="F519" s="304">
        <f t="shared" ca="1" si="242"/>
        <v>3.5884181177222469</v>
      </c>
      <c r="G519" s="306">
        <f t="shared" ca="1" si="243"/>
        <v>14.942905903569947</v>
      </c>
      <c r="H519" s="307">
        <f t="shared" ca="1" si="244"/>
        <v>-128.05994680331798</v>
      </c>
      <c r="I519" s="304">
        <f t="shared" ca="1" si="245"/>
        <v>128.92881916822003</v>
      </c>
      <c r="J519" s="306">
        <f t="shared" ca="1" si="246"/>
        <v>806.96660753290701</v>
      </c>
      <c r="K519" s="307">
        <f t="shared" ca="1" si="247"/>
        <v>-2.818063167054266</v>
      </c>
      <c r="L519" s="304">
        <f t="shared" ca="1" si="232"/>
        <v>806.9715280932669</v>
      </c>
      <c r="M519" s="306">
        <f t="shared" ca="1" si="248"/>
        <v>-1.4546348331103072</v>
      </c>
      <c r="N519" s="304">
        <f t="shared" ca="1" si="249"/>
        <v>-83.344436669937465</v>
      </c>
      <c r="P519" s="310">
        <f t="shared" ca="1" si="250"/>
        <v>23</v>
      </c>
      <c r="Q519" s="304">
        <f t="shared" ca="1" si="251"/>
        <v>0</v>
      </c>
      <c r="R519" s="306">
        <f t="shared" ca="1" si="252"/>
        <v>0</v>
      </c>
      <c r="S519" s="307">
        <f t="shared" ca="1" si="253"/>
        <v>8.7299999999999986</v>
      </c>
      <c r="T519" s="304">
        <f t="shared" ca="1" si="233"/>
        <v>85.641299999999987</v>
      </c>
      <c r="U519" s="311">
        <f t="shared" ca="1" si="234"/>
        <v>0</v>
      </c>
      <c r="V519" s="306">
        <f t="shared" ca="1" si="235"/>
        <v>1.2253452613863842</v>
      </c>
      <c r="W519" s="304">
        <f t="shared" ca="1" si="236"/>
        <v>55.732345954482284</v>
      </c>
      <c r="Y519" s="314" t="str">
        <f t="shared" ca="1" si="254"/>
        <v>Impact balistique</v>
      </c>
      <c r="Z519" s="315" t="str">
        <f t="shared" ca="1" si="255"/>
        <v/>
      </c>
      <c r="AA519" s="316" t="str">
        <f t="shared" ca="1" si="256"/>
        <v/>
      </c>
      <c r="AC519" s="310" t="e">
        <f t="shared" ca="1" si="257"/>
        <v>#N/A</v>
      </c>
      <c r="AD519" s="323" t="e">
        <f t="shared" ca="1" si="258"/>
        <v>#N/A</v>
      </c>
      <c r="AE519" s="324" t="e">
        <f t="shared" ca="1" si="237"/>
        <v>#N/A</v>
      </c>
      <c r="AG519" s="306">
        <f t="shared" ca="1" si="259"/>
        <v>3.4006251118155957</v>
      </c>
      <c r="AH519" s="304">
        <f t="shared" ca="1" si="260"/>
        <v>-6.3422495442350284</v>
      </c>
    </row>
    <row r="520" spans="1:34" x14ac:dyDescent="0.2">
      <c r="A520" s="347">
        <f t="shared" ca="1" si="238"/>
        <v>1E-4</v>
      </c>
      <c r="B520" s="304">
        <f t="shared" ca="1" si="239"/>
        <v>33.500100000000209</v>
      </c>
      <c r="D520" s="306">
        <f t="shared" ca="1" si="240"/>
        <v>-0.73990870566736056</v>
      </c>
      <c r="E520" s="307">
        <f t="shared" ca="1" si="241"/>
        <v>-3.4690198654441664</v>
      </c>
      <c r="F520" s="304">
        <f t="shared" ca="1" si="242"/>
        <v>3.5470500024060292</v>
      </c>
      <c r="G520" s="306">
        <f t="shared" ca="1" si="243"/>
        <v>14.942831912699381</v>
      </c>
      <c r="H520" s="307">
        <f t="shared" ca="1" si="244"/>
        <v>-128.06029370530453</v>
      </c>
      <c r="I520" s="304">
        <f t="shared" ca="1" si="245"/>
        <v>128.92915515685368</v>
      </c>
      <c r="J520" s="306">
        <f t="shared" ca="1" si="246"/>
        <v>806.96660753290701</v>
      </c>
      <c r="K520" s="307">
        <f t="shared" ca="1" si="247"/>
        <v>-2.8308691790796972</v>
      </c>
      <c r="L520" s="304">
        <f t="shared" ca="1" si="232"/>
        <v>806.97157291535234</v>
      </c>
      <c r="M520" s="306">
        <f t="shared" ca="1" si="248"/>
        <v>-1.4546357149769737</v>
      </c>
      <c r="N520" s="304">
        <f t="shared" ca="1" si="249"/>
        <v>-83.344487197175553</v>
      </c>
      <c r="P520" s="310">
        <f t="shared" ca="1" si="250"/>
        <v>23</v>
      </c>
      <c r="Q520" s="304">
        <f t="shared" ca="1" si="251"/>
        <v>0</v>
      </c>
      <c r="R520" s="306">
        <f t="shared" ca="1" si="252"/>
        <v>0</v>
      </c>
      <c r="S520" s="307">
        <f t="shared" ca="1" si="253"/>
        <v>8.7299999999999986</v>
      </c>
      <c r="T520" s="304">
        <f t="shared" ca="1" si="233"/>
        <v>85.641299999999987</v>
      </c>
      <c r="U520" s="311">
        <f t="shared" ca="1" si="234"/>
        <v>0</v>
      </c>
      <c r="V520" s="306">
        <f t="shared" ca="1" si="235"/>
        <v>1.2253468305660355</v>
      </c>
      <c r="W520" s="304">
        <f t="shared" ca="1" si="236"/>
        <v>55.732707803289408</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3.3598858351228174</v>
      </c>
      <c r="AH520" s="304">
        <f t="shared" ca="1" si="260"/>
        <v>-6.3840029730220262</v>
      </c>
    </row>
    <row r="521" spans="1:34" x14ac:dyDescent="0.2">
      <c r="A521" s="347">
        <f t="shared" ca="1" si="238"/>
        <v>1E-4</v>
      </c>
      <c r="B521" s="304">
        <f t="shared" ca="1" si="239"/>
        <v>33.500200000000213</v>
      </c>
      <c r="D521" s="306">
        <f t="shared" ca="1" si="240"/>
        <v>-0.73990791767599617</v>
      </c>
      <c r="E521" s="307">
        <f t="shared" ca="1" si="241"/>
        <v>-3.4689780433827027</v>
      </c>
      <c r="F521" s="304">
        <f t="shared" ca="1" si="242"/>
        <v>3.5470089360066339</v>
      </c>
      <c r="G521" s="306">
        <f t="shared" ca="1" si="243"/>
        <v>14.942757921907614</v>
      </c>
      <c r="H521" s="307">
        <f t="shared" ca="1" si="244"/>
        <v>-128.06064060310888</v>
      </c>
      <c r="I521" s="304">
        <f t="shared" ca="1" si="245"/>
        <v>128.9294911414427</v>
      </c>
      <c r="J521" s="306">
        <f t="shared" ca="1" si="246"/>
        <v>806.96660753290701</v>
      </c>
      <c r="K521" s="307">
        <f t="shared" ca="1" si="247"/>
        <v>-2.8436752257951179</v>
      </c>
      <c r="L521" s="304">
        <f t="shared" ca="1" si="232"/>
        <v>806.97161794077897</v>
      </c>
      <c r="M521" s="306">
        <f t="shared" ca="1" si="248"/>
        <v>-1.4546365968346775</v>
      </c>
      <c r="N521" s="304">
        <f t="shared" ca="1" si="249"/>
        <v>-83.344537723900103</v>
      </c>
      <c r="P521" s="310">
        <f t="shared" ca="1" si="250"/>
        <v>23</v>
      </c>
      <c r="Q521" s="304">
        <f t="shared" ca="1" si="251"/>
        <v>0</v>
      </c>
      <c r="R521" s="306">
        <f t="shared" ca="1" si="252"/>
        <v>0</v>
      </c>
      <c r="S521" s="307">
        <f t="shared" ca="1" si="253"/>
        <v>8.7299999999999986</v>
      </c>
      <c r="T521" s="304">
        <f t="shared" ca="1" si="233"/>
        <v>85.641299999999987</v>
      </c>
      <c r="U521" s="311">
        <f t="shared" ca="1" si="234"/>
        <v>0</v>
      </c>
      <c r="V521" s="306">
        <f t="shared" ca="1" si="235"/>
        <v>1.2253483997519472</v>
      </c>
      <c r="W521" s="304">
        <f t="shared" ca="1" si="236"/>
        <v>55.733069650385453</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3.3598453888969466</v>
      </c>
      <c r="AH521" s="304">
        <f t="shared" ca="1" si="260"/>
        <v>-6.3840444219117316</v>
      </c>
    </row>
    <row r="522" spans="1:34" x14ac:dyDescent="0.2">
      <c r="A522" s="347">
        <f t="shared" ca="1" si="238"/>
        <v>1E-4</v>
      </c>
      <c r="B522" s="304">
        <f t="shared" ca="1" si="239"/>
        <v>33.500300000000216</v>
      </c>
      <c r="D522" s="306">
        <f t="shared" ca="1" si="240"/>
        <v>-0.73990712964556193</v>
      </c>
      <c r="E522" s="307">
        <f t="shared" ca="1" si="241"/>
        <v>-3.4689362215190078</v>
      </c>
      <c r="F522" s="304">
        <f t="shared" ca="1" si="242"/>
        <v>3.5469678698103406</v>
      </c>
      <c r="G522" s="306">
        <f t="shared" ca="1" si="243"/>
        <v>14.942683931194649</v>
      </c>
      <c r="H522" s="307">
        <f t="shared" ca="1" si="244"/>
        <v>-128.06098749673103</v>
      </c>
      <c r="I522" s="304">
        <f t="shared" ca="1" si="245"/>
        <v>128.9298271219871</v>
      </c>
      <c r="J522" s="306">
        <f t="shared" ca="1" si="246"/>
        <v>806.96660753290701</v>
      </c>
      <c r="K522" s="307">
        <f t="shared" ca="1" si="247"/>
        <v>-2.8564813072001098</v>
      </c>
      <c r="L522" s="304">
        <f t="shared" ca="1" si="232"/>
        <v>806.97166316954849</v>
      </c>
      <c r="M522" s="306">
        <f t="shared" ca="1" si="248"/>
        <v>-1.4546374786834184</v>
      </c>
      <c r="N522" s="304">
        <f t="shared" ca="1" si="249"/>
        <v>-83.34458825011113</v>
      </c>
      <c r="P522" s="310">
        <f t="shared" ca="1" si="250"/>
        <v>23</v>
      </c>
      <c r="Q522" s="304">
        <f t="shared" ca="1" si="251"/>
        <v>0</v>
      </c>
      <c r="R522" s="306">
        <f t="shared" ca="1" si="252"/>
        <v>0</v>
      </c>
      <c r="S522" s="307">
        <f t="shared" ca="1" si="253"/>
        <v>8.7299999999999986</v>
      </c>
      <c r="T522" s="304">
        <f t="shared" ca="1" si="233"/>
        <v>85.641299999999987</v>
      </c>
      <c r="U522" s="311">
        <f t="shared" ca="1" si="234"/>
        <v>0</v>
      </c>
      <c r="V522" s="306">
        <f t="shared" ca="1" si="235"/>
        <v>1.2253499689441196</v>
      </c>
      <c r="W522" s="304">
        <f t="shared" ca="1" si="236"/>
        <v>55.733431495770397</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3.3598049428493058</v>
      </c>
      <c r="AH522" s="304">
        <f t="shared" ca="1" si="260"/>
        <v>-6.3840858706054364</v>
      </c>
    </row>
    <row r="523" spans="1:34" x14ac:dyDescent="0.2">
      <c r="A523" s="347">
        <f t="shared" ca="1" si="238"/>
        <v>1E-4</v>
      </c>
      <c r="B523" s="304">
        <f t="shared" ca="1" si="239"/>
        <v>33.500400000000219</v>
      </c>
      <c r="D523" s="306">
        <f t="shared" ca="1" si="240"/>
        <v>-0.73990634157605939</v>
      </c>
      <c r="E523" s="307">
        <f t="shared" ca="1" si="241"/>
        <v>-3.4688943998530855</v>
      </c>
      <c r="F523" s="304">
        <f t="shared" ca="1" si="242"/>
        <v>3.5469268038171533</v>
      </c>
      <c r="G523" s="306">
        <f t="shared" ca="1" si="243"/>
        <v>14.942609940560491</v>
      </c>
      <c r="H523" s="307">
        <f t="shared" ca="1" si="244"/>
        <v>-128.06133438617101</v>
      </c>
      <c r="I523" s="304">
        <f t="shared" ca="1" si="245"/>
        <v>128.93016309848693</v>
      </c>
      <c r="J523" s="306">
        <f t="shared" ca="1" si="246"/>
        <v>806.96660753290701</v>
      </c>
      <c r="K523" s="307">
        <f t="shared" ca="1" si="247"/>
        <v>-2.8692874232942551</v>
      </c>
      <c r="L523" s="304">
        <f t="shared" ca="1" si="232"/>
        <v>806.97170860166227</v>
      </c>
      <c r="M523" s="306">
        <f t="shared" ca="1" si="248"/>
        <v>-1.4546383605231969</v>
      </c>
      <c r="N523" s="304">
        <f t="shared" ca="1" si="249"/>
        <v>-83.344638775808647</v>
      </c>
      <c r="P523" s="310">
        <f t="shared" ca="1" si="250"/>
        <v>23</v>
      </c>
      <c r="Q523" s="304">
        <f t="shared" ca="1" si="251"/>
        <v>0</v>
      </c>
      <c r="R523" s="306">
        <f t="shared" ca="1" si="252"/>
        <v>0</v>
      </c>
      <c r="S523" s="307">
        <f t="shared" ca="1" si="253"/>
        <v>8.7299999999999986</v>
      </c>
      <c r="T523" s="304">
        <f t="shared" ca="1" si="233"/>
        <v>85.641299999999987</v>
      </c>
      <c r="U523" s="311">
        <f t="shared" ca="1" si="234"/>
        <v>0</v>
      </c>
      <c r="V523" s="306">
        <f t="shared" ca="1" si="235"/>
        <v>1.2253515381425522</v>
      </c>
      <c r="W523" s="304">
        <f t="shared" ca="1" si="236"/>
        <v>55.733793339444226</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3.3597644969799019</v>
      </c>
      <c r="AH523" s="304">
        <f t="shared" ca="1" si="260"/>
        <v>-6.3841273191031389</v>
      </c>
    </row>
    <row r="524" spans="1:34" x14ac:dyDescent="0.2">
      <c r="A524" s="347">
        <f t="shared" ca="1" si="238"/>
        <v>1E-4</v>
      </c>
      <c r="B524" s="304">
        <f t="shared" ca="1" si="239"/>
        <v>33.500500000000223</v>
      </c>
      <c r="D524" s="306">
        <f t="shared" ca="1" si="240"/>
        <v>-0.7399055534674871</v>
      </c>
      <c r="E524" s="307">
        <f t="shared" ca="1" si="241"/>
        <v>-3.4688525783849355</v>
      </c>
      <c r="F524" s="304">
        <f t="shared" ca="1" si="242"/>
        <v>3.5468857380270715</v>
      </c>
      <c r="G524" s="306">
        <f t="shared" ca="1" si="243"/>
        <v>14.942535950005144</v>
      </c>
      <c r="H524" s="307">
        <f t="shared" ca="1" si="244"/>
        <v>-128.06168127142885</v>
      </c>
      <c r="I524" s="304">
        <f t="shared" ca="1" si="245"/>
        <v>128.9304990709422</v>
      </c>
      <c r="J524" s="306">
        <f t="shared" ca="1" si="246"/>
        <v>806.96660753290701</v>
      </c>
      <c r="K524" s="307">
        <f t="shared" ca="1" si="247"/>
        <v>-2.882093574077135</v>
      </c>
      <c r="L524" s="304">
        <f t="shared" ca="1" si="232"/>
        <v>806.97175423712235</v>
      </c>
      <c r="M524" s="306">
        <f t="shared" ca="1" si="248"/>
        <v>-1.4546392423540131</v>
      </c>
      <c r="N524" s="304">
        <f t="shared" ca="1" si="249"/>
        <v>-83.344689300992655</v>
      </c>
      <c r="P524" s="310">
        <f t="shared" ca="1" si="250"/>
        <v>23</v>
      </c>
      <c r="Q524" s="304">
        <f t="shared" ca="1" si="251"/>
        <v>0</v>
      </c>
      <c r="R524" s="306">
        <f t="shared" ca="1" si="252"/>
        <v>0</v>
      </c>
      <c r="S524" s="307">
        <f t="shared" ca="1" si="253"/>
        <v>8.7299999999999986</v>
      </c>
      <c r="T524" s="304">
        <f t="shared" ca="1" si="233"/>
        <v>85.641299999999987</v>
      </c>
      <c r="U524" s="311">
        <f t="shared" ca="1" si="234"/>
        <v>0</v>
      </c>
      <c r="V524" s="306">
        <f t="shared" ca="1" si="235"/>
        <v>1.2253531073472455</v>
      </c>
      <c r="W524" s="304">
        <f t="shared" ca="1" si="236"/>
        <v>55.734155181406955</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3.3597240512887323</v>
      </c>
      <c r="AH524" s="304">
        <f t="shared" ca="1" si="260"/>
        <v>-6.3841687674048382</v>
      </c>
    </row>
    <row r="525" spans="1:34" x14ac:dyDescent="0.2">
      <c r="A525" s="347">
        <f t="shared" ca="1" si="238"/>
        <v>1E-4</v>
      </c>
      <c r="B525" s="304">
        <f t="shared" ca="1" si="239"/>
        <v>33.500600000000226</v>
      </c>
      <c r="D525" s="306">
        <f t="shared" ca="1" si="240"/>
        <v>-0.73990476531984661</v>
      </c>
      <c r="E525" s="307">
        <f t="shared" ca="1" si="241"/>
        <v>-3.468810757114559</v>
      </c>
      <c r="F525" s="304">
        <f t="shared" ca="1" si="242"/>
        <v>3.546844672440097</v>
      </c>
      <c r="G525" s="306">
        <f t="shared" ca="1" si="243"/>
        <v>14.942461959528613</v>
      </c>
      <c r="H525" s="307">
        <f t="shared" ca="1" si="244"/>
        <v>-128.06202815250455</v>
      </c>
      <c r="I525" s="304">
        <f t="shared" ca="1" si="245"/>
        <v>128.93083503935287</v>
      </c>
      <c r="J525" s="306">
        <f t="shared" ca="1" si="246"/>
        <v>806.96660753290701</v>
      </c>
      <c r="K525" s="307">
        <f t="shared" ca="1" si="247"/>
        <v>-2.8948997595483315</v>
      </c>
      <c r="L525" s="304">
        <f t="shared" ca="1" si="232"/>
        <v>806.97180007592988</v>
      </c>
      <c r="M525" s="306">
        <f t="shared" ca="1" si="248"/>
        <v>-1.4546401241758669</v>
      </c>
      <c r="N525" s="304">
        <f t="shared" ca="1" si="249"/>
        <v>-83.344739825663154</v>
      </c>
      <c r="P525" s="310">
        <f t="shared" ca="1" si="250"/>
        <v>23</v>
      </c>
      <c r="Q525" s="304">
        <f t="shared" ca="1" si="251"/>
        <v>0</v>
      </c>
      <c r="R525" s="306">
        <f t="shared" ca="1" si="252"/>
        <v>0</v>
      </c>
      <c r="S525" s="307">
        <f t="shared" ca="1" si="253"/>
        <v>8.7299999999999986</v>
      </c>
      <c r="T525" s="304">
        <f t="shared" ca="1" si="233"/>
        <v>85.641299999999987</v>
      </c>
      <c r="U525" s="311">
        <f t="shared" ca="1" si="234"/>
        <v>0</v>
      </c>
      <c r="V525" s="306">
        <f t="shared" ca="1" si="235"/>
        <v>1.2253546765581989</v>
      </c>
      <c r="W525" s="304">
        <f t="shared" ca="1" si="236"/>
        <v>55.734517021658469</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3.3596836057757988</v>
      </c>
      <c r="AH525" s="304">
        <f t="shared" ca="1" si="260"/>
        <v>-6.3842102155105342</v>
      </c>
    </row>
    <row r="526" spans="1:34" x14ac:dyDescent="0.2">
      <c r="A526" s="347">
        <f t="shared" ca="1" si="238"/>
        <v>1E-4</v>
      </c>
      <c r="B526" s="304">
        <f t="shared" ca="1" si="239"/>
        <v>33.500700000000229</v>
      </c>
      <c r="D526" s="306">
        <f t="shared" ca="1" si="240"/>
        <v>-0.73990397713313827</v>
      </c>
      <c r="E526" s="307">
        <f t="shared" ca="1" si="241"/>
        <v>-3.4687689360419656</v>
      </c>
      <c r="F526" s="304">
        <f t="shared" ca="1" si="242"/>
        <v>3.5468036070562388</v>
      </c>
      <c r="G526" s="306">
        <f t="shared" ca="1" si="243"/>
        <v>14.9423879691309</v>
      </c>
      <c r="H526" s="307">
        <f t="shared" ca="1" si="244"/>
        <v>-128.06237502939817</v>
      </c>
      <c r="I526" s="304">
        <f t="shared" ca="1" si="245"/>
        <v>128.93117100371907</v>
      </c>
      <c r="J526" s="306">
        <f t="shared" ca="1" si="246"/>
        <v>806.96660753290701</v>
      </c>
      <c r="K526" s="307">
        <f t="shared" ca="1" si="247"/>
        <v>-2.9077059797074267</v>
      </c>
      <c r="L526" s="304">
        <f t="shared" ca="1" si="232"/>
        <v>806.97184611808689</v>
      </c>
      <c r="M526" s="306">
        <f t="shared" ca="1" si="248"/>
        <v>-1.4546410059887585</v>
      </c>
      <c r="N526" s="304">
        <f t="shared" ca="1" si="249"/>
        <v>-83.344790349820173</v>
      </c>
      <c r="P526" s="310">
        <f t="shared" ca="1" si="250"/>
        <v>23</v>
      </c>
      <c r="Q526" s="304">
        <f t="shared" ca="1" si="251"/>
        <v>0</v>
      </c>
      <c r="R526" s="306">
        <f t="shared" ca="1" si="252"/>
        <v>0</v>
      </c>
      <c r="S526" s="307">
        <f t="shared" ca="1" si="253"/>
        <v>8.7299999999999986</v>
      </c>
      <c r="T526" s="304">
        <f t="shared" ca="1" si="233"/>
        <v>85.641299999999987</v>
      </c>
      <c r="U526" s="311">
        <f t="shared" ca="1" si="234"/>
        <v>0</v>
      </c>
      <c r="V526" s="306">
        <f t="shared" ca="1" si="235"/>
        <v>1.225356245775413</v>
      </c>
      <c r="W526" s="304">
        <f t="shared" ca="1" si="236"/>
        <v>55.73487886019889</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3.3596431604411157</v>
      </c>
      <c r="AH526" s="304">
        <f t="shared" ca="1" si="260"/>
        <v>-6.3842516634202147</v>
      </c>
    </row>
    <row r="527" spans="1:34" x14ac:dyDescent="0.2">
      <c r="A527" s="347">
        <f t="shared" ca="1" si="238"/>
        <v>1E-4</v>
      </c>
      <c r="B527" s="304">
        <f t="shared" ca="1" si="239"/>
        <v>33.500800000000233</v>
      </c>
      <c r="D527" s="306">
        <f t="shared" ca="1" si="240"/>
        <v>-0.73990318890736384</v>
      </c>
      <c r="E527" s="307">
        <f t="shared" ca="1" si="241"/>
        <v>-3.4687271151671437</v>
      </c>
      <c r="F527" s="304">
        <f t="shared" ca="1" si="242"/>
        <v>3.5467625418754865</v>
      </c>
      <c r="G527" s="306">
        <f t="shared" ca="1" si="243"/>
        <v>14.94231397881201</v>
      </c>
      <c r="H527" s="307">
        <f t="shared" ca="1" si="244"/>
        <v>-128.06272190210967</v>
      </c>
      <c r="I527" s="304">
        <f t="shared" ca="1" si="245"/>
        <v>128.93150696404072</v>
      </c>
      <c r="J527" s="306">
        <f t="shared" ca="1" si="246"/>
        <v>806.96660753290701</v>
      </c>
      <c r="K527" s="307">
        <f t="shared" ca="1" si="247"/>
        <v>-2.920512234554002</v>
      </c>
      <c r="L527" s="304">
        <f t="shared" ca="1" si="232"/>
        <v>806.97189236359463</v>
      </c>
      <c r="M527" s="306">
        <f t="shared" ca="1" si="248"/>
        <v>-1.4546418877926881</v>
      </c>
      <c r="N527" s="304">
        <f t="shared" ca="1" si="249"/>
        <v>-83.344840873463696</v>
      </c>
      <c r="P527" s="310">
        <f t="shared" ca="1" si="250"/>
        <v>23</v>
      </c>
      <c r="Q527" s="304">
        <f t="shared" ca="1" si="251"/>
        <v>0</v>
      </c>
      <c r="R527" s="306">
        <f t="shared" ca="1" si="252"/>
        <v>0</v>
      </c>
      <c r="S527" s="307">
        <f t="shared" ca="1" si="253"/>
        <v>8.7299999999999986</v>
      </c>
      <c r="T527" s="304">
        <f t="shared" ca="1" si="233"/>
        <v>85.641299999999987</v>
      </c>
      <c r="U527" s="311">
        <f t="shared" ca="1" si="234"/>
        <v>0</v>
      </c>
      <c r="V527" s="306">
        <f t="shared" ca="1" si="235"/>
        <v>1.2253578149988873</v>
      </c>
      <c r="W527" s="304">
        <f t="shared" ca="1" si="236"/>
        <v>55.735240697028061</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3.3596027152846659</v>
      </c>
      <c r="AH527" s="304">
        <f t="shared" ca="1" si="260"/>
        <v>-6.3842931111338945</v>
      </c>
    </row>
    <row r="528" spans="1:34" x14ac:dyDescent="0.2">
      <c r="A528" s="347">
        <f t="shared" ca="1" si="238"/>
        <v>1E-4</v>
      </c>
      <c r="B528" s="304">
        <f t="shared" ca="1" si="239"/>
        <v>33.500900000000236</v>
      </c>
      <c r="D528" s="306">
        <f t="shared" ca="1" si="240"/>
        <v>-0.73990240064252166</v>
      </c>
      <c r="E528" s="307">
        <f t="shared" ca="1" si="241"/>
        <v>-3.4686852944901112</v>
      </c>
      <c r="F528" s="304">
        <f t="shared" ca="1" si="242"/>
        <v>3.546721476897857</v>
      </c>
      <c r="G528" s="306">
        <f t="shared" ca="1" si="243"/>
        <v>14.942239988571945</v>
      </c>
      <c r="H528" s="307">
        <f t="shared" ca="1" si="244"/>
        <v>-128.06306877063912</v>
      </c>
      <c r="I528" s="304">
        <f t="shared" ca="1" si="245"/>
        <v>128.93184292031788</v>
      </c>
      <c r="J528" s="306">
        <f t="shared" ca="1" si="246"/>
        <v>806.96660753290701</v>
      </c>
      <c r="K528" s="307">
        <f t="shared" ca="1" si="247"/>
        <v>-2.9333185240876394</v>
      </c>
      <c r="L528" s="304">
        <f t="shared" ca="1" si="232"/>
        <v>806.97193881245494</v>
      </c>
      <c r="M528" s="306">
        <f t="shared" ca="1" si="248"/>
        <v>-1.4546427695876558</v>
      </c>
      <c r="N528" s="304">
        <f t="shared" ca="1" si="249"/>
        <v>-83.344891396593738</v>
      </c>
      <c r="P528" s="310">
        <f t="shared" ca="1" si="250"/>
        <v>23</v>
      </c>
      <c r="Q528" s="304">
        <f t="shared" ca="1" si="251"/>
        <v>0</v>
      </c>
      <c r="R528" s="306">
        <f t="shared" ca="1" si="252"/>
        <v>0</v>
      </c>
      <c r="S528" s="307">
        <f t="shared" ca="1" si="253"/>
        <v>8.7299999999999986</v>
      </c>
      <c r="T528" s="304">
        <f t="shared" ca="1" si="233"/>
        <v>85.641299999999987</v>
      </c>
      <c r="U528" s="311">
        <f t="shared" ca="1" si="234"/>
        <v>0</v>
      </c>
      <c r="V528" s="306">
        <f t="shared" ca="1" si="235"/>
        <v>1.2253593842286215</v>
      </c>
      <c r="W528" s="304">
        <f t="shared" ca="1" si="236"/>
        <v>55.735602532146018</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3.3595622703064709</v>
      </c>
      <c r="AH528" s="304">
        <f t="shared" ca="1" si="260"/>
        <v>-6.3843345586515543</v>
      </c>
    </row>
    <row r="529" spans="1:34" x14ac:dyDescent="0.2">
      <c r="A529" s="347">
        <f t="shared" ca="1" si="238"/>
        <v>1E-4</v>
      </c>
      <c r="B529" s="304">
        <f t="shared" ca="1" si="239"/>
        <v>33.501000000000239</v>
      </c>
      <c r="D529" s="306">
        <f t="shared" ca="1" si="240"/>
        <v>-0.73990161233861362</v>
      </c>
      <c r="E529" s="307">
        <f t="shared" ca="1" si="241"/>
        <v>-3.4686434740108627</v>
      </c>
      <c r="F529" s="304">
        <f t="shared" ca="1" si="242"/>
        <v>3.5466804121233459</v>
      </c>
      <c r="G529" s="306">
        <f t="shared" ca="1" si="243"/>
        <v>14.942165998410712</v>
      </c>
      <c r="H529" s="307">
        <f t="shared" ca="1" si="244"/>
        <v>-128.06341563498651</v>
      </c>
      <c r="I529" s="304">
        <f t="shared" ca="1" si="245"/>
        <v>128.93217887255054</v>
      </c>
      <c r="J529" s="306">
        <f t="shared" ca="1" si="246"/>
        <v>806.96660753290701</v>
      </c>
      <c r="K529" s="307">
        <f t="shared" ca="1" si="247"/>
        <v>-2.9461248483079205</v>
      </c>
      <c r="L529" s="304">
        <f t="shared" ca="1" si="232"/>
        <v>806.97198546466939</v>
      </c>
      <c r="M529" s="306">
        <f t="shared" ca="1" si="248"/>
        <v>-1.454643651373662</v>
      </c>
      <c r="N529" s="304">
        <f t="shared" ca="1" si="249"/>
        <v>-83.344941919210328</v>
      </c>
      <c r="P529" s="310">
        <f t="shared" ca="1" si="250"/>
        <v>23</v>
      </c>
      <c r="Q529" s="304">
        <f t="shared" ca="1" si="251"/>
        <v>0</v>
      </c>
      <c r="R529" s="306">
        <f t="shared" ca="1" si="252"/>
        <v>0</v>
      </c>
      <c r="S529" s="307">
        <f t="shared" ca="1" si="253"/>
        <v>8.7299999999999986</v>
      </c>
      <c r="T529" s="304">
        <f t="shared" ca="1" si="233"/>
        <v>85.641299999999987</v>
      </c>
      <c r="U529" s="311">
        <f t="shared" ca="1" si="234"/>
        <v>0</v>
      </c>
      <c r="V529" s="306">
        <f t="shared" ca="1" si="235"/>
        <v>1.2253609534646166</v>
      </c>
      <c r="W529" s="304">
        <f t="shared" ca="1" si="236"/>
        <v>55.735964365552753</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3.3595218255065253</v>
      </c>
      <c r="AH529" s="304">
        <f t="shared" ca="1" si="260"/>
        <v>-6.3843760059731993</v>
      </c>
    </row>
    <row r="530" spans="1:34" x14ac:dyDescent="0.2">
      <c r="A530" s="347">
        <f t="shared" ca="1" si="238"/>
        <v>1E-4</v>
      </c>
      <c r="B530" s="304">
        <f t="shared" ca="1" si="239"/>
        <v>33.501100000000243</v>
      </c>
      <c r="D530" s="306">
        <f t="shared" ca="1" si="240"/>
        <v>-0.73990082399563839</v>
      </c>
      <c r="E530" s="307">
        <f t="shared" ca="1" si="241"/>
        <v>-3.4686016537294018</v>
      </c>
      <c r="F530" s="304">
        <f t="shared" ca="1" si="242"/>
        <v>3.546639347551956</v>
      </c>
      <c r="G530" s="306">
        <f t="shared" ca="1" si="243"/>
        <v>14.942092008328313</v>
      </c>
      <c r="H530" s="307">
        <f t="shared" ca="1" si="244"/>
        <v>-128.06376249515188</v>
      </c>
      <c r="I530" s="304">
        <f t="shared" ca="1" si="245"/>
        <v>128.93251482073873</v>
      </c>
      <c r="J530" s="306">
        <f t="shared" ca="1" si="246"/>
        <v>806.96660753290701</v>
      </c>
      <c r="K530" s="307">
        <f t="shared" ca="1" si="247"/>
        <v>-2.9589312072144276</v>
      </c>
      <c r="L530" s="304">
        <f t="shared" ca="1" si="232"/>
        <v>806.97203232023958</v>
      </c>
      <c r="M530" s="306">
        <f t="shared" ca="1" si="248"/>
        <v>-1.4546445331507065</v>
      </c>
      <c r="N530" s="304">
        <f t="shared" ca="1" si="249"/>
        <v>-83.344992441313451</v>
      </c>
      <c r="P530" s="310">
        <f t="shared" ca="1" si="250"/>
        <v>23</v>
      </c>
      <c r="Q530" s="304">
        <f t="shared" ca="1" si="251"/>
        <v>0</v>
      </c>
      <c r="R530" s="306">
        <f t="shared" ca="1" si="252"/>
        <v>0</v>
      </c>
      <c r="S530" s="307">
        <f t="shared" ca="1" si="253"/>
        <v>8.7299999999999986</v>
      </c>
      <c r="T530" s="304">
        <f t="shared" ca="1" si="233"/>
        <v>85.641299999999987</v>
      </c>
      <c r="U530" s="311">
        <f t="shared" ca="1" si="234"/>
        <v>0</v>
      </c>
      <c r="V530" s="306">
        <f t="shared" ca="1" si="235"/>
        <v>1.2253625227068712</v>
      </c>
      <c r="W530" s="304">
        <f t="shared" ca="1" si="236"/>
        <v>55.736326197248211</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3.3594813808848318</v>
      </c>
      <c r="AH530" s="304">
        <f t="shared" ca="1" si="260"/>
        <v>-6.3844174530988269</v>
      </c>
    </row>
    <row r="531" spans="1:34" x14ac:dyDescent="0.2">
      <c r="A531" s="347">
        <f t="shared" ca="1" si="238"/>
        <v>1E-4</v>
      </c>
      <c r="B531" s="304">
        <f t="shared" ca="1" si="239"/>
        <v>33.501200000000246</v>
      </c>
      <c r="D531" s="306">
        <f t="shared" ca="1" si="240"/>
        <v>-0.73990003561359852</v>
      </c>
      <c r="E531" s="307">
        <f t="shared" ca="1" si="241"/>
        <v>-3.4685598336457311</v>
      </c>
      <c r="F531" s="304">
        <f t="shared" ca="1" si="242"/>
        <v>3.5465982831836915</v>
      </c>
      <c r="G531" s="306">
        <f t="shared" ca="1" si="243"/>
        <v>14.942018018324751</v>
      </c>
      <c r="H531" s="307">
        <f t="shared" ca="1" si="244"/>
        <v>-128.06410935113524</v>
      </c>
      <c r="I531" s="304">
        <f t="shared" ca="1" si="245"/>
        <v>128.93285076488252</v>
      </c>
      <c r="J531" s="306">
        <f t="shared" ca="1" si="246"/>
        <v>806.96660753290701</v>
      </c>
      <c r="K531" s="307">
        <f t="shared" ca="1" si="247"/>
        <v>-2.9717376008067418</v>
      </c>
      <c r="L531" s="304">
        <f t="shared" ca="1" si="232"/>
        <v>806.9720793791671</v>
      </c>
      <c r="M531" s="306">
        <f t="shared" ca="1" si="248"/>
        <v>-1.4546454149187897</v>
      </c>
      <c r="N531" s="304">
        <f t="shared" ca="1" si="249"/>
        <v>-83.345042962903122</v>
      </c>
      <c r="P531" s="310">
        <f t="shared" ca="1" si="250"/>
        <v>23</v>
      </c>
      <c r="Q531" s="304">
        <f t="shared" ca="1" si="251"/>
        <v>0</v>
      </c>
      <c r="R531" s="306">
        <f t="shared" ca="1" si="252"/>
        <v>0</v>
      </c>
      <c r="S531" s="307">
        <f t="shared" ca="1" si="253"/>
        <v>8.7299999999999986</v>
      </c>
      <c r="T531" s="304">
        <f t="shared" ca="1" si="233"/>
        <v>85.641299999999987</v>
      </c>
      <c r="U531" s="311">
        <f t="shared" ca="1" si="234"/>
        <v>0</v>
      </c>
      <c r="V531" s="306">
        <f t="shared" ca="1" si="235"/>
        <v>1.2253640919553868</v>
      </c>
      <c r="W531" s="304">
        <f t="shared" ca="1" si="236"/>
        <v>55.736688027232461</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3.3594409364413949</v>
      </c>
      <c r="AH531" s="304">
        <f t="shared" ca="1" si="260"/>
        <v>-6.3844589000284326</v>
      </c>
    </row>
    <row r="532" spans="1:34" x14ac:dyDescent="0.2">
      <c r="A532" s="347">
        <f t="shared" ca="1" si="238"/>
        <v>1E-4</v>
      </c>
      <c r="B532" s="304">
        <f t="shared" ca="1" si="239"/>
        <v>33.501300000000249</v>
      </c>
      <c r="D532" s="306">
        <f t="shared" ca="1" si="240"/>
        <v>-0.73989924719249356</v>
      </c>
      <c r="E532" s="307">
        <f t="shared" ca="1" si="241"/>
        <v>-3.4685180137598453</v>
      </c>
      <c r="F532" s="304">
        <f t="shared" ca="1" si="242"/>
        <v>3.5465572190185455</v>
      </c>
      <c r="G532" s="306">
        <f t="shared" ca="1" si="243"/>
        <v>14.941944028400032</v>
      </c>
      <c r="H532" s="307">
        <f t="shared" ca="1" si="244"/>
        <v>-128.06445620293661</v>
      </c>
      <c r="I532" s="304">
        <f t="shared" ca="1" si="245"/>
        <v>128.93318670498186</v>
      </c>
      <c r="J532" s="306">
        <f t="shared" ca="1" si="246"/>
        <v>806.96660753290701</v>
      </c>
      <c r="K532" s="307">
        <f t="shared" ca="1" si="247"/>
        <v>-2.9845440290844452</v>
      </c>
      <c r="L532" s="304">
        <f t="shared" ca="1" si="232"/>
        <v>806.97212664145366</v>
      </c>
      <c r="M532" s="306">
        <f t="shared" ca="1" si="248"/>
        <v>-1.4546462966779115</v>
      </c>
      <c r="N532" s="304">
        <f t="shared" ca="1" si="249"/>
        <v>-83.345093483979355</v>
      </c>
      <c r="P532" s="310">
        <f t="shared" ca="1" si="250"/>
        <v>23</v>
      </c>
      <c r="Q532" s="304">
        <f t="shared" ca="1" si="251"/>
        <v>0</v>
      </c>
      <c r="R532" s="306">
        <f t="shared" ca="1" si="252"/>
        <v>0</v>
      </c>
      <c r="S532" s="307">
        <f t="shared" ca="1" si="253"/>
        <v>8.7299999999999986</v>
      </c>
      <c r="T532" s="304">
        <f t="shared" ca="1" si="233"/>
        <v>85.641299999999987</v>
      </c>
      <c r="U532" s="311">
        <f t="shared" ca="1" si="234"/>
        <v>0</v>
      </c>
      <c r="V532" s="306">
        <f t="shared" ca="1" si="235"/>
        <v>1.225365661210162</v>
      </c>
      <c r="W532" s="304">
        <f t="shared" ca="1" si="236"/>
        <v>55.73704985550539</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3.3594004921762091</v>
      </c>
      <c r="AH532" s="304">
        <f t="shared" ca="1" si="260"/>
        <v>-6.3845003467620236</v>
      </c>
    </row>
    <row r="533" spans="1:34" x14ac:dyDescent="0.2">
      <c r="A533" s="347">
        <f t="shared" ca="1" si="238"/>
        <v>1E-4</v>
      </c>
      <c r="B533" s="304">
        <f t="shared" ca="1" si="239"/>
        <v>33.501400000000253</v>
      </c>
      <c r="D533" s="306">
        <f t="shared" ca="1" si="240"/>
        <v>-0.73989845873232507</v>
      </c>
      <c r="E533" s="307">
        <f t="shared" ca="1" si="241"/>
        <v>-3.4684761940717559</v>
      </c>
      <c r="F533" s="304">
        <f t="shared" ca="1" si="242"/>
        <v>3.5465161550565312</v>
      </c>
      <c r="G533" s="306">
        <f t="shared" ca="1" si="243"/>
        <v>14.941870038554159</v>
      </c>
      <c r="H533" s="307">
        <f t="shared" ca="1" si="244"/>
        <v>-128.06480305055601</v>
      </c>
      <c r="I533" s="304">
        <f t="shared" ca="1" si="245"/>
        <v>128.93352264103677</v>
      </c>
      <c r="J533" s="306">
        <f t="shared" ca="1" si="246"/>
        <v>806.96660753290701</v>
      </c>
      <c r="K533" s="307">
        <f t="shared" ca="1" si="247"/>
        <v>-2.9973504920471199</v>
      </c>
      <c r="L533" s="304">
        <f t="shared" ca="1" si="232"/>
        <v>806.97217410710073</v>
      </c>
      <c r="M533" s="306">
        <f t="shared" ca="1" si="248"/>
        <v>-1.4546471784280721</v>
      </c>
      <c r="N533" s="304">
        <f t="shared" ca="1" si="249"/>
        <v>-83.345144004542135</v>
      </c>
      <c r="P533" s="310">
        <f t="shared" ca="1" si="250"/>
        <v>23</v>
      </c>
      <c r="Q533" s="304">
        <f t="shared" ca="1" si="251"/>
        <v>0</v>
      </c>
      <c r="R533" s="306">
        <f t="shared" ca="1" si="252"/>
        <v>0</v>
      </c>
      <c r="S533" s="307">
        <f t="shared" ca="1" si="253"/>
        <v>8.7299999999999986</v>
      </c>
      <c r="T533" s="304">
        <f t="shared" ca="1" si="233"/>
        <v>85.641299999999987</v>
      </c>
      <c r="U533" s="311">
        <f t="shared" ca="1" si="234"/>
        <v>0</v>
      </c>
      <c r="V533" s="306">
        <f t="shared" ca="1" si="235"/>
        <v>1.2253672304711973</v>
      </c>
      <c r="W533" s="304">
        <f t="shared" ca="1" si="236"/>
        <v>55.737411682066984</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3.3593600480892869</v>
      </c>
      <c r="AH533" s="304">
        <f t="shared" ca="1" si="260"/>
        <v>-6.3845417932995874</v>
      </c>
    </row>
    <row r="534" spans="1:34" x14ac:dyDescent="0.2">
      <c r="A534" s="347">
        <f t="shared" ca="1" si="238"/>
        <v>1E-4</v>
      </c>
      <c r="B534" s="304">
        <f t="shared" ca="1" si="239"/>
        <v>33.501500000000256</v>
      </c>
      <c r="D534" s="306">
        <f t="shared" ca="1" si="240"/>
        <v>-0.73989767023309172</v>
      </c>
      <c r="E534" s="307">
        <f t="shared" ca="1" si="241"/>
        <v>-3.4684343745814665</v>
      </c>
      <c r="F534" s="304">
        <f t="shared" ca="1" si="242"/>
        <v>3.5464750912976517</v>
      </c>
      <c r="G534" s="306">
        <f t="shared" ca="1" si="243"/>
        <v>14.941796048787136</v>
      </c>
      <c r="H534" s="307">
        <f t="shared" ca="1" si="244"/>
        <v>-128.06514989399346</v>
      </c>
      <c r="I534" s="304">
        <f t="shared" ca="1" si="245"/>
        <v>128.9338585730473</v>
      </c>
      <c r="J534" s="306">
        <f t="shared" ca="1" si="246"/>
        <v>806.96660753290701</v>
      </c>
      <c r="K534" s="307">
        <f t="shared" ca="1" si="247"/>
        <v>-3.0101569896943472</v>
      </c>
      <c r="L534" s="304">
        <f t="shared" ca="1" si="232"/>
        <v>806.97222177611013</v>
      </c>
      <c r="M534" s="306">
        <f t="shared" ca="1" si="248"/>
        <v>-1.4546480601692717</v>
      </c>
      <c r="N534" s="304">
        <f t="shared" ca="1" si="249"/>
        <v>-83.345194524591506</v>
      </c>
      <c r="P534" s="310">
        <f t="shared" ca="1" si="250"/>
        <v>23</v>
      </c>
      <c r="Q534" s="304">
        <f t="shared" ca="1" si="251"/>
        <v>0</v>
      </c>
      <c r="R534" s="306">
        <f t="shared" ca="1" si="252"/>
        <v>0</v>
      </c>
      <c r="S534" s="307">
        <f t="shared" ca="1" si="253"/>
        <v>8.7299999999999986</v>
      </c>
      <c r="T534" s="304">
        <f t="shared" ca="1" si="233"/>
        <v>85.641299999999987</v>
      </c>
      <c r="U534" s="311">
        <f t="shared" ca="1" si="234"/>
        <v>0</v>
      </c>
      <c r="V534" s="306">
        <f t="shared" ca="1" si="235"/>
        <v>1.2253687997384932</v>
      </c>
      <c r="W534" s="304">
        <f t="shared" ca="1" si="236"/>
        <v>55.737773506917279</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3.359319604180631</v>
      </c>
      <c r="AH534" s="304">
        <f t="shared" ca="1" si="260"/>
        <v>-6.3845832396411213</v>
      </c>
    </row>
    <row r="535" spans="1:34" x14ac:dyDescent="0.2">
      <c r="A535" s="347">
        <f t="shared" ca="1" si="238"/>
        <v>1E-4</v>
      </c>
      <c r="B535" s="304">
        <f t="shared" ca="1" si="239"/>
        <v>33.501600000000259</v>
      </c>
      <c r="D535" s="306">
        <f t="shared" ca="1" si="240"/>
        <v>-0.73989688169479573</v>
      </c>
      <c r="E535" s="307">
        <f t="shared" ca="1" si="241"/>
        <v>-3.4683925552889718</v>
      </c>
      <c r="F535" s="304">
        <f t="shared" ca="1" si="242"/>
        <v>3.5464340277419018</v>
      </c>
      <c r="G535" s="306">
        <f t="shared" ca="1" si="243"/>
        <v>14.941722059098966</v>
      </c>
      <c r="H535" s="307">
        <f t="shared" ca="1" si="244"/>
        <v>-128.06549673324901</v>
      </c>
      <c r="I535" s="304">
        <f t="shared" ca="1" si="245"/>
        <v>128.93419450101348</v>
      </c>
      <c r="J535" s="306">
        <f t="shared" ca="1" si="246"/>
        <v>806.96660753290701</v>
      </c>
      <c r="K535" s="307">
        <f t="shared" ca="1" si="247"/>
        <v>-3.0229635220257092</v>
      </c>
      <c r="L535" s="304">
        <f t="shared" ca="1" si="232"/>
        <v>806.97226964848323</v>
      </c>
      <c r="M535" s="306">
        <f t="shared" ca="1" si="248"/>
        <v>-1.4546489419015105</v>
      </c>
      <c r="N535" s="304">
        <f t="shared" ca="1" si="249"/>
        <v>-83.345245044127438</v>
      </c>
      <c r="P535" s="310">
        <f t="shared" ca="1" si="250"/>
        <v>23</v>
      </c>
      <c r="Q535" s="304">
        <f t="shared" ca="1" si="251"/>
        <v>0</v>
      </c>
      <c r="R535" s="306">
        <f t="shared" ca="1" si="252"/>
        <v>0</v>
      </c>
      <c r="S535" s="307">
        <f t="shared" ca="1" si="253"/>
        <v>8.7299999999999986</v>
      </c>
      <c r="T535" s="304">
        <f t="shared" ca="1" si="233"/>
        <v>85.641299999999987</v>
      </c>
      <c r="U535" s="311">
        <f t="shared" ca="1" si="234"/>
        <v>0</v>
      </c>
      <c r="V535" s="306">
        <f t="shared" ca="1" si="235"/>
        <v>1.2253703690120485</v>
      </c>
      <c r="W535" s="304">
        <f t="shared" ca="1" si="236"/>
        <v>55.738135330056203</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3.3592791604502361</v>
      </c>
      <c r="AH535" s="304">
        <f t="shared" ca="1" si="260"/>
        <v>-6.3846246857866307</v>
      </c>
    </row>
    <row r="536" spans="1:34" x14ac:dyDescent="0.2">
      <c r="A536" s="347">
        <f t="shared" ca="1" si="238"/>
        <v>1E-4</v>
      </c>
      <c r="B536" s="304">
        <f t="shared" ca="1" si="239"/>
        <v>33.501700000000262</v>
      </c>
      <c r="D536" s="306">
        <f t="shared" ca="1" si="240"/>
        <v>-0.73989609311743609</v>
      </c>
      <c r="E536" s="307">
        <f t="shared" ca="1" si="241"/>
        <v>-3.4683507361942789</v>
      </c>
      <c r="F536" s="304">
        <f t="shared" ca="1" si="242"/>
        <v>3.546392964389288</v>
      </c>
      <c r="G536" s="306">
        <f t="shared" ca="1" si="243"/>
        <v>14.941648069489654</v>
      </c>
      <c r="H536" s="307">
        <f t="shared" ca="1" si="244"/>
        <v>-128.06584356832263</v>
      </c>
      <c r="I536" s="304">
        <f t="shared" ca="1" si="245"/>
        <v>128.9345304249353</v>
      </c>
      <c r="J536" s="306">
        <f t="shared" ca="1" si="246"/>
        <v>806.96660753290701</v>
      </c>
      <c r="K536" s="307">
        <f t="shared" ca="1" si="247"/>
        <v>-3.0357700890407879</v>
      </c>
      <c r="L536" s="304">
        <f t="shared" ca="1" si="232"/>
        <v>806.97231772422174</v>
      </c>
      <c r="M536" s="306">
        <f t="shared" ca="1" si="248"/>
        <v>-1.4546498236247887</v>
      </c>
      <c r="N536" s="304">
        <f t="shared" ca="1" si="249"/>
        <v>-83.345295563149975</v>
      </c>
      <c r="P536" s="310">
        <f t="shared" ca="1" si="250"/>
        <v>23</v>
      </c>
      <c r="Q536" s="304">
        <f t="shared" ca="1" si="251"/>
        <v>0</v>
      </c>
      <c r="R536" s="306">
        <f t="shared" ca="1" si="252"/>
        <v>0</v>
      </c>
      <c r="S536" s="307">
        <f t="shared" ca="1" si="253"/>
        <v>8.7299999999999986</v>
      </c>
      <c r="T536" s="304">
        <f t="shared" ca="1" si="233"/>
        <v>85.641299999999987</v>
      </c>
      <c r="U536" s="311">
        <f t="shared" ca="1" si="234"/>
        <v>0</v>
      </c>
      <c r="V536" s="306">
        <f t="shared" ca="1" si="235"/>
        <v>1.2253719382918646</v>
      </c>
      <c r="W536" s="304">
        <f t="shared" ca="1" si="236"/>
        <v>55.738497151483799</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3.3592387168981128</v>
      </c>
      <c r="AH536" s="304">
        <f t="shared" ca="1" si="260"/>
        <v>-6.3846661317361066</v>
      </c>
    </row>
    <row r="537" spans="1:34" x14ac:dyDescent="0.2">
      <c r="A537" s="347">
        <f t="shared" ca="1" si="238"/>
        <v>1E-4</v>
      </c>
      <c r="B537" s="304">
        <f t="shared" ca="1" si="239"/>
        <v>33.501800000000266</v>
      </c>
      <c r="D537" s="306">
        <f t="shared" ca="1" si="240"/>
        <v>-0.73989530450101393</v>
      </c>
      <c r="E537" s="307">
        <f t="shared" ca="1" si="241"/>
        <v>-3.4683089172973833</v>
      </c>
      <c r="F537" s="304">
        <f t="shared" ca="1" si="242"/>
        <v>3.5463519012398073</v>
      </c>
      <c r="G537" s="306">
        <f t="shared" ca="1" si="243"/>
        <v>14.941574079959203</v>
      </c>
      <c r="H537" s="307">
        <f t="shared" ca="1" si="244"/>
        <v>-128.06619039921438</v>
      </c>
      <c r="I537" s="304">
        <f t="shared" ca="1" si="245"/>
        <v>128.93486634481278</v>
      </c>
      <c r="J537" s="306">
        <f t="shared" ca="1" si="246"/>
        <v>806.96660753290701</v>
      </c>
      <c r="K537" s="307">
        <f t="shared" ca="1" si="247"/>
        <v>-3.0485766907391647</v>
      </c>
      <c r="L537" s="304">
        <f t="shared" ca="1" si="232"/>
        <v>806.97236600332735</v>
      </c>
      <c r="M537" s="306">
        <f t="shared" ca="1" si="248"/>
        <v>-1.4546507053391062</v>
      </c>
      <c r="N537" s="304">
        <f t="shared" ca="1" si="249"/>
        <v>-83.345346081659116</v>
      </c>
      <c r="P537" s="310">
        <f t="shared" ca="1" si="250"/>
        <v>23</v>
      </c>
      <c r="Q537" s="304">
        <f t="shared" ca="1" si="251"/>
        <v>0</v>
      </c>
      <c r="R537" s="306">
        <f t="shared" ca="1" si="252"/>
        <v>0</v>
      </c>
      <c r="S537" s="307">
        <f t="shared" ca="1" si="253"/>
        <v>8.7299999999999986</v>
      </c>
      <c r="T537" s="304">
        <f t="shared" ca="1" si="233"/>
        <v>85.641299999999987</v>
      </c>
      <c r="U537" s="311">
        <f t="shared" ca="1" si="234"/>
        <v>0</v>
      </c>
      <c r="V537" s="306">
        <f t="shared" ca="1" si="235"/>
        <v>1.2253735075779406</v>
      </c>
      <c r="W537" s="304">
        <f t="shared" ca="1" si="236"/>
        <v>55.738858971200003</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3.359198273524254</v>
      </c>
      <c r="AH537" s="304">
        <f t="shared" ca="1" si="260"/>
        <v>-6.3847075774895545</v>
      </c>
    </row>
    <row r="538" spans="1:34" x14ac:dyDescent="0.2">
      <c r="A538" s="347">
        <f t="shared" ca="1" si="238"/>
        <v>1E-4</v>
      </c>
      <c r="B538" s="304">
        <f t="shared" ca="1" si="239"/>
        <v>33.501900000000269</v>
      </c>
      <c r="D538" s="306">
        <f t="shared" ca="1" si="240"/>
        <v>-0.73989451584552968</v>
      </c>
      <c r="E538" s="307">
        <f t="shared" ca="1" si="241"/>
        <v>-3.4682670985982949</v>
      </c>
      <c r="F538" s="304">
        <f t="shared" ca="1" si="242"/>
        <v>3.5463108382934685</v>
      </c>
      <c r="G538" s="306">
        <f t="shared" ca="1" si="243"/>
        <v>14.941500090507619</v>
      </c>
      <c r="H538" s="307">
        <f t="shared" ca="1" si="244"/>
        <v>-128.06653722592424</v>
      </c>
      <c r="I538" s="304">
        <f t="shared" ca="1" si="245"/>
        <v>128.93520226064595</v>
      </c>
      <c r="J538" s="306">
        <f t="shared" ca="1" si="246"/>
        <v>806.96660753290701</v>
      </c>
      <c r="K538" s="307">
        <f t="shared" ca="1" si="247"/>
        <v>-3.0613833271204216</v>
      </c>
      <c r="L538" s="304">
        <f t="shared" ca="1" si="232"/>
        <v>806.97241448580155</v>
      </c>
      <c r="M538" s="306">
        <f t="shared" ca="1" si="248"/>
        <v>-1.4546515870444632</v>
      </c>
      <c r="N538" s="304">
        <f t="shared" ca="1" si="249"/>
        <v>-83.345396599654848</v>
      </c>
      <c r="P538" s="310">
        <f t="shared" ca="1" si="250"/>
        <v>23</v>
      </c>
      <c r="Q538" s="304">
        <f t="shared" ca="1" si="251"/>
        <v>0</v>
      </c>
      <c r="R538" s="306">
        <f t="shared" ca="1" si="252"/>
        <v>0</v>
      </c>
      <c r="S538" s="307">
        <f t="shared" ca="1" si="253"/>
        <v>8.7299999999999986</v>
      </c>
      <c r="T538" s="304">
        <f t="shared" ca="1" si="233"/>
        <v>85.641299999999987</v>
      </c>
      <c r="U538" s="311">
        <f t="shared" ca="1" si="234"/>
        <v>0</v>
      </c>
      <c r="V538" s="306">
        <f t="shared" ca="1" si="235"/>
        <v>1.2253750768702762</v>
      </c>
      <c r="W538" s="304">
        <f t="shared" ca="1" si="236"/>
        <v>55.739220789204801</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3.3591578303286722</v>
      </c>
      <c r="AH538" s="304">
        <f t="shared" ca="1" si="260"/>
        <v>-6.3847490230469655</v>
      </c>
    </row>
    <row r="539" spans="1:34" x14ac:dyDescent="0.2">
      <c r="A539" s="347">
        <f t="shared" ca="1" si="238"/>
        <v>1E-4</v>
      </c>
      <c r="B539" s="304">
        <f t="shared" ca="1" si="239"/>
        <v>33.502000000000272</v>
      </c>
      <c r="D539" s="306">
        <f t="shared" ca="1" si="240"/>
        <v>-0.73989372715098511</v>
      </c>
      <c r="E539" s="307">
        <f t="shared" ca="1" si="241"/>
        <v>-3.4682252800970126</v>
      </c>
      <c r="F539" s="304">
        <f t="shared" ca="1" si="242"/>
        <v>3.5462697755502721</v>
      </c>
      <c r="G539" s="306">
        <f t="shared" ca="1" si="243"/>
        <v>14.941426101134903</v>
      </c>
      <c r="H539" s="307">
        <f t="shared" ca="1" si="244"/>
        <v>-128.06688404845224</v>
      </c>
      <c r="I539" s="304">
        <f t="shared" ca="1" si="245"/>
        <v>128.93553817243478</v>
      </c>
      <c r="J539" s="306">
        <f t="shared" ca="1" si="246"/>
        <v>806.96660753290701</v>
      </c>
      <c r="K539" s="307">
        <f t="shared" ca="1" si="247"/>
        <v>-3.0741899981841403</v>
      </c>
      <c r="L539" s="304">
        <f t="shared" ca="1" si="232"/>
        <v>806.97246317164604</v>
      </c>
      <c r="M539" s="306">
        <f t="shared" ca="1" si="248"/>
        <v>-1.45465246874086</v>
      </c>
      <c r="N539" s="304">
        <f t="shared" ca="1" si="249"/>
        <v>-83.345447117137184</v>
      </c>
      <c r="P539" s="310">
        <f t="shared" ca="1" si="250"/>
        <v>23</v>
      </c>
      <c r="Q539" s="304">
        <f t="shared" ca="1" si="251"/>
        <v>0</v>
      </c>
      <c r="R539" s="306">
        <f t="shared" ca="1" si="252"/>
        <v>0</v>
      </c>
      <c r="S539" s="307">
        <f t="shared" ca="1" si="253"/>
        <v>8.7299999999999986</v>
      </c>
      <c r="T539" s="304">
        <f t="shared" ca="1" si="233"/>
        <v>85.641299999999987</v>
      </c>
      <c r="U539" s="311">
        <f t="shared" ca="1" si="234"/>
        <v>0</v>
      </c>
      <c r="V539" s="306">
        <f t="shared" ca="1" si="235"/>
        <v>1.225376646168872</v>
      </c>
      <c r="W539" s="304">
        <f t="shared" ca="1" si="236"/>
        <v>55.739582605498136</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3.3591173873113629</v>
      </c>
      <c r="AH539" s="304">
        <f t="shared" ca="1" si="260"/>
        <v>-6.3847904684083403</v>
      </c>
    </row>
    <row r="540" spans="1:34" x14ac:dyDescent="0.2">
      <c r="A540" s="347">
        <f t="shared" ca="1" si="238"/>
        <v>1E-4</v>
      </c>
      <c r="B540" s="304">
        <f t="shared" ca="1" si="239"/>
        <v>33.502100000000276</v>
      </c>
      <c r="D540" s="306">
        <f t="shared" ca="1" si="240"/>
        <v>-0.73989293841737802</v>
      </c>
      <c r="E540" s="307">
        <f t="shared" ca="1" si="241"/>
        <v>-3.4681834617935445</v>
      </c>
      <c r="F540" s="304">
        <f t="shared" ca="1" si="242"/>
        <v>3.5462287130102248</v>
      </c>
      <c r="G540" s="306">
        <f t="shared" ca="1" si="243"/>
        <v>14.941352111841061</v>
      </c>
      <c r="H540" s="307">
        <f t="shared" ca="1" si="244"/>
        <v>-128.06723086679841</v>
      </c>
      <c r="I540" s="304">
        <f t="shared" ca="1" si="245"/>
        <v>128.93587408017933</v>
      </c>
      <c r="J540" s="306">
        <f t="shared" ca="1" si="246"/>
        <v>806.96660753290701</v>
      </c>
      <c r="K540" s="307">
        <f t="shared" ca="1" si="247"/>
        <v>-3.0869967039299029</v>
      </c>
      <c r="L540" s="304">
        <f t="shared" ca="1" si="232"/>
        <v>806.97251206086241</v>
      </c>
      <c r="M540" s="306">
        <f t="shared" ca="1" si="248"/>
        <v>-1.4546533504282966</v>
      </c>
      <c r="N540" s="304">
        <f t="shared" ca="1" si="249"/>
        <v>-83.345497634106152</v>
      </c>
      <c r="P540" s="310">
        <f t="shared" ca="1" si="250"/>
        <v>23</v>
      </c>
      <c r="Q540" s="304">
        <f t="shared" ca="1" si="251"/>
        <v>0</v>
      </c>
      <c r="R540" s="306">
        <f t="shared" ca="1" si="252"/>
        <v>0</v>
      </c>
      <c r="S540" s="307">
        <f t="shared" ca="1" si="253"/>
        <v>8.7299999999999986</v>
      </c>
      <c r="T540" s="304">
        <f t="shared" ca="1" si="233"/>
        <v>85.641299999999987</v>
      </c>
      <c r="U540" s="311">
        <f t="shared" ca="1" si="234"/>
        <v>0</v>
      </c>
      <c r="V540" s="306">
        <f t="shared" ca="1" si="235"/>
        <v>1.2253782154737274</v>
      </c>
      <c r="W540" s="304">
        <f t="shared" ca="1" si="236"/>
        <v>55.739944420080022</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3.3590769444723385</v>
      </c>
      <c r="AH540" s="304">
        <f t="shared" ca="1" si="260"/>
        <v>-6.3848319135736702</v>
      </c>
    </row>
    <row r="541" spans="1:34" x14ac:dyDescent="0.2">
      <c r="A541" s="347">
        <f t="shared" ca="1" si="238"/>
        <v>1E-4</v>
      </c>
      <c r="B541" s="304">
        <f t="shared" ca="1" si="239"/>
        <v>33.502200000000279</v>
      </c>
      <c r="D541" s="306">
        <f t="shared" ca="1" si="240"/>
        <v>-0.73989214964471028</v>
      </c>
      <c r="E541" s="307">
        <f t="shared" ca="1" si="241"/>
        <v>-3.468141643687888</v>
      </c>
      <c r="F541" s="304">
        <f t="shared" ca="1" si="242"/>
        <v>3.5461876506733248</v>
      </c>
      <c r="G541" s="306">
        <f t="shared" ca="1" si="243"/>
        <v>14.941278122626096</v>
      </c>
      <c r="H541" s="307">
        <f t="shared" ca="1" si="244"/>
        <v>-128.06757768096278</v>
      </c>
      <c r="I541" s="304">
        <f t="shared" ca="1" si="245"/>
        <v>128.93620998387965</v>
      </c>
      <c r="J541" s="306">
        <f t="shared" ca="1" si="246"/>
        <v>806.96660753290701</v>
      </c>
      <c r="K541" s="307">
        <f t="shared" ca="1" si="247"/>
        <v>-3.099803444357291</v>
      </c>
      <c r="L541" s="304">
        <f t="shared" ca="1" si="232"/>
        <v>806.97256115345238</v>
      </c>
      <c r="M541" s="306">
        <f t="shared" ca="1" si="248"/>
        <v>-1.4546542321067732</v>
      </c>
      <c r="N541" s="304">
        <f t="shared" ca="1" si="249"/>
        <v>-83.345548150561754</v>
      </c>
      <c r="P541" s="310">
        <f t="shared" ca="1" si="250"/>
        <v>23</v>
      </c>
      <c r="Q541" s="304">
        <f t="shared" ca="1" si="251"/>
        <v>0</v>
      </c>
      <c r="R541" s="306">
        <f t="shared" ca="1" si="252"/>
        <v>0</v>
      </c>
      <c r="S541" s="307">
        <f t="shared" ca="1" si="253"/>
        <v>8.7299999999999986</v>
      </c>
      <c r="T541" s="304">
        <f t="shared" ca="1" si="233"/>
        <v>85.641299999999987</v>
      </c>
      <c r="U541" s="311">
        <f t="shared" ca="1" si="234"/>
        <v>0</v>
      </c>
      <c r="V541" s="306">
        <f t="shared" ca="1" si="235"/>
        <v>1.2253797847848431</v>
      </c>
      <c r="W541" s="304">
        <f t="shared" ca="1" si="236"/>
        <v>55.740306232950495</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3.3590365018115937</v>
      </c>
      <c r="AH541" s="304">
        <f t="shared" ca="1" si="260"/>
        <v>-6.3848733585429587</v>
      </c>
    </row>
    <row r="542" spans="1:34" x14ac:dyDescent="0.2">
      <c r="A542" s="347">
        <f t="shared" ca="1" si="238"/>
        <v>1E-4</v>
      </c>
      <c r="B542" s="304">
        <f t="shared" ca="1" si="239"/>
        <v>33.502300000000282</v>
      </c>
      <c r="D542" s="306">
        <f t="shared" ca="1" si="240"/>
        <v>-0.7398913608329829</v>
      </c>
      <c r="E542" s="307">
        <f t="shared" ca="1" si="241"/>
        <v>-3.4680998257800386</v>
      </c>
      <c r="F542" s="304">
        <f t="shared" ca="1" si="242"/>
        <v>3.546146588539568</v>
      </c>
      <c r="G542" s="306">
        <f t="shared" ca="1" si="243"/>
        <v>14.941204133490013</v>
      </c>
      <c r="H542" s="307">
        <f t="shared" ca="1" si="244"/>
        <v>-128.06792449094536</v>
      </c>
      <c r="I542" s="304">
        <f t="shared" ca="1" si="245"/>
        <v>128.93654588353567</v>
      </c>
      <c r="J542" s="306">
        <f t="shared" ca="1" si="246"/>
        <v>806.96660753290701</v>
      </c>
      <c r="K542" s="307">
        <f t="shared" ca="1" si="247"/>
        <v>-3.1126102194658865</v>
      </c>
      <c r="L542" s="304">
        <f t="shared" ca="1" si="232"/>
        <v>806.9726104494174</v>
      </c>
      <c r="M542" s="306">
        <f t="shared" ca="1" si="248"/>
        <v>-1.45465511377629</v>
      </c>
      <c r="N542" s="304">
        <f t="shared" ca="1" si="249"/>
        <v>-83.345598666503989</v>
      </c>
      <c r="P542" s="310">
        <f t="shared" ca="1" si="250"/>
        <v>23</v>
      </c>
      <c r="Q542" s="304">
        <f t="shared" ca="1" si="251"/>
        <v>0</v>
      </c>
      <c r="R542" s="306">
        <f t="shared" ca="1" si="252"/>
        <v>0</v>
      </c>
      <c r="S542" s="307">
        <f t="shared" ca="1" si="253"/>
        <v>8.7299999999999986</v>
      </c>
      <c r="T542" s="304">
        <f t="shared" ca="1" si="233"/>
        <v>85.641299999999987</v>
      </c>
      <c r="U542" s="311">
        <f t="shared" ca="1" si="234"/>
        <v>0</v>
      </c>
      <c r="V542" s="306">
        <f t="shared" ca="1" si="235"/>
        <v>1.2253813541022183</v>
      </c>
      <c r="W542" s="304">
        <f t="shared" ca="1" si="236"/>
        <v>55.740668044109427</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3.3589960593291286</v>
      </c>
      <c r="AH542" s="304">
        <f t="shared" ca="1" si="260"/>
        <v>-6.3849148033162093</v>
      </c>
    </row>
    <row r="543" spans="1:34" x14ac:dyDescent="0.2">
      <c r="A543" s="347">
        <f t="shared" ca="1" si="238"/>
        <v>1E-4</v>
      </c>
      <c r="B543" s="304">
        <f t="shared" ca="1" si="239"/>
        <v>33.502400000000286</v>
      </c>
      <c r="D543" s="306">
        <f t="shared" ca="1" si="240"/>
        <v>-0.73989057198219532</v>
      </c>
      <c r="E543" s="307">
        <f t="shared" ca="1" si="241"/>
        <v>-3.4680580080700132</v>
      </c>
      <c r="F543" s="304">
        <f t="shared" ca="1" si="242"/>
        <v>3.5461055266089709</v>
      </c>
      <c r="G543" s="306">
        <f t="shared" ca="1" si="243"/>
        <v>14.941130144432815</v>
      </c>
      <c r="H543" s="307">
        <f t="shared" ca="1" si="244"/>
        <v>-128.06827129674616</v>
      </c>
      <c r="I543" s="304">
        <f t="shared" ca="1" si="245"/>
        <v>128.93688177914748</v>
      </c>
      <c r="J543" s="306">
        <f t="shared" ca="1" si="246"/>
        <v>806.96660753290701</v>
      </c>
      <c r="K543" s="307">
        <f t="shared" ca="1" si="247"/>
        <v>-3.1254170292552712</v>
      </c>
      <c r="L543" s="304">
        <f t="shared" ca="1" si="232"/>
        <v>806.97265994875909</v>
      </c>
      <c r="M543" s="306">
        <f t="shared" ca="1" si="248"/>
        <v>-1.454655995436847</v>
      </c>
      <c r="N543" s="304">
        <f t="shared" ca="1" si="249"/>
        <v>-83.34564918193287</v>
      </c>
      <c r="P543" s="310">
        <f t="shared" ca="1" si="250"/>
        <v>23</v>
      </c>
      <c r="Q543" s="304">
        <f t="shared" ca="1" si="251"/>
        <v>0</v>
      </c>
      <c r="R543" s="306">
        <f t="shared" ca="1" si="252"/>
        <v>0</v>
      </c>
      <c r="S543" s="307">
        <f t="shared" ca="1" si="253"/>
        <v>8.7299999999999986</v>
      </c>
      <c r="T543" s="304">
        <f t="shared" ca="1" si="233"/>
        <v>85.641299999999987</v>
      </c>
      <c r="U543" s="311">
        <f t="shared" ca="1" si="234"/>
        <v>0</v>
      </c>
      <c r="V543" s="306">
        <f t="shared" ca="1" si="235"/>
        <v>1.2253829234258538</v>
      </c>
      <c r="W543" s="304">
        <f t="shared" ca="1" si="236"/>
        <v>55.741029853556881</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3.3589556170249555</v>
      </c>
      <c r="AH543" s="304">
        <f t="shared" ca="1" si="260"/>
        <v>-6.3849562478934061</v>
      </c>
    </row>
    <row r="544" spans="1:34" x14ac:dyDescent="0.2">
      <c r="A544" s="347">
        <f t="shared" ca="1" si="238"/>
        <v>1E-4</v>
      </c>
      <c r="B544" s="304">
        <f t="shared" ca="1" si="239"/>
        <v>33.502500000000289</v>
      </c>
      <c r="D544" s="306">
        <f t="shared" ca="1" si="240"/>
        <v>-0.73988978309234898</v>
      </c>
      <c r="E544" s="307">
        <f t="shared" ca="1" si="241"/>
        <v>-3.4680161905578011</v>
      </c>
      <c r="F544" s="304">
        <f t="shared" ca="1" si="242"/>
        <v>3.5460644648815234</v>
      </c>
      <c r="G544" s="306">
        <f t="shared" ca="1" si="243"/>
        <v>14.941056155454506</v>
      </c>
      <c r="H544" s="307">
        <f t="shared" ca="1" si="244"/>
        <v>-128.06861809836522</v>
      </c>
      <c r="I544" s="304">
        <f t="shared" ca="1" si="245"/>
        <v>128.93721767071509</v>
      </c>
      <c r="J544" s="306">
        <f t="shared" ca="1" si="246"/>
        <v>806.96660753290701</v>
      </c>
      <c r="K544" s="307">
        <f t="shared" ca="1" si="247"/>
        <v>-3.138223873725027</v>
      </c>
      <c r="L544" s="304">
        <f t="shared" ca="1" si="232"/>
        <v>806.97270965147914</v>
      </c>
      <c r="M544" s="306">
        <f t="shared" ca="1" si="248"/>
        <v>-1.4546568770884443</v>
      </c>
      <c r="N544" s="304">
        <f t="shared" ca="1" si="249"/>
        <v>-83.345699696848399</v>
      </c>
      <c r="P544" s="310">
        <f t="shared" ca="1" si="250"/>
        <v>23</v>
      </c>
      <c r="Q544" s="304">
        <f t="shared" ca="1" si="251"/>
        <v>0</v>
      </c>
      <c r="R544" s="306">
        <f t="shared" ca="1" si="252"/>
        <v>0</v>
      </c>
      <c r="S544" s="307">
        <f t="shared" ca="1" si="253"/>
        <v>8.7299999999999986</v>
      </c>
      <c r="T544" s="304">
        <f t="shared" ca="1" si="233"/>
        <v>85.641299999999987</v>
      </c>
      <c r="U544" s="311">
        <f t="shared" ca="1" si="234"/>
        <v>0</v>
      </c>
      <c r="V544" s="306">
        <f t="shared" ca="1" si="235"/>
        <v>1.2253844927557487</v>
      </c>
      <c r="W544" s="304">
        <f t="shared" ca="1" si="236"/>
        <v>55.741391661292823</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3.3589151748990691</v>
      </c>
      <c r="AH544" s="304">
        <f t="shared" ca="1" si="260"/>
        <v>-6.3849976922745579</v>
      </c>
    </row>
    <row r="545" spans="1:34" x14ac:dyDescent="0.2">
      <c r="A545" s="347">
        <f t="shared" ca="1" si="238"/>
        <v>1E-4</v>
      </c>
      <c r="B545" s="304">
        <f t="shared" ca="1" si="239"/>
        <v>33.502600000000292</v>
      </c>
      <c r="D545" s="306">
        <f t="shared" ca="1" si="240"/>
        <v>-0.73988899416344489</v>
      </c>
      <c r="E545" s="307">
        <f t="shared" ca="1" si="241"/>
        <v>-3.4679743732434094</v>
      </c>
      <c r="F545" s="304">
        <f t="shared" ca="1" si="242"/>
        <v>3.5460234033572329</v>
      </c>
      <c r="G545" s="306">
        <f t="shared" ca="1" si="243"/>
        <v>14.94098216655509</v>
      </c>
      <c r="H545" s="307">
        <f t="shared" ca="1" si="244"/>
        <v>-128.06896489580254</v>
      </c>
      <c r="I545" s="304">
        <f t="shared" ca="1" si="245"/>
        <v>128.93755355823851</v>
      </c>
      <c r="J545" s="306">
        <f t="shared" ca="1" si="246"/>
        <v>806.96660753290701</v>
      </c>
      <c r="K545" s="307">
        <f t="shared" ca="1" si="247"/>
        <v>-3.1510307528747354</v>
      </c>
      <c r="L545" s="304">
        <f t="shared" ca="1" si="232"/>
        <v>806.97275955757902</v>
      </c>
      <c r="M545" s="306">
        <f t="shared" ca="1" si="248"/>
        <v>-1.4546577587310823</v>
      </c>
      <c r="N545" s="304">
        <f t="shared" ca="1" si="249"/>
        <v>-83.345750211250589</v>
      </c>
      <c r="P545" s="310">
        <f t="shared" ca="1" si="250"/>
        <v>23</v>
      </c>
      <c r="Q545" s="304">
        <f t="shared" ca="1" si="251"/>
        <v>0</v>
      </c>
      <c r="R545" s="306">
        <f t="shared" ca="1" si="252"/>
        <v>0</v>
      </c>
      <c r="S545" s="307">
        <f t="shared" ca="1" si="253"/>
        <v>8.7299999999999986</v>
      </c>
      <c r="T545" s="304">
        <f t="shared" ca="1" si="233"/>
        <v>85.641299999999987</v>
      </c>
      <c r="U545" s="311">
        <f t="shared" ca="1" si="234"/>
        <v>0</v>
      </c>
      <c r="V545" s="306">
        <f t="shared" ca="1" si="235"/>
        <v>1.2253860620919033</v>
      </c>
      <c r="W545" s="304">
        <f t="shared" ca="1" si="236"/>
        <v>55.741753467317217</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3.3588747329514721</v>
      </c>
      <c r="AH545" s="304">
        <f t="shared" ca="1" si="260"/>
        <v>-6.3850391364596604</v>
      </c>
    </row>
    <row r="546" spans="1:34" x14ac:dyDescent="0.2">
      <c r="A546" s="347">
        <f t="shared" ca="1" si="238"/>
        <v>1E-4</v>
      </c>
      <c r="B546" s="304">
        <f t="shared" ca="1" si="239"/>
        <v>33.502700000000296</v>
      </c>
      <c r="D546" s="306">
        <f t="shared" ca="1" si="240"/>
        <v>-0.73988820519548149</v>
      </c>
      <c r="E546" s="307">
        <f t="shared" ca="1" si="241"/>
        <v>-3.4679325561268408</v>
      </c>
      <c r="F546" s="304">
        <f t="shared" ca="1" si="242"/>
        <v>3.5459823420361012</v>
      </c>
      <c r="G546" s="306">
        <f t="shared" ca="1" si="243"/>
        <v>14.94090817773457</v>
      </c>
      <c r="H546" s="307">
        <f t="shared" ca="1" si="244"/>
        <v>-128.06931168905814</v>
      </c>
      <c r="I546" s="304">
        <f t="shared" ca="1" si="245"/>
        <v>128.93788944171772</v>
      </c>
      <c r="J546" s="306">
        <f t="shared" ca="1" si="246"/>
        <v>806.96660753290701</v>
      </c>
      <c r="K546" s="307">
        <f t="shared" ca="1" si="247"/>
        <v>-3.1638376667039783</v>
      </c>
      <c r="L546" s="304">
        <f t="shared" ca="1" si="232"/>
        <v>806.97280966706057</v>
      </c>
      <c r="M546" s="306">
        <f t="shared" ca="1" si="248"/>
        <v>-1.4546586403647608</v>
      </c>
      <c r="N546" s="304">
        <f t="shared" ca="1" si="249"/>
        <v>-83.345800725139441</v>
      </c>
      <c r="P546" s="310">
        <f t="shared" ca="1" si="250"/>
        <v>23</v>
      </c>
      <c r="Q546" s="304">
        <f t="shared" ca="1" si="251"/>
        <v>0</v>
      </c>
      <c r="R546" s="306">
        <f t="shared" ca="1" si="252"/>
        <v>0</v>
      </c>
      <c r="S546" s="307">
        <f t="shared" ca="1" si="253"/>
        <v>8.7299999999999986</v>
      </c>
      <c r="T546" s="304">
        <f t="shared" ca="1" si="233"/>
        <v>85.641299999999987</v>
      </c>
      <c r="U546" s="311">
        <f t="shared" ca="1" si="234"/>
        <v>0</v>
      </c>
      <c r="V546" s="306">
        <f t="shared" ca="1" si="235"/>
        <v>1.2253876314343179</v>
      </c>
      <c r="W546" s="304">
        <f t="shared" ca="1" si="236"/>
        <v>55.742115271630034</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3.3588342911821707</v>
      </c>
      <c r="AH546" s="304">
        <f t="shared" ca="1" si="260"/>
        <v>-6.385080580448709</v>
      </c>
    </row>
    <row r="547" spans="1:34" x14ac:dyDescent="0.2">
      <c r="A547" s="347">
        <f t="shared" ca="1" si="238"/>
        <v>1E-4</v>
      </c>
      <c r="B547" s="304">
        <f t="shared" ca="1" si="239"/>
        <v>33.502800000000299</v>
      </c>
      <c r="D547" s="306">
        <f t="shared" ca="1" si="240"/>
        <v>-0.73988741618846121</v>
      </c>
      <c r="E547" s="307">
        <f t="shared" ca="1" si="241"/>
        <v>-3.4678907392080998</v>
      </c>
      <c r="F547" s="304">
        <f t="shared" ca="1" si="242"/>
        <v>3.5459412809181341</v>
      </c>
      <c r="G547" s="306">
        <f t="shared" ca="1" si="243"/>
        <v>14.940834188992952</v>
      </c>
      <c r="H547" s="307">
        <f t="shared" ca="1" si="244"/>
        <v>-128.06965847813206</v>
      </c>
      <c r="I547" s="304">
        <f t="shared" ca="1" si="245"/>
        <v>128.93822532115277</v>
      </c>
      <c r="J547" s="306">
        <f t="shared" ca="1" si="246"/>
        <v>806.96660753290701</v>
      </c>
      <c r="K547" s="307">
        <f t="shared" ca="1" si="247"/>
        <v>-3.176644615212338</v>
      </c>
      <c r="L547" s="304">
        <f t="shared" ca="1" si="232"/>
        <v>806.97285997992537</v>
      </c>
      <c r="M547" s="306">
        <f t="shared" ca="1" si="248"/>
        <v>-1.4546595219894802</v>
      </c>
      <c r="N547" s="304">
        <f t="shared" ca="1" si="249"/>
        <v>-83.345851238514982</v>
      </c>
      <c r="P547" s="310">
        <f t="shared" ca="1" si="250"/>
        <v>23</v>
      </c>
      <c r="Q547" s="304">
        <f t="shared" ca="1" si="251"/>
        <v>0</v>
      </c>
      <c r="R547" s="306">
        <f t="shared" ca="1" si="252"/>
        <v>0</v>
      </c>
      <c r="S547" s="307">
        <f t="shared" ca="1" si="253"/>
        <v>8.7299999999999986</v>
      </c>
      <c r="T547" s="304">
        <f t="shared" ca="1" si="233"/>
        <v>85.641299999999987</v>
      </c>
      <c r="U547" s="311">
        <f t="shared" ca="1" si="234"/>
        <v>0</v>
      </c>
      <c r="V547" s="306">
        <f t="shared" ca="1" si="235"/>
        <v>1.2253892007829921</v>
      </c>
      <c r="W547" s="304">
        <f t="shared" ca="1" si="236"/>
        <v>55.742477074231267</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3.3587938495911667</v>
      </c>
      <c r="AH547" s="304">
        <f t="shared" ca="1" si="260"/>
        <v>-6.3851220242417002</v>
      </c>
    </row>
    <row r="548" spans="1:34" x14ac:dyDescent="0.2">
      <c r="A548" s="347">
        <f t="shared" ca="1" si="238"/>
        <v>1E-4</v>
      </c>
      <c r="B548" s="304">
        <f t="shared" ca="1" si="239"/>
        <v>33.502900000000302</v>
      </c>
      <c r="D548" s="306">
        <f t="shared" ca="1" si="240"/>
        <v>-0.73988662714238307</v>
      </c>
      <c r="E548" s="307">
        <f t="shared" ca="1" si="241"/>
        <v>-3.4678489224871862</v>
      </c>
      <c r="F548" s="304">
        <f t="shared" ca="1" si="242"/>
        <v>3.5459002200033307</v>
      </c>
      <c r="G548" s="306">
        <f t="shared" ca="1" si="243"/>
        <v>14.940760200330237</v>
      </c>
      <c r="H548" s="307">
        <f t="shared" ca="1" si="244"/>
        <v>-128.07000526302431</v>
      </c>
      <c r="I548" s="304">
        <f t="shared" ca="1" si="245"/>
        <v>128.9385611965437</v>
      </c>
      <c r="J548" s="306">
        <f t="shared" ca="1" si="246"/>
        <v>806.96660753290701</v>
      </c>
      <c r="K548" s="307">
        <f t="shared" ca="1" si="247"/>
        <v>-3.1894515983993958</v>
      </c>
      <c r="L548" s="304">
        <f t="shared" ca="1" si="232"/>
        <v>806.97291049617479</v>
      </c>
      <c r="M548" s="306">
        <f t="shared" ca="1" si="248"/>
        <v>-1.4546604036052408</v>
      </c>
      <c r="N548" s="304">
        <f t="shared" ca="1" si="249"/>
        <v>-83.345901751377227</v>
      </c>
      <c r="P548" s="310">
        <f t="shared" ca="1" si="250"/>
        <v>23</v>
      </c>
      <c r="Q548" s="304">
        <f t="shared" ca="1" si="251"/>
        <v>0</v>
      </c>
      <c r="R548" s="306">
        <f t="shared" ca="1" si="252"/>
        <v>0</v>
      </c>
      <c r="S548" s="307">
        <f t="shared" ca="1" si="253"/>
        <v>8.7299999999999986</v>
      </c>
      <c r="T548" s="304">
        <f t="shared" ca="1" si="233"/>
        <v>85.641299999999987</v>
      </c>
      <c r="U548" s="311">
        <f t="shared" ca="1" si="234"/>
        <v>0</v>
      </c>
      <c r="V548" s="306">
        <f t="shared" ca="1" si="235"/>
        <v>1.2253907701379261</v>
      </c>
      <c r="W548" s="304">
        <f t="shared" ca="1" si="236"/>
        <v>55.742838875120924</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3.3587534081784618</v>
      </c>
      <c r="AH548" s="304">
        <f t="shared" ca="1" si="260"/>
        <v>-6.385163467838634</v>
      </c>
    </row>
    <row r="549" spans="1:34" x14ac:dyDescent="0.2">
      <c r="A549" s="347">
        <f t="shared" ca="1" si="238"/>
        <v>1E-4</v>
      </c>
      <c r="B549" s="304">
        <f t="shared" ca="1" si="239"/>
        <v>33.503000000000306</v>
      </c>
      <c r="D549" s="306">
        <f t="shared" ca="1" si="240"/>
        <v>-0.73988583805724717</v>
      </c>
      <c r="E549" s="307">
        <f t="shared" ca="1" si="241"/>
        <v>-3.4678071059640976</v>
      </c>
      <c r="F549" s="304">
        <f t="shared" ca="1" si="242"/>
        <v>3.5458591592916893</v>
      </c>
      <c r="G549" s="306">
        <f t="shared" ca="1" si="243"/>
        <v>14.940686211746431</v>
      </c>
      <c r="H549" s="307">
        <f t="shared" ca="1" si="244"/>
        <v>-128.07035204373491</v>
      </c>
      <c r="I549" s="304">
        <f t="shared" ca="1" si="245"/>
        <v>128.93889706789051</v>
      </c>
      <c r="J549" s="306">
        <f t="shared" ca="1" si="246"/>
        <v>806.96660753290701</v>
      </c>
      <c r="K549" s="307">
        <f t="shared" ca="1" si="247"/>
        <v>-3.202258616264734</v>
      </c>
      <c r="L549" s="304">
        <f t="shared" ca="1" si="232"/>
        <v>806.97296121581064</v>
      </c>
      <c r="M549" s="306">
        <f t="shared" ca="1" si="248"/>
        <v>-1.4546612852120424</v>
      </c>
      <c r="N549" s="304">
        <f t="shared" ca="1" si="249"/>
        <v>-83.345952263726147</v>
      </c>
      <c r="P549" s="310">
        <f t="shared" ca="1" si="250"/>
        <v>23</v>
      </c>
      <c r="Q549" s="304">
        <f t="shared" ca="1" si="251"/>
        <v>0</v>
      </c>
      <c r="R549" s="306">
        <f t="shared" ca="1" si="252"/>
        <v>0</v>
      </c>
      <c r="S549" s="307">
        <f t="shared" ca="1" si="253"/>
        <v>8.7299999999999986</v>
      </c>
      <c r="T549" s="304">
        <f t="shared" ca="1" si="233"/>
        <v>85.641299999999987</v>
      </c>
      <c r="U549" s="311">
        <f t="shared" ca="1" si="234"/>
        <v>0</v>
      </c>
      <c r="V549" s="306">
        <f t="shared" ca="1" si="235"/>
        <v>1.2253923394991195</v>
      </c>
      <c r="W549" s="304">
        <f t="shared" ca="1" si="236"/>
        <v>55.743200674298947</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3.3587129669440587</v>
      </c>
      <c r="AH549" s="304">
        <f t="shared" ca="1" si="260"/>
        <v>-6.3852049112395113</v>
      </c>
    </row>
    <row r="550" spans="1:34" x14ac:dyDescent="0.2">
      <c r="A550" s="347">
        <f t="shared" ca="1" si="238"/>
        <v>1E-4</v>
      </c>
      <c r="B550" s="304">
        <f t="shared" ca="1" si="239"/>
        <v>33.503100000000309</v>
      </c>
      <c r="D550" s="306">
        <f t="shared" ca="1" si="240"/>
        <v>-0.73988504893305607</v>
      </c>
      <c r="E550" s="307">
        <f t="shared" ca="1" si="241"/>
        <v>-3.4677652896388436</v>
      </c>
      <c r="F550" s="304">
        <f t="shared" ca="1" si="242"/>
        <v>3.5458180987832191</v>
      </c>
      <c r="G550" s="306">
        <f t="shared" ca="1" si="243"/>
        <v>14.940612223241539</v>
      </c>
      <c r="H550" s="307">
        <f t="shared" ca="1" si="244"/>
        <v>-128.07069882026389</v>
      </c>
      <c r="I550" s="304">
        <f t="shared" ca="1" si="245"/>
        <v>128.93923293519322</v>
      </c>
      <c r="J550" s="306">
        <f t="shared" ca="1" si="246"/>
        <v>806.96660753290701</v>
      </c>
      <c r="K550" s="307">
        <f t="shared" ca="1" si="247"/>
        <v>-3.215065668807934</v>
      </c>
      <c r="L550" s="304">
        <f t="shared" ca="1" si="232"/>
        <v>806.97301213883452</v>
      </c>
      <c r="M550" s="306">
        <f t="shared" ca="1" si="248"/>
        <v>-1.4546621668098851</v>
      </c>
      <c r="N550" s="304">
        <f t="shared" ca="1" si="249"/>
        <v>-83.346002775561757</v>
      </c>
      <c r="P550" s="310">
        <f t="shared" ca="1" si="250"/>
        <v>23</v>
      </c>
      <c r="Q550" s="304">
        <f t="shared" ca="1" si="251"/>
        <v>0</v>
      </c>
      <c r="R550" s="306">
        <f t="shared" ca="1" si="252"/>
        <v>0</v>
      </c>
      <c r="S550" s="307">
        <f t="shared" ca="1" si="253"/>
        <v>8.7299999999999986</v>
      </c>
      <c r="T550" s="304">
        <f t="shared" ca="1" si="233"/>
        <v>85.641299999999987</v>
      </c>
      <c r="U550" s="311">
        <f t="shared" ca="1" si="234"/>
        <v>0</v>
      </c>
      <c r="V550" s="306">
        <f t="shared" ca="1" si="235"/>
        <v>1.2253939088665726</v>
      </c>
      <c r="W550" s="304">
        <f t="shared" ca="1" si="236"/>
        <v>55.743562471765358</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3.3586725258879611</v>
      </c>
      <c r="AH550" s="304">
        <f t="shared" ca="1" si="260"/>
        <v>-6.385246354444325</v>
      </c>
    </row>
    <row r="551" spans="1:34" x14ac:dyDescent="0.2">
      <c r="A551" s="347">
        <f t="shared" ca="1" si="238"/>
        <v>1E-4</v>
      </c>
      <c r="B551" s="304">
        <f t="shared" ca="1" si="239"/>
        <v>33.503200000000312</v>
      </c>
      <c r="D551" s="306">
        <f t="shared" ca="1" si="240"/>
        <v>-0.73988425976980998</v>
      </c>
      <c r="E551" s="307">
        <f t="shared" ca="1" si="241"/>
        <v>-3.4677234735114197</v>
      </c>
      <c r="F551" s="304">
        <f t="shared" ca="1" si="242"/>
        <v>3.5457770384779166</v>
      </c>
      <c r="G551" s="306">
        <f t="shared" ca="1" si="243"/>
        <v>14.940538234815563</v>
      </c>
      <c r="H551" s="307">
        <f t="shared" ca="1" si="244"/>
        <v>-128.07104559261123</v>
      </c>
      <c r="I551" s="304">
        <f t="shared" ca="1" si="245"/>
        <v>128.9395687984518</v>
      </c>
      <c r="J551" s="306">
        <f t="shared" ca="1" si="246"/>
        <v>806.96660753290701</v>
      </c>
      <c r="K551" s="307">
        <f t="shared" ca="1" si="247"/>
        <v>-3.2278727560285776</v>
      </c>
      <c r="L551" s="304">
        <f t="shared" ca="1" si="232"/>
        <v>806.9730632652479</v>
      </c>
      <c r="M551" s="306">
        <f t="shared" ca="1" si="248"/>
        <v>-1.4546630483987695</v>
      </c>
      <c r="N551" s="304">
        <f t="shared" ca="1" si="249"/>
        <v>-83.3460532868841</v>
      </c>
      <c r="P551" s="310">
        <f t="shared" ca="1" si="250"/>
        <v>23</v>
      </c>
      <c r="Q551" s="304">
        <f t="shared" ca="1" si="251"/>
        <v>0</v>
      </c>
      <c r="R551" s="306">
        <f t="shared" ca="1" si="252"/>
        <v>0</v>
      </c>
      <c r="S551" s="307">
        <f t="shared" ca="1" si="253"/>
        <v>8.7299999999999986</v>
      </c>
      <c r="T551" s="304">
        <f t="shared" ca="1" si="233"/>
        <v>85.641299999999987</v>
      </c>
      <c r="U551" s="311">
        <f t="shared" ca="1" si="234"/>
        <v>0</v>
      </c>
      <c r="V551" s="306">
        <f t="shared" ca="1" si="235"/>
        <v>1.2253954782402856</v>
      </c>
      <c r="W551" s="304">
        <f t="shared" ca="1" si="236"/>
        <v>55.743924267520072</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3.3586320850101661</v>
      </c>
      <c r="AH551" s="304">
        <f t="shared" ca="1" si="260"/>
        <v>-6.3852877974530777</v>
      </c>
    </row>
    <row r="552" spans="1:34" x14ac:dyDescent="0.2">
      <c r="A552" s="347">
        <f t="shared" ca="1" si="238"/>
        <v>1E-4</v>
      </c>
      <c r="B552" s="304">
        <f t="shared" ca="1" si="239"/>
        <v>33.503300000000316</v>
      </c>
      <c r="D552" s="306">
        <f t="shared" ca="1" si="240"/>
        <v>-0.7398834705675067</v>
      </c>
      <c r="E552" s="307">
        <f t="shared" ca="1" si="241"/>
        <v>-3.4676816575818368</v>
      </c>
      <c r="F552" s="304">
        <f t="shared" ca="1" si="242"/>
        <v>3.5457359783757916</v>
      </c>
      <c r="G552" s="306">
        <f t="shared" ca="1" si="243"/>
        <v>14.940464246468506</v>
      </c>
      <c r="H552" s="307">
        <f t="shared" ca="1" si="244"/>
        <v>-128.071392360777</v>
      </c>
      <c r="I552" s="304">
        <f t="shared" ca="1" si="245"/>
        <v>128.93990465766635</v>
      </c>
      <c r="J552" s="306">
        <f t="shared" ca="1" si="246"/>
        <v>806.96660753290701</v>
      </c>
      <c r="K552" s="307">
        <f t="shared" ca="1" si="247"/>
        <v>-3.2406798779262469</v>
      </c>
      <c r="L552" s="304">
        <f t="shared" ca="1" si="232"/>
        <v>806.97311459505261</v>
      </c>
      <c r="M552" s="306">
        <f t="shared" ca="1" si="248"/>
        <v>-1.4546639299786952</v>
      </c>
      <c r="N552" s="304">
        <f t="shared" ca="1" si="249"/>
        <v>-83.346103797693146</v>
      </c>
      <c r="P552" s="310">
        <f t="shared" ca="1" si="250"/>
        <v>23</v>
      </c>
      <c r="Q552" s="304">
        <f t="shared" ca="1" si="251"/>
        <v>0</v>
      </c>
      <c r="R552" s="306">
        <f t="shared" ca="1" si="252"/>
        <v>0</v>
      </c>
      <c r="S552" s="307">
        <f t="shared" ca="1" si="253"/>
        <v>8.7299999999999986</v>
      </c>
      <c r="T552" s="304">
        <f t="shared" ca="1" si="233"/>
        <v>85.641299999999987</v>
      </c>
      <c r="U552" s="311">
        <f t="shared" ca="1" si="234"/>
        <v>0</v>
      </c>
      <c r="V552" s="306">
        <f t="shared" ca="1" si="235"/>
        <v>1.2253970476202576</v>
      </c>
      <c r="W552" s="304">
        <f t="shared" ca="1" si="236"/>
        <v>55.744286061563116</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3.3585916443106871</v>
      </c>
      <c r="AH552" s="304">
        <f t="shared" ca="1" si="260"/>
        <v>-6.3853292402657598</v>
      </c>
    </row>
    <row r="553" spans="1:34" x14ac:dyDescent="0.2">
      <c r="A553" s="347">
        <f t="shared" ca="1" si="238"/>
        <v>1E-4</v>
      </c>
      <c r="B553" s="304">
        <f t="shared" ca="1" si="239"/>
        <v>33.503400000000319</v>
      </c>
      <c r="D553" s="306">
        <f t="shared" ca="1" si="240"/>
        <v>-0.73988268132614943</v>
      </c>
      <c r="E553" s="307">
        <f t="shared" ca="1" si="241"/>
        <v>-3.4676398418500911</v>
      </c>
      <c r="F553" s="304">
        <f t="shared" ca="1" si="242"/>
        <v>3.5456949184768418</v>
      </c>
      <c r="G553" s="306">
        <f t="shared" ca="1" si="243"/>
        <v>14.940390258200374</v>
      </c>
      <c r="H553" s="307">
        <f t="shared" ca="1" si="244"/>
        <v>-128.07173912476119</v>
      </c>
      <c r="I553" s="304">
        <f t="shared" ca="1" si="245"/>
        <v>128.94024051283688</v>
      </c>
      <c r="J553" s="306">
        <f t="shared" ca="1" si="246"/>
        <v>806.96660753290701</v>
      </c>
      <c r="K553" s="307">
        <f t="shared" ca="1" si="247"/>
        <v>-3.253487034500524</v>
      </c>
      <c r="L553" s="304">
        <f t="shared" ca="1" si="232"/>
        <v>806.97316612825011</v>
      </c>
      <c r="M553" s="306">
        <f t="shared" ca="1" si="248"/>
        <v>-1.4546648115496625</v>
      </c>
      <c r="N553" s="304">
        <f t="shared" ca="1" si="249"/>
        <v>-83.346154307988911</v>
      </c>
      <c r="P553" s="310">
        <f t="shared" ca="1" si="250"/>
        <v>23</v>
      </c>
      <c r="Q553" s="304">
        <f t="shared" ca="1" si="251"/>
        <v>0</v>
      </c>
      <c r="R553" s="306">
        <f t="shared" ca="1" si="252"/>
        <v>0</v>
      </c>
      <c r="S553" s="307">
        <f t="shared" ca="1" si="253"/>
        <v>8.7299999999999986</v>
      </c>
      <c r="T553" s="304">
        <f t="shared" ca="1" si="233"/>
        <v>85.641299999999987</v>
      </c>
      <c r="U553" s="311">
        <f t="shared" ca="1" si="234"/>
        <v>0</v>
      </c>
      <c r="V553" s="306">
        <f t="shared" ca="1" si="235"/>
        <v>1.2253986170064897</v>
      </c>
      <c r="W553" s="304">
        <f t="shared" ca="1" si="236"/>
        <v>55.744647853894534</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3.358551203789518</v>
      </c>
      <c r="AH553" s="304">
        <f t="shared" ca="1" si="260"/>
        <v>-6.3853706828823737</v>
      </c>
    </row>
    <row r="554" spans="1:34" x14ac:dyDescent="0.2">
      <c r="A554" s="347">
        <f t="shared" ca="1" si="238"/>
        <v>1E-4</v>
      </c>
      <c r="B554" s="304">
        <f t="shared" ca="1" si="239"/>
        <v>33.503500000000322</v>
      </c>
      <c r="D554" s="306">
        <f t="shared" ca="1" si="240"/>
        <v>-0.7398818920457394</v>
      </c>
      <c r="E554" s="307">
        <f t="shared" ca="1" si="241"/>
        <v>-3.4675980263161783</v>
      </c>
      <c r="F554" s="304">
        <f t="shared" ca="1" si="242"/>
        <v>3.5456538587810624</v>
      </c>
      <c r="G554" s="306">
        <f t="shared" ca="1" si="243"/>
        <v>14.94031627001117</v>
      </c>
      <c r="H554" s="307">
        <f t="shared" ca="1" si="244"/>
        <v>-128.07208588456382</v>
      </c>
      <c r="I554" s="304">
        <f t="shared" ca="1" si="245"/>
        <v>128.94057636396329</v>
      </c>
      <c r="J554" s="306">
        <f t="shared" ca="1" si="246"/>
        <v>806.96660753290701</v>
      </c>
      <c r="K554" s="307">
        <f t="shared" ca="1" si="247"/>
        <v>-3.2662942257509902</v>
      </c>
      <c r="L554" s="304">
        <f t="shared" ca="1" si="232"/>
        <v>806.97321786484213</v>
      </c>
      <c r="M554" s="306">
        <f t="shared" ca="1" si="248"/>
        <v>-1.4546656931116719</v>
      </c>
      <c r="N554" s="304">
        <f t="shared" ca="1" si="249"/>
        <v>-83.346204817771437</v>
      </c>
      <c r="P554" s="310">
        <f t="shared" ca="1" si="250"/>
        <v>23</v>
      </c>
      <c r="Q554" s="304">
        <f t="shared" ca="1" si="251"/>
        <v>0</v>
      </c>
      <c r="R554" s="306">
        <f t="shared" ca="1" si="252"/>
        <v>0</v>
      </c>
      <c r="S554" s="307">
        <f t="shared" ca="1" si="253"/>
        <v>8.7299999999999986</v>
      </c>
      <c r="T554" s="304">
        <f t="shared" ca="1" si="233"/>
        <v>85.641299999999987</v>
      </c>
      <c r="U554" s="311">
        <f t="shared" ca="1" si="234"/>
        <v>0</v>
      </c>
      <c r="V554" s="306">
        <f t="shared" ca="1" si="235"/>
        <v>1.225400186398981</v>
      </c>
      <c r="W554" s="304">
        <f t="shared" ca="1" si="236"/>
        <v>55.745009644514134</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3.358510763446656</v>
      </c>
      <c r="AH554" s="304">
        <f t="shared" ca="1" si="260"/>
        <v>-6.3854121253029259</v>
      </c>
    </row>
    <row r="555" spans="1:34" x14ac:dyDescent="0.2">
      <c r="A555" s="347">
        <f t="shared" ca="1" si="238"/>
        <v>1E-4</v>
      </c>
      <c r="B555" s="304">
        <f t="shared" ca="1" si="239"/>
        <v>33.503600000000326</v>
      </c>
      <c r="D555" s="306">
        <f t="shared" ca="1" si="240"/>
        <v>-0.73988110272627261</v>
      </c>
      <c r="E555" s="307">
        <f t="shared" ca="1" si="241"/>
        <v>-3.4675562109801188</v>
      </c>
      <c r="F555" s="304">
        <f t="shared" ca="1" si="242"/>
        <v>3.5456127992884729</v>
      </c>
      <c r="G555" s="306">
        <f t="shared" ca="1" si="243"/>
        <v>14.940242281900897</v>
      </c>
      <c r="H555" s="307">
        <f t="shared" ca="1" si="244"/>
        <v>-128.07243264018493</v>
      </c>
      <c r="I555" s="304">
        <f t="shared" ca="1" si="245"/>
        <v>128.94091221104574</v>
      </c>
      <c r="J555" s="306">
        <f t="shared" ca="1" si="246"/>
        <v>806.96660753290701</v>
      </c>
      <c r="K555" s="307">
        <f t="shared" ca="1" si="247"/>
        <v>-3.2791014516772274</v>
      </c>
      <c r="L555" s="304">
        <f t="shared" ca="1" si="232"/>
        <v>806.97326980483012</v>
      </c>
      <c r="M555" s="306">
        <f t="shared" ca="1" si="248"/>
        <v>-1.4546665746647232</v>
      </c>
      <c r="N555" s="304">
        <f t="shared" ca="1" si="249"/>
        <v>-83.34625532704068</v>
      </c>
      <c r="P555" s="310">
        <f t="shared" ca="1" si="250"/>
        <v>23</v>
      </c>
      <c r="Q555" s="304">
        <f t="shared" ca="1" si="251"/>
        <v>0</v>
      </c>
      <c r="R555" s="306">
        <f t="shared" ca="1" si="252"/>
        <v>0</v>
      </c>
      <c r="S555" s="307">
        <f t="shared" ca="1" si="253"/>
        <v>8.7299999999999986</v>
      </c>
      <c r="T555" s="304">
        <f t="shared" ca="1" si="233"/>
        <v>85.641299999999987</v>
      </c>
      <c r="U555" s="311">
        <f t="shared" ca="1" si="234"/>
        <v>0</v>
      </c>
      <c r="V555" s="306">
        <f t="shared" ca="1" si="235"/>
        <v>1.2254017557977315</v>
      </c>
      <c r="W555" s="304">
        <f t="shared" ca="1" si="236"/>
        <v>55.745371433422051</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3.3584703232821242</v>
      </c>
      <c r="AH555" s="304">
        <f t="shared" ca="1" si="260"/>
        <v>-6.3854535675273931</v>
      </c>
    </row>
    <row r="556" spans="1:34" x14ac:dyDescent="0.2">
      <c r="A556" s="347">
        <f t="shared" ca="1" si="238"/>
        <v>1E-4</v>
      </c>
      <c r="B556" s="304">
        <f t="shared" ca="1" si="239"/>
        <v>33.503700000000329</v>
      </c>
      <c r="D556" s="306">
        <f t="shared" ca="1" si="240"/>
        <v>-0.73988031336775384</v>
      </c>
      <c r="E556" s="307">
        <f t="shared" ca="1" si="241"/>
        <v>-3.4675143958418992</v>
      </c>
      <c r="F556" s="304">
        <f t="shared" ca="1" si="242"/>
        <v>3.5455717399990623</v>
      </c>
      <c r="G556" s="306">
        <f t="shared" ca="1" si="243"/>
        <v>14.94016829386956</v>
      </c>
      <c r="H556" s="307">
        <f t="shared" ca="1" si="244"/>
        <v>-128.07277939162452</v>
      </c>
      <c r="I556" s="304">
        <f t="shared" ca="1" si="245"/>
        <v>128.94124805408418</v>
      </c>
      <c r="J556" s="306">
        <f t="shared" ca="1" si="246"/>
        <v>806.96660753290701</v>
      </c>
      <c r="K556" s="307">
        <f t="shared" ca="1" si="247"/>
        <v>-3.291908712278818</v>
      </c>
      <c r="L556" s="304">
        <f t="shared" ca="1" si="232"/>
        <v>806.97332194821581</v>
      </c>
      <c r="M556" s="306">
        <f t="shared" ca="1" si="248"/>
        <v>-1.4546674562088164</v>
      </c>
      <c r="N556" s="304">
        <f t="shared" ca="1" si="249"/>
        <v>-83.346305835796684</v>
      </c>
      <c r="P556" s="310">
        <f t="shared" ca="1" si="250"/>
        <v>23</v>
      </c>
      <c r="Q556" s="304">
        <f t="shared" ca="1" si="251"/>
        <v>0</v>
      </c>
      <c r="R556" s="306">
        <f t="shared" ca="1" si="252"/>
        <v>0</v>
      </c>
      <c r="S556" s="307">
        <f t="shared" ca="1" si="253"/>
        <v>8.7299999999999986</v>
      </c>
      <c r="T556" s="304">
        <f t="shared" ca="1" si="233"/>
        <v>85.641299999999987</v>
      </c>
      <c r="U556" s="311">
        <f t="shared" ca="1" si="234"/>
        <v>0</v>
      </c>
      <c r="V556" s="306">
        <f t="shared" ca="1" si="235"/>
        <v>1.2254033252027416</v>
      </c>
      <c r="W556" s="304">
        <f t="shared" ca="1" si="236"/>
        <v>55.745733220618206</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3.3584298832959067</v>
      </c>
      <c r="AH556" s="304">
        <f t="shared" ca="1" si="260"/>
        <v>-6.3854950095557914</v>
      </c>
    </row>
    <row r="557" spans="1:34" x14ac:dyDescent="0.2">
      <c r="A557" s="347">
        <f t="shared" ca="1" si="238"/>
        <v>1E-4</v>
      </c>
      <c r="B557" s="304">
        <f t="shared" ca="1" si="239"/>
        <v>33.503800000000332</v>
      </c>
      <c r="D557" s="306">
        <f t="shared" ca="1" si="240"/>
        <v>-0.73987952397018253</v>
      </c>
      <c r="E557" s="307">
        <f t="shared" ca="1" si="241"/>
        <v>-3.4674725809015277</v>
      </c>
      <c r="F557" s="304">
        <f t="shared" ca="1" si="242"/>
        <v>3.5455306809128371</v>
      </c>
      <c r="G557" s="306">
        <f t="shared" ca="1" si="243"/>
        <v>14.940094305917162</v>
      </c>
      <c r="H557" s="307">
        <f t="shared" ca="1" si="244"/>
        <v>-128.0731261388826</v>
      </c>
      <c r="I557" s="304">
        <f t="shared" ca="1" si="245"/>
        <v>128.94158389307862</v>
      </c>
      <c r="J557" s="306">
        <f t="shared" ca="1" si="246"/>
        <v>806.96660753290701</v>
      </c>
      <c r="K557" s="307">
        <f t="shared" ca="1" si="247"/>
        <v>-3.3047160075553434</v>
      </c>
      <c r="L557" s="304">
        <f t="shared" ca="1" si="232"/>
        <v>806.97337429500078</v>
      </c>
      <c r="M557" s="306">
        <f t="shared" ca="1" si="248"/>
        <v>-1.454668337743952</v>
      </c>
      <c r="N557" s="304">
        <f t="shared" ca="1" si="249"/>
        <v>-83.346356344039435</v>
      </c>
      <c r="P557" s="310">
        <f t="shared" ca="1" si="250"/>
        <v>23</v>
      </c>
      <c r="Q557" s="304">
        <f t="shared" ca="1" si="251"/>
        <v>0</v>
      </c>
      <c r="R557" s="306">
        <f t="shared" ca="1" si="252"/>
        <v>0</v>
      </c>
      <c r="S557" s="307">
        <f t="shared" ca="1" si="253"/>
        <v>8.7299999999999986</v>
      </c>
      <c r="T557" s="304">
        <f t="shared" ca="1" si="233"/>
        <v>85.641299999999987</v>
      </c>
      <c r="U557" s="311">
        <f t="shared" ca="1" si="234"/>
        <v>0</v>
      </c>
      <c r="V557" s="306">
        <f t="shared" ca="1" si="235"/>
        <v>1.2254048946140113</v>
      </c>
      <c r="W557" s="304">
        <f t="shared" ca="1" si="236"/>
        <v>55.746095006102564</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3.3583894434880142</v>
      </c>
      <c r="AH557" s="304">
        <f t="shared" ca="1" si="260"/>
        <v>-6.3855364513881119</v>
      </c>
    </row>
    <row r="558" spans="1:34" x14ac:dyDescent="0.2">
      <c r="A558" s="347">
        <f t="shared" ca="1" si="238"/>
        <v>1E-4</v>
      </c>
      <c r="B558" s="304">
        <f t="shared" ca="1" si="239"/>
        <v>33.503900000000336</v>
      </c>
      <c r="D558" s="306">
        <f t="shared" ca="1" si="240"/>
        <v>-0.73987873453355824</v>
      </c>
      <c r="E558" s="307">
        <f t="shared" ca="1" si="241"/>
        <v>-3.4674307661590076</v>
      </c>
      <c r="F558" s="304">
        <f t="shared" ca="1" si="242"/>
        <v>3.5454896220298009</v>
      </c>
      <c r="G558" s="306">
        <f t="shared" ca="1" si="243"/>
        <v>14.940020318043709</v>
      </c>
      <c r="H558" s="307">
        <f t="shared" ca="1" si="244"/>
        <v>-128.07347288195922</v>
      </c>
      <c r="I558" s="304">
        <f t="shared" ca="1" si="245"/>
        <v>128.94191972802912</v>
      </c>
      <c r="J558" s="306">
        <f t="shared" ca="1" si="246"/>
        <v>806.96660753290701</v>
      </c>
      <c r="K558" s="307">
        <f t="shared" ca="1" si="247"/>
        <v>-3.3175233375063855</v>
      </c>
      <c r="L558" s="304">
        <f t="shared" ca="1" si="232"/>
        <v>806.97342684518651</v>
      </c>
      <c r="M558" s="306">
        <f t="shared" ca="1" si="248"/>
        <v>-1.45466921927013</v>
      </c>
      <c r="N558" s="304">
        <f t="shared" ca="1" si="249"/>
        <v>-83.346406851768975</v>
      </c>
      <c r="P558" s="310">
        <f t="shared" ca="1" si="250"/>
        <v>23</v>
      </c>
      <c r="Q558" s="304">
        <f t="shared" ca="1" si="251"/>
        <v>0</v>
      </c>
      <c r="R558" s="306">
        <f t="shared" ca="1" si="252"/>
        <v>0</v>
      </c>
      <c r="S558" s="307">
        <f t="shared" ca="1" si="253"/>
        <v>8.7299999999999986</v>
      </c>
      <c r="T558" s="304">
        <f t="shared" ca="1" si="233"/>
        <v>85.641299999999987</v>
      </c>
      <c r="U558" s="311">
        <f t="shared" ca="1" si="234"/>
        <v>0</v>
      </c>
      <c r="V558" s="306">
        <f t="shared" ca="1" si="235"/>
        <v>1.2254064640315403</v>
      </c>
      <c r="W558" s="304">
        <f t="shared" ca="1" si="236"/>
        <v>55.746456789875154</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3.3583490038584456</v>
      </c>
      <c r="AH558" s="304">
        <f t="shared" ca="1" si="260"/>
        <v>-6.3855778930243501</v>
      </c>
    </row>
    <row r="559" spans="1:34" x14ac:dyDescent="0.2">
      <c r="A559" s="347">
        <f t="shared" ca="1" si="238"/>
        <v>1E-4</v>
      </c>
      <c r="B559" s="304">
        <f t="shared" ca="1" si="239"/>
        <v>33.504000000000339</v>
      </c>
      <c r="D559" s="306">
        <f t="shared" ca="1" si="240"/>
        <v>-0.7398779450578814</v>
      </c>
      <c r="E559" s="307">
        <f t="shared" ca="1" si="241"/>
        <v>-3.4673889516143372</v>
      </c>
      <c r="F559" s="304">
        <f t="shared" ca="1" si="242"/>
        <v>3.5454485633499533</v>
      </c>
      <c r="G559" s="306">
        <f t="shared" ca="1" si="243"/>
        <v>14.939946330249203</v>
      </c>
      <c r="H559" s="307">
        <f t="shared" ca="1" si="244"/>
        <v>-128.07381962085438</v>
      </c>
      <c r="I559" s="304">
        <f t="shared" ca="1" si="245"/>
        <v>128.94225555893564</v>
      </c>
      <c r="J559" s="306">
        <f t="shared" ca="1" si="246"/>
        <v>806.96660753290701</v>
      </c>
      <c r="K559" s="307">
        <f t="shared" ca="1" si="247"/>
        <v>-3.3303307021315263</v>
      </c>
      <c r="L559" s="304">
        <f t="shared" ca="1" si="232"/>
        <v>806.97347959877493</v>
      </c>
      <c r="M559" s="306">
        <f t="shared" ca="1" si="248"/>
        <v>-1.4546701007873506</v>
      </c>
      <c r="N559" s="304">
        <f t="shared" ca="1" si="249"/>
        <v>-83.346457358985276</v>
      </c>
      <c r="P559" s="310">
        <f t="shared" ca="1" si="250"/>
        <v>23</v>
      </c>
      <c r="Q559" s="304">
        <f t="shared" ca="1" si="251"/>
        <v>0</v>
      </c>
      <c r="R559" s="306">
        <f t="shared" ca="1" si="252"/>
        <v>0</v>
      </c>
      <c r="S559" s="307">
        <f t="shared" ca="1" si="253"/>
        <v>8.7299999999999986</v>
      </c>
      <c r="T559" s="304">
        <f t="shared" ca="1" si="233"/>
        <v>85.641299999999987</v>
      </c>
      <c r="U559" s="311">
        <f t="shared" ca="1" si="234"/>
        <v>0</v>
      </c>
      <c r="V559" s="306">
        <f t="shared" ca="1" si="235"/>
        <v>1.2254080334553283</v>
      </c>
      <c r="W559" s="304">
        <f t="shared" ca="1" si="236"/>
        <v>55.746818571935897</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3.3583085644072055</v>
      </c>
      <c r="AH559" s="304">
        <f t="shared" ca="1" si="260"/>
        <v>-6.3856193344645087</v>
      </c>
    </row>
    <row r="560" spans="1:34" x14ac:dyDescent="0.2">
      <c r="A560" s="347">
        <f t="shared" ca="1" si="238"/>
        <v>1E-4</v>
      </c>
      <c r="B560" s="304">
        <f t="shared" ca="1" si="239"/>
        <v>33.504100000000342</v>
      </c>
      <c r="D560" s="306">
        <f t="shared" ca="1" si="240"/>
        <v>-0.73987715554315303</v>
      </c>
      <c r="E560" s="307">
        <f t="shared" ca="1" si="241"/>
        <v>-3.4673471372675237</v>
      </c>
      <c r="F560" s="304">
        <f t="shared" ca="1" si="242"/>
        <v>3.5454075048733</v>
      </c>
      <c r="G560" s="306">
        <f t="shared" ca="1" si="243"/>
        <v>14.939872342533649</v>
      </c>
      <c r="H560" s="307">
        <f t="shared" ca="1" si="244"/>
        <v>-128.07416635556811</v>
      </c>
      <c r="I560" s="304">
        <f t="shared" ca="1" si="245"/>
        <v>128.94259138579827</v>
      </c>
      <c r="J560" s="306">
        <f t="shared" ca="1" si="246"/>
        <v>806.96660753290701</v>
      </c>
      <c r="K560" s="307">
        <f t="shared" ca="1" si="247"/>
        <v>-3.3431381014303474</v>
      </c>
      <c r="L560" s="304">
        <f t="shared" ca="1" si="232"/>
        <v>806.97353255576729</v>
      </c>
      <c r="M560" s="306">
        <f t="shared" ca="1" si="248"/>
        <v>-1.4546709822956136</v>
      </c>
      <c r="N560" s="304">
        <f t="shared" ca="1" si="249"/>
        <v>-83.346507865688352</v>
      </c>
      <c r="P560" s="310">
        <f t="shared" ca="1" si="250"/>
        <v>23</v>
      </c>
      <c r="Q560" s="304">
        <f t="shared" ca="1" si="251"/>
        <v>0</v>
      </c>
      <c r="R560" s="306">
        <f t="shared" ca="1" si="252"/>
        <v>0</v>
      </c>
      <c r="S560" s="307">
        <f t="shared" ca="1" si="253"/>
        <v>8.7299999999999986</v>
      </c>
      <c r="T560" s="304">
        <f t="shared" ca="1" si="233"/>
        <v>85.641299999999987</v>
      </c>
      <c r="U560" s="311">
        <f t="shared" ca="1" si="234"/>
        <v>0</v>
      </c>
      <c r="V560" s="306">
        <f t="shared" ca="1" si="235"/>
        <v>1.2254096028853758</v>
      </c>
      <c r="W560" s="304">
        <f t="shared" ca="1" si="236"/>
        <v>55.747180352284836</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3.3582681251342992</v>
      </c>
      <c r="AH560" s="304">
        <f t="shared" ca="1" si="260"/>
        <v>-6.3856607757085806</v>
      </c>
    </row>
    <row r="561" spans="1:34" x14ac:dyDescent="0.2">
      <c r="A561" s="347">
        <f t="shared" ca="1" si="238"/>
        <v>1E-4</v>
      </c>
      <c r="B561" s="304">
        <f t="shared" ca="1" si="239"/>
        <v>33.504200000000345</v>
      </c>
      <c r="D561" s="306">
        <f t="shared" ca="1" si="240"/>
        <v>-0.7398763659893749</v>
      </c>
      <c r="E561" s="307">
        <f t="shared" ca="1" si="241"/>
        <v>-3.4673053231185635</v>
      </c>
      <c r="F561" s="304">
        <f t="shared" ca="1" si="242"/>
        <v>3.5453664465998389</v>
      </c>
      <c r="G561" s="306">
        <f t="shared" ca="1" si="243"/>
        <v>14.93979835489705</v>
      </c>
      <c r="H561" s="307">
        <f t="shared" ca="1" si="244"/>
        <v>-128.07451308610041</v>
      </c>
      <c r="I561" s="304">
        <f t="shared" ca="1" si="245"/>
        <v>128.94292720861694</v>
      </c>
      <c r="J561" s="306">
        <f t="shared" ca="1" si="246"/>
        <v>806.96660753290701</v>
      </c>
      <c r="K561" s="307">
        <f t="shared" ca="1" si="247"/>
        <v>-3.355945535402431</v>
      </c>
      <c r="L561" s="304">
        <f t="shared" ca="1" si="232"/>
        <v>806.97358571616542</v>
      </c>
      <c r="M561" s="306">
        <f t="shared" ca="1" si="248"/>
        <v>-1.4546718637949196</v>
      </c>
      <c r="N561" s="304">
        <f t="shared" ca="1" si="249"/>
        <v>-83.346558371878231</v>
      </c>
      <c r="P561" s="310">
        <f t="shared" ca="1" si="250"/>
        <v>23</v>
      </c>
      <c r="Q561" s="304">
        <f t="shared" ca="1" si="251"/>
        <v>0</v>
      </c>
      <c r="R561" s="306">
        <f t="shared" ca="1" si="252"/>
        <v>0</v>
      </c>
      <c r="S561" s="307">
        <f t="shared" ca="1" si="253"/>
        <v>8.7299999999999986</v>
      </c>
      <c r="T561" s="304">
        <f t="shared" ca="1" si="233"/>
        <v>85.641299999999987</v>
      </c>
      <c r="U561" s="311">
        <f t="shared" ca="1" si="234"/>
        <v>0</v>
      </c>
      <c r="V561" s="306">
        <f t="shared" ca="1" si="235"/>
        <v>1.2254111723216825</v>
      </c>
      <c r="W561" s="304">
        <f t="shared" ca="1" si="236"/>
        <v>55.747542130921865</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3.3582276860397222</v>
      </c>
      <c r="AH561" s="304">
        <f t="shared" ca="1" si="260"/>
        <v>-6.3857022167565685</v>
      </c>
    </row>
    <row r="562" spans="1:34" x14ac:dyDescent="0.2">
      <c r="A562" s="347">
        <f t="shared" ca="1" si="238"/>
        <v>1E-4</v>
      </c>
      <c r="B562" s="304">
        <f t="shared" ca="1" si="239"/>
        <v>33.504300000000349</v>
      </c>
      <c r="D562" s="306">
        <f t="shared" ca="1" si="240"/>
        <v>-0.73987557639654478</v>
      </c>
      <c r="E562" s="307">
        <f t="shared" ca="1" si="241"/>
        <v>-3.4672635091674691</v>
      </c>
      <c r="F562" s="304">
        <f t="shared" ca="1" si="242"/>
        <v>3.5453253885295819</v>
      </c>
      <c r="G562" s="306">
        <f t="shared" ca="1" si="243"/>
        <v>14.93972436733941</v>
      </c>
      <c r="H562" s="307">
        <f t="shared" ca="1" si="244"/>
        <v>-128.07485981245134</v>
      </c>
      <c r="I562" s="304">
        <f t="shared" ca="1" si="245"/>
        <v>128.94326302739177</v>
      </c>
      <c r="J562" s="306">
        <f t="shared" ca="1" si="246"/>
        <v>806.96660753290701</v>
      </c>
      <c r="K562" s="307">
        <f t="shared" ca="1" si="247"/>
        <v>-3.3687530040473588</v>
      </c>
      <c r="L562" s="304">
        <f t="shared" ca="1" si="232"/>
        <v>806.97363907997089</v>
      </c>
      <c r="M562" s="306">
        <f t="shared" ca="1" si="248"/>
        <v>-1.4546727452852686</v>
      </c>
      <c r="N562" s="304">
        <f t="shared" ca="1" si="249"/>
        <v>-83.346608877554914</v>
      </c>
      <c r="P562" s="310">
        <f t="shared" ca="1" si="250"/>
        <v>23</v>
      </c>
      <c r="Q562" s="304">
        <f t="shared" ca="1" si="251"/>
        <v>0</v>
      </c>
      <c r="R562" s="306">
        <f t="shared" ca="1" si="252"/>
        <v>0</v>
      </c>
      <c r="S562" s="307">
        <f t="shared" ca="1" si="253"/>
        <v>8.7299999999999986</v>
      </c>
      <c r="T562" s="304">
        <f t="shared" ca="1" si="233"/>
        <v>85.641299999999987</v>
      </c>
      <c r="U562" s="311">
        <f t="shared" ca="1" si="234"/>
        <v>0</v>
      </c>
      <c r="V562" s="306">
        <f t="shared" ca="1" si="235"/>
        <v>1.2254127417642489</v>
      </c>
      <c r="W562" s="304">
        <f t="shared" ca="1" si="236"/>
        <v>55.747903907847096</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3.3581872471234888</v>
      </c>
      <c r="AH562" s="304">
        <f t="shared" ca="1" si="260"/>
        <v>-6.3857436576084616</v>
      </c>
    </row>
    <row r="563" spans="1:34" x14ac:dyDescent="0.2">
      <c r="A563" s="347">
        <f t="shared" ca="1" si="238"/>
        <v>1E-4</v>
      </c>
      <c r="B563" s="304">
        <f t="shared" ca="1" si="239"/>
        <v>33.504400000000352</v>
      </c>
      <c r="D563" s="306">
        <f t="shared" ca="1" si="240"/>
        <v>-0.73987478676466567</v>
      </c>
      <c r="E563" s="307">
        <f t="shared" ca="1" si="241"/>
        <v>-3.4672216954142261</v>
      </c>
      <c r="F563" s="304">
        <f t="shared" ca="1" si="242"/>
        <v>3.5452843306625152</v>
      </c>
      <c r="G563" s="306">
        <f t="shared" ca="1" si="243"/>
        <v>14.939650379860733</v>
      </c>
      <c r="H563" s="307">
        <f t="shared" ca="1" si="244"/>
        <v>-128.07520653462089</v>
      </c>
      <c r="I563" s="304">
        <f t="shared" ca="1" si="245"/>
        <v>128.94359884212273</v>
      </c>
      <c r="J563" s="306">
        <f t="shared" ca="1" si="246"/>
        <v>806.96660753290701</v>
      </c>
      <c r="K563" s="307">
        <f t="shared" ca="1" si="247"/>
        <v>-3.3815605073647124</v>
      </c>
      <c r="L563" s="304">
        <f t="shared" ca="1" si="232"/>
        <v>806.9736926471852</v>
      </c>
      <c r="M563" s="306">
        <f t="shared" ca="1" si="248"/>
        <v>-1.4546736267666607</v>
      </c>
      <c r="N563" s="304">
        <f t="shared" ca="1" si="249"/>
        <v>-83.3466593827184</v>
      </c>
      <c r="P563" s="310">
        <f t="shared" ca="1" si="250"/>
        <v>23</v>
      </c>
      <c r="Q563" s="304">
        <f t="shared" ca="1" si="251"/>
        <v>0</v>
      </c>
      <c r="R563" s="306">
        <f t="shared" ca="1" si="252"/>
        <v>0</v>
      </c>
      <c r="S563" s="307">
        <f t="shared" ca="1" si="253"/>
        <v>8.7299999999999986</v>
      </c>
      <c r="T563" s="304">
        <f t="shared" ca="1" si="233"/>
        <v>85.641299999999987</v>
      </c>
      <c r="U563" s="311">
        <f t="shared" ca="1" si="234"/>
        <v>0</v>
      </c>
      <c r="V563" s="306">
        <f t="shared" ca="1" si="235"/>
        <v>1.2254143112130742</v>
      </c>
      <c r="W563" s="304">
        <f t="shared" ca="1" si="236"/>
        <v>55.748265683060453</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3.3581468083855839</v>
      </c>
      <c r="AH563" s="304">
        <f t="shared" ca="1" si="260"/>
        <v>-6.3857850982642734</v>
      </c>
    </row>
    <row r="564" spans="1:34" x14ac:dyDescent="0.2">
      <c r="A564" s="347">
        <f t="shared" ca="1" si="238"/>
        <v>1E-4</v>
      </c>
      <c r="B564" s="304">
        <f t="shared" ca="1" si="239"/>
        <v>33.504500000000355</v>
      </c>
      <c r="D564" s="306">
        <f t="shared" ca="1" si="240"/>
        <v>-0.73987399709373658</v>
      </c>
      <c r="E564" s="307">
        <f t="shared" ca="1" si="241"/>
        <v>-3.4671798818588444</v>
      </c>
      <c r="F564" s="304">
        <f t="shared" ca="1" si="242"/>
        <v>3.5452432729986492</v>
      </c>
      <c r="G564" s="306">
        <f t="shared" ca="1" si="243"/>
        <v>14.939576392461024</v>
      </c>
      <c r="H564" s="307">
        <f t="shared" ca="1" si="244"/>
        <v>-128.07555325260907</v>
      </c>
      <c r="I564" s="304">
        <f t="shared" ca="1" si="245"/>
        <v>128.94393465280979</v>
      </c>
      <c r="J564" s="306">
        <f t="shared" ca="1" si="246"/>
        <v>806.96660753290701</v>
      </c>
      <c r="K564" s="307">
        <f t="shared" ca="1" si="247"/>
        <v>-3.3943680453540739</v>
      </c>
      <c r="L564" s="304">
        <f t="shared" ca="1" si="232"/>
        <v>806.97374641781016</v>
      </c>
      <c r="M564" s="306">
        <f t="shared" ca="1" si="248"/>
        <v>-1.4546745082390959</v>
      </c>
      <c r="N564" s="304">
        <f t="shared" ca="1" si="249"/>
        <v>-83.346709887368689</v>
      </c>
      <c r="P564" s="310">
        <f t="shared" ca="1" si="250"/>
        <v>23</v>
      </c>
      <c r="Q564" s="304">
        <f t="shared" ca="1" si="251"/>
        <v>0</v>
      </c>
      <c r="R564" s="306">
        <f t="shared" ca="1" si="252"/>
        <v>0</v>
      </c>
      <c r="S564" s="307">
        <f t="shared" ca="1" si="253"/>
        <v>8.7299999999999986</v>
      </c>
      <c r="T564" s="304">
        <f t="shared" ca="1" si="233"/>
        <v>85.641299999999987</v>
      </c>
      <c r="U564" s="311">
        <f t="shared" ca="1" si="234"/>
        <v>0</v>
      </c>
      <c r="V564" s="306">
        <f t="shared" ca="1" si="235"/>
        <v>1.2254158806681588</v>
      </c>
      <c r="W564" s="304">
        <f t="shared" ca="1" si="236"/>
        <v>55.748627456561842</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3.3581063698260198</v>
      </c>
      <c r="AH564" s="304">
        <f t="shared" ca="1" si="260"/>
        <v>-6.3858265387239932</v>
      </c>
    </row>
    <row r="565" spans="1:34" x14ac:dyDescent="0.2">
      <c r="A565" s="347">
        <f t="shared" ca="1" si="238"/>
        <v>1E-4</v>
      </c>
      <c r="B565" s="304">
        <f t="shared" ca="1" si="239"/>
        <v>33.504600000000359</v>
      </c>
      <c r="D565" s="306">
        <f t="shared" ca="1" si="240"/>
        <v>-0.73987320738375817</v>
      </c>
      <c r="E565" s="307">
        <f t="shared" ca="1" si="241"/>
        <v>-3.4671380685013338</v>
      </c>
      <c r="F565" s="304">
        <f t="shared" ca="1" si="242"/>
        <v>3.5452022155379925</v>
      </c>
      <c r="G565" s="306">
        <f t="shared" ca="1" si="243"/>
        <v>14.939502405140287</v>
      </c>
      <c r="H565" s="307">
        <f t="shared" ca="1" si="244"/>
        <v>-128.07589996641593</v>
      </c>
      <c r="I565" s="304">
        <f t="shared" ca="1" si="245"/>
        <v>128.94427045945304</v>
      </c>
      <c r="J565" s="306">
        <f t="shared" ca="1" si="246"/>
        <v>806.96660753290701</v>
      </c>
      <c r="K565" s="307">
        <f t="shared" ca="1" si="247"/>
        <v>-3.407175618015025</v>
      </c>
      <c r="L565" s="304">
        <f t="shared" ca="1" si="232"/>
        <v>806.97380039184713</v>
      </c>
      <c r="M565" s="306">
        <f t="shared" ca="1" si="248"/>
        <v>-1.4546753897025746</v>
      </c>
      <c r="N565" s="304">
        <f t="shared" ca="1" si="249"/>
        <v>-83.346760391505811</v>
      </c>
      <c r="P565" s="310">
        <f t="shared" ca="1" si="250"/>
        <v>23</v>
      </c>
      <c r="Q565" s="304">
        <f t="shared" ca="1" si="251"/>
        <v>0</v>
      </c>
      <c r="R565" s="306">
        <f t="shared" ca="1" si="252"/>
        <v>0</v>
      </c>
      <c r="S565" s="307">
        <f t="shared" ca="1" si="253"/>
        <v>8.7299999999999986</v>
      </c>
      <c r="T565" s="304">
        <f t="shared" ca="1" si="233"/>
        <v>85.641299999999987</v>
      </c>
      <c r="U565" s="311">
        <f t="shared" ca="1" si="234"/>
        <v>0</v>
      </c>
      <c r="V565" s="306">
        <f t="shared" ca="1" si="235"/>
        <v>1.2254174501295021</v>
      </c>
      <c r="W565" s="304">
        <f t="shared" ca="1" si="236"/>
        <v>55.748989228351299</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3.3580659314448074</v>
      </c>
      <c r="AH565" s="304">
        <f t="shared" ca="1" si="260"/>
        <v>-6.385867978987612</v>
      </c>
    </row>
    <row r="566" spans="1:34" x14ac:dyDescent="0.2">
      <c r="A566" s="347">
        <f t="shared" ca="1" si="238"/>
        <v>1E-4</v>
      </c>
      <c r="B566" s="304">
        <f t="shared" ca="1" si="239"/>
        <v>33.504700000000362</v>
      </c>
      <c r="D566" s="306">
        <f t="shared" ca="1" si="240"/>
        <v>-0.73987241763473099</v>
      </c>
      <c r="E566" s="307">
        <f t="shared" ca="1" si="241"/>
        <v>-3.4670962553416915</v>
      </c>
      <c r="F566" s="304">
        <f t="shared" ca="1" si="242"/>
        <v>3.5451611582805431</v>
      </c>
      <c r="G566" s="306">
        <f t="shared" ca="1" si="243"/>
        <v>14.939428417898522</v>
      </c>
      <c r="H566" s="307">
        <f t="shared" ca="1" si="244"/>
        <v>-128.07624667604148</v>
      </c>
      <c r="I566" s="304">
        <f t="shared" ca="1" si="245"/>
        <v>128.94460626205247</v>
      </c>
      <c r="J566" s="306">
        <f t="shared" ca="1" si="246"/>
        <v>806.96660753290701</v>
      </c>
      <c r="K566" s="307">
        <f t="shared" ca="1" si="247"/>
        <v>-3.4199832253471478</v>
      </c>
      <c r="L566" s="304">
        <f t="shared" ca="1" si="232"/>
        <v>806.97385456929794</v>
      </c>
      <c r="M566" s="306">
        <f t="shared" ca="1" si="248"/>
        <v>-1.4546762711570966</v>
      </c>
      <c r="N566" s="304">
        <f t="shared" ca="1" si="249"/>
        <v>-83.346810895129764</v>
      </c>
      <c r="P566" s="310">
        <f t="shared" ca="1" si="250"/>
        <v>23</v>
      </c>
      <c r="Q566" s="304">
        <f t="shared" ca="1" si="251"/>
        <v>0</v>
      </c>
      <c r="R566" s="306">
        <f t="shared" ca="1" si="252"/>
        <v>0</v>
      </c>
      <c r="S566" s="307">
        <f t="shared" ca="1" si="253"/>
        <v>8.7299999999999986</v>
      </c>
      <c r="T566" s="304">
        <f t="shared" ca="1" si="233"/>
        <v>85.641299999999987</v>
      </c>
      <c r="U566" s="311">
        <f t="shared" ca="1" si="234"/>
        <v>0</v>
      </c>
      <c r="V566" s="306">
        <f t="shared" ca="1" si="235"/>
        <v>1.2254190195971049</v>
      </c>
      <c r="W566" s="304">
        <f t="shared" ca="1" si="236"/>
        <v>55.749350998428852</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3.3580254932419384</v>
      </c>
      <c r="AH566" s="304">
        <f t="shared" ca="1" si="260"/>
        <v>-6.3859094190551327</v>
      </c>
    </row>
    <row r="567" spans="1:34" x14ac:dyDescent="0.2">
      <c r="A567" s="347">
        <f t="shared" ca="1" si="238"/>
        <v>1E-4</v>
      </c>
      <c r="B567" s="304">
        <f t="shared" ca="1" si="239"/>
        <v>33.504800000000365</v>
      </c>
      <c r="D567" s="306">
        <f t="shared" ca="1" si="240"/>
        <v>-0.73987162784665716</v>
      </c>
      <c r="E567" s="307">
        <f t="shared" ca="1" si="241"/>
        <v>-3.4670544423799132</v>
      </c>
      <c r="F567" s="304">
        <f t="shared" ca="1" si="242"/>
        <v>3.5451201012262974</v>
      </c>
      <c r="G567" s="306">
        <f t="shared" ca="1" si="243"/>
        <v>14.939354430735738</v>
      </c>
      <c r="H567" s="307">
        <f t="shared" ca="1" si="244"/>
        <v>-128.07659338148571</v>
      </c>
      <c r="I567" s="304">
        <f t="shared" ca="1" si="245"/>
        <v>128.94494206060807</v>
      </c>
      <c r="J567" s="306">
        <f t="shared" ca="1" si="246"/>
        <v>806.96660753290701</v>
      </c>
      <c r="K567" s="307">
        <f t="shared" ca="1" si="247"/>
        <v>-3.432790867350024</v>
      </c>
      <c r="L567" s="304">
        <f t="shared" ca="1" si="232"/>
        <v>806.97390895016406</v>
      </c>
      <c r="M567" s="306">
        <f t="shared" ca="1" si="248"/>
        <v>-1.4546771526026625</v>
      </c>
      <c r="N567" s="304">
        <f t="shared" ca="1" si="249"/>
        <v>-83.346861398240563</v>
      </c>
      <c r="P567" s="310">
        <f t="shared" ca="1" si="250"/>
        <v>23</v>
      </c>
      <c r="Q567" s="304">
        <f t="shared" ca="1" si="251"/>
        <v>0</v>
      </c>
      <c r="R567" s="306">
        <f t="shared" ca="1" si="252"/>
        <v>0</v>
      </c>
      <c r="S567" s="307">
        <f t="shared" ca="1" si="253"/>
        <v>8.7299999999999986</v>
      </c>
      <c r="T567" s="304">
        <f t="shared" ca="1" si="233"/>
        <v>85.641299999999987</v>
      </c>
      <c r="U567" s="311">
        <f t="shared" ca="1" si="234"/>
        <v>0</v>
      </c>
      <c r="V567" s="306">
        <f t="shared" ca="1" si="235"/>
        <v>1.2254205890709666</v>
      </c>
      <c r="W567" s="304">
        <f t="shared" ca="1" si="236"/>
        <v>55.749712766794381</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3.357985055217414</v>
      </c>
      <c r="AH567" s="304">
        <f t="shared" ca="1" si="260"/>
        <v>-6.3859508589265594</v>
      </c>
    </row>
    <row r="568" spans="1:34" x14ac:dyDescent="0.2">
      <c r="A568" s="347">
        <f t="shared" ca="1" si="238"/>
        <v>1E-4</v>
      </c>
      <c r="B568" s="304">
        <f t="shared" ca="1" si="239"/>
        <v>33.504900000000369</v>
      </c>
      <c r="D568" s="306">
        <f t="shared" ca="1" si="240"/>
        <v>-0.73987083801953357</v>
      </c>
      <c r="E568" s="307">
        <f t="shared" ca="1" si="241"/>
        <v>-3.467012629616014</v>
      </c>
      <c r="F568" s="304">
        <f t="shared" ca="1" si="242"/>
        <v>3.5450790443752696</v>
      </c>
      <c r="G568" s="306">
        <f t="shared" ca="1" si="243"/>
        <v>14.939280443651937</v>
      </c>
      <c r="H568" s="307">
        <f t="shared" ca="1" si="244"/>
        <v>-128.07694008274868</v>
      </c>
      <c r="I568" s="304">
        <f t="shared" ca="1" si="245"/>
        <v>128.94527785511991</v>
      </c>
      <c r="J568" s="306">
        <f t="shared" ca="1" si="246"/>
        <v>806.96660753290701</v>
      </c>
      <c r="K568" s="307">
        <f t="shared" ca="1" si="247"/>
        <v>-3.4455985440232357</v>
      </c>
      <c r="L568" s="304">
        <f t="shared" ca="1" si="232"/>
        <v>806.97396353444719</v>
      </c>
      <c r="M568" s="306">
        <f t="shared" ca="1" si="248"/>
        <v>-1.4546780340392722</v>
      </c>
      <c r="N568" s="304">
        <f t="shared" ca="1" si="249"/>
        <v>-83.346911900838208</v>
      </c>
      <c r="P568" s="310">
        <f t="shared" ca="1" si="250"/>
        <v>23</v>
      </c>
      <c r="Q568" s="304">
        <f t="shared" ca="1" si="251"/>
        <v>0</v>
      </c>
      <c r="R568" s="306">
        <f t="shared" ca="1" si="252"/>
        <v>0</v>
      </c>
      <c r="S568" s="307">
        <f t="shared" ca="1" si="253"/>
        <v>8.7299999999999986</v>
      </c>
      <c r="T568" s="304">
        <f t="shared" ca="1" si="233"/>
        <v>85.641299999999987</v>
      </c>
      <c r="U568" s="311">
        <f t="shared" ca="1" si="234"/>
        <v>0</v>
      </c>
      <c r="V568" s="306">
        <f t="shared" ca="1" si="235"/>
        <v>1.2254221585510872</v>
      </c>
      <c r="W568" s="304">
        <f t="shared" ca="1" si="236"/>
        <v>55.75007453344795</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3.3579446173712473</v>
      </c>
      <c r="AH568" s="304">
        <f t="shared" ca="1" si="260"/>
        <v>-6.3859922986018773</v>
      </c>
    </row>
    <row r="569" spans="1:34" x14ac:dyDescent="0.2">
      <c r="A569" s="347">
        <f t="shared" ca="1" si="238"/>
        <v>1E-4</v>
      </c>
      <c r="B569" s="304">
        <f t="shared" ca="1" si="239"/>
        <v>33.505000000000372</v>
      </c>
      <c r="D569" s="306">
        <f t="shared" ca="1" si="240"/>
        <v>-0.73987004815336332</v>
      </c>
      <c r="E569" s="307">
        <f t="shared" ca="1" si="241"/>
        <v>-3.466970817049984</v>
      </c>
      <c r="F569" s="304">
        <f t="shared" ca="1" si="242"/>
        <v>3.5450379877274507</v>
      </c>
      <c r="G569" s="306">
        <f t="shared" ca="1" si="243"/>
        <v>14.939206456647121</v>
      </c>
      <c r="H569" s="307">
        <f t="shared" ca="1" si="244"/>
        <v>-128.07728677983039</v>
      </c>
      <c r="I569" s="304">
        <f t="shared" ca="1" si="245"/>
        <v>128.945613645588</v>
      </c>
      <c r="J569" s="306">
        <f t="shared" ca="1" si="246"/>
        <v>806.96660753290701</v>
      </c>
      <c r="K569" s="307">
        <f t="shared" ca="1" si="247"/>
        <v>-3.4584062553663646</v>
      </c>
      <c r="L569" s="304">
        <f t="shared" ca="1" si="232"/>
        <v>806.97401832214894</v>
      </c>
      <c r="M569" s="306">
        <f t="shared" ca="1" si="248"/>
        <v>-1.4546789154669257</v>
      </c>
      <c r="N569" s="304">
        <f t="shared" ca="1" si="249"/>
        <v>-83.346962402922699</v>
      </c>
      <c r="P569" s="310">
        <f t="shared" ca="1" si="250"/>
        <v>23</v>
      </c>
      <c r="Q569" s="304">
        <f t="shared" ca="1" si="251"/>
        <v>0</v>
      </c>
      <c r="R569" s="306">
        <f t="shared" ca="1" si="252"/>
        <v>0</v>
      </c>
      <c r="S569" s="307">
        <f t="shared" ca="1" si="253"/>
        <v>8.7299999999999986</v>
      </c>
      <c r="T569" s="304">
        <f t="shared" ca="1" si="233"/>
        <v>85.641299999999987</v>
      </c>
      <c r="U569" s="311">
        <f t="shared" ca="1" si="234"/>
        <v>0</v>
      </c>
      <c r="V569" s="306">
        <f t="shared" ca="1" si="235"/>
        <v>1.2254237280374671</v>
      </c>
      <c r="W569" s="304">
        <f t="shared" ca="1" si="236"/>
        <v>55.750436298389538</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3.3579041797034348</v>
      </c>
      <c r="AH569" s="304">
        <f t="shared" ca="1" si="260"/>
        <v>-6.3860337380810952</v>
      </c>
    </row>
    <row r="570" spans="1:34" x14ac:dyDescent="0.2">
      <c r="A570" s="347">
        <f t="shared" ca="1" si="238"/>
        <v>1E-4</v>
      </c>
      <c r="B570" s="304">
        <f t="shared" ca="1" si="239"/>
        <v>33.505100000000375</v>
      </c>
      <c r="D570" s="306">
        <f t="shared" ca="1" si="240"/>
        <v>-0.7398692582481472</v>
      </c>
      <c r="E570" s="307">
        <f t="shared" ca="1" si="241"/>
        <v>-3.4669290046818295</v>
      </c>
      <c r="F570" s="304">
        <f t="shared" ca="1" si="242"/>
        <v>3.5449969312828475</v>
      </c>
      <c r="G570" s="306">
        <f t="shared" ca="1" si="243"/>
        <v>14.939132469721295</v>
      </c>
      <c r="H570" s="307">
        <f t="shared" ca="1" si="244"/>
        <v>-128.07763347273087</v>
      </c>
      <c r="I570" s="304">
        <f t="shared" ca="1" si="245"/>
        <v>128.9459494320123</v>
      </c>
      <c r="J570" s="306">
        <f t="shared" ca="1" si="246"/>
        <v>806.96660753290701</v>
      </c>
      <c r="K570" s="307">
        <f t="shared" ca="1" si="247"/>
        <v>-3.4712140013789927</v>
      </c>
      <c r="L570" s="304">
        <f t="shared" ca="1" si="232"/>
        <v>806.97407331327076</v>
      </c>
      <c r="M570" s="306">
        <f t="shared" ca="1" si="248"/>
        <v>-1.4546797968856235</v>
      </c>
      <c r="N570" s="304">
        <f t="shared" ca="1" si="249"/>
        <v>-83.347012904494065</v>
      </c>
      <c r="P570" s="310">
        <f t="shared" ca="1" si="250"/>
        <v>23</v>
      </c>
      <c r="Q570" s="304">
        <f t="shared" ca="1" si="251"/>
        <v>0</v>
      </c>
      <c r="R570" s="306">
        <f t="shared" ca="1" si="252"/>
        <v>0</v>
      </c>
      <c r="S570" s="307">
        <f t="shared" ca="1" si="253"/>
        <v>8.7299999999999986</v>
      </c>
      <c r="T570" s="304">
        <f t="shared" ca="1" si="233"/>
        <v>85.641299999999987</v>
      </c>
      <c r="U570" s="311">
        <f t="shared" ca="1" si="234"/>
        <v>0</v>
      </c>
      <c r="V570" s="306">
        <f t="shared" ca="1" si="235"/>
        <v>1.2254252975301063</v>
      </c>
      <c r="W570" s="304">
        <f t="shared" ca="1" si="236"/>
        <v>55.750798061619079</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3.357863742213973</v>
      </c>
      <c r="AH570" s="304">
        <f t="shared" ca="1" si="260"/>
        <v>-6.3860751773642095</v>
      </c>
    </row>
    <row r="571" spans="1:34" x14ac:dyDescent="0.2">
      <c r="A571" s="347">
        <f t="shared" ca="1" si="238"/>
        <v>1E-4</v>
      </c>
      <c r="B571" s="304">
        <f t="shared" ca="1" si="239"/>
        <v>33.505200000000379</v>
      </c>
      <c r="D571" s="306">
        <f t="shared" ca="1" si="240"/>
        <v>-0.7398684683038832</v>
      </c>
      <c r="E571" s="307">
        <f t="shared" ca="1" si="241"/>
        <v>-3.4668871925115541</v>
      </c>
      <c r="F571" s="304">
        <f t="shared" ca="1" si="242"/>
        <v>3.5449558750414623</v>
      </c>
      <c r="G571" s="306">
        <f t="shared" ca="1" si="243"/>
        <v>14.939058482874465</v>
      </c>
      <c r="H571" s="307">
        <f t="shared" ca="1" si="244"/>
        <v>-128.07798016145011</v>
      </c>
      <c r="I571" s="304">
        <f t="shared" ca="1" si="245"/>
        <v>128.94628521439287</v>
      </c>
      <c r="J571" s="306">
        <f t="shared" ca="1" si="246"/>
        <v>806.96660753290701</v>
      </c>
      <c r="K571" s="307">
        <f t="shared" ca="1" si="247"/>
        <v>-3.4840217820607018</v>
      </c>
      <c r="L571" s="304">
        <f t="shared" ca="1" si="232"/>
        <v>806.9741285078145</v>
      </c>
      <c r="M571" s="306">
        <f t="shared" ca="1" si="248"/>
        <v>-1.4546806782953654</v>
      </c>
      <c r="N571" s="304">
        <f t="shared" ca="1" si="249"/>
        <v>-83.347063405552291</v>
      </c>
      <c r="P571" s="310">
        <f t="shared" ca="1" si="250"/>
        <v>23</v>
      </c>
      <c r="Q571" s="304">
        <f t="shared" ca="1" si="251"/>
        <v>0</v>
      </c>
      <c r="R571" s="306">
        <f t="shared" ca="1" si="252"/>
        <v>0</v>
      </c>
      <c r="S571" s="307">
        <f t="shared" ca="1" si="253"/>
        <v>8.7299999999999986</v>
      </c>
      <c r="T571" s="304">
        <f t="shared" ca="1" si="233"/>
        <v>85.641299999999987</v>
      </c>
      <c r="U571" s="311">
        <f t="shared" ca="1" si="234"/>
        <v>0</v>
      </c>
      <c r="V571" s="306">
        <f t="shared" ca="1" si="235"/>
        <v>1.2254268670290038</v>
      </c>
      <c r="W571" s="304">
        <f t="shared" ca="1" si="236"/>
        <v>55.751159823136526</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3.3578233049028725</v>
      </c>
      <c r="AH571" s="304">
        <f t="shared" ca="1" si="260"/>
        <v>-6.3861166164512131</v>
      </c>
    </row>
    <row r="572" spans="1:34" x14ac:dyDescent="0.2">
      <c r="A572" s="347">
        <f t="shared" ca="1" si="238"/>
        <v>1E-4</v>
      </c>
      <c r="B572" s="304">
        <f t="shared" ca="1" si="239"/>
        <v>33.505300000000382</v>
      </c>
      <c r="D572" s="306">
        <f t="shared" ca="1" si="240"/>
        <v>-0.7398676783205741</v>
      </c>
      <c r="E572" s="307">
        <f t="shared" ca="1" si="241"/>
        <v>-3.4668453805391666</v>
      </c>
      <c r="F572" s="304">
        <f t="shared" ca="1" si="242"/>
        <v>3.5449148190033051</v>
      </c>
      <c r="G572" s="306">
        <f t="shared" ca="1" si="243"/>
        <v>14.938984496106633</v>
      </c>
      <c r="H572" s="307">
        <f t="shared" ca="1" si="244"/>
        <v>-128.07832684598816</v>
      </c>
      <c r="I572" s="304">
        <f t="shared" ca="1" si="245"/>
        <v>128.94662099272972</v>
      </c>
      <c r="J572" s="306">
        <f t="shared" ca="1" si="246"/>
        <v>806.96660753290701</v>
      </c>
      <c r="K572" s="307">
        <f t="shared" ca="1" si="247"/>
        <v>-3.4968295974110739</v>
      </c>
      <c r="L572" s="304">
        <f t="shared" ca="1" si="232"/>
        <v>806.9741839057815</v>
      </c>
      <c r="M572" s="306">
        <f t="shared" ca="1" si="248"/>
        <v>-1.4546815596961515</v>
      </c>
      <c r="N572" s="304">
        <f t="shared" ca="1" si="249"/>
        <v>-83.347113906097405</v>
      </c>
      <c r="P572" s="310">
        <f t="shared" ca="1" si="250"/>
        <v>23</v>
      </c>
      <c r="Q572" s="304">
        <f t="shared" ca="1" si="251"/>
        <v>0</v>
      </c>
      <c r="R572" s="306">
        <f t="shared" ca="1" si="252"/>
        <v>0</v>
      </c>
      <c r="S572" s="307">
        <f t="shared" ca="1" si="253"/>
        <v>8.7299999999999986</v>
      </c>
      <c r="T572" s="304">
        <f t="shared" ca="1" si="233"/>
        <v>85.641299999999987</v>
      </c>
      <c r="U572" s="311">
        <f t="shared" ca="1" si="234"/>
        <v>0</v>
      </c>
      <c r="V572" s="306">
        <f t="shared" ca="1" si="235"/>
        <v>1.2254284365341606</v>
      </c>
      <c r="W572" s="304">
        <f t="shared" ca="1" si="236"/>
        <v>55.751521582941933</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3.3577828677701431</v>
      </c>
      <c r="AH572" s="304">
        <f t="shared" ca="1" si="260"/>
        <v>-6.3861580553420998</v>
      </c>
    </row>
    <row r="573" spans="1:34" x14ac:dyDescent="0.2">
      <c r="A573" s="347">
        <f t="shared" ca="1" si="238"/>
        <v>1E-4</v>
      </c>
      <c r="B573" s="304">
        <f t="shared" ca="1" si="239"/>
        <v>33.505400000000385</v>
      </c>
      <c r="D573" s="306">
        <f t="shared" ca="1" si="240"/>
        <v>-0.73986688829822056</v>
      </c>
      <c r="E573" s="307">
        <f t="shared" ca="1" si="241"/>
        <v>-3.4668035687646581</v>
      </c>
      <c r="F573" s="304">
        <f t="shared" ca="1" si="242"/>
        <v>3.5448737631683671</v>
      </c>
      <c r="G573" s="306">
        <f t="shared" ca="1" si="243"/>
        <v>14.938910509417802</v>
      </c>
      <c r="H573" s="307">
        <f t="shared" ca="1" si="244"/>
        <v>-128.07867352634503</v>
      </c>
      <c r="I573" s="304">
        <f t="shared" ca="1" si="245"/>
        <v>128.9469567670229</v>
      </c>
      <c r="J573" s="306">
        <f t="shared" ca="1" si="246"/>
        <v>806.96660753290701</v>
      </c>
      <c r="K573" s="307">
        <f t="shared" ca="1" si="247"/>
        <v>-3.5096374474296907</v>
      </c>
      <c r="L573" s="304">
        <f t="shared" ca="1" si="232"/>
        <v>806.97423950717359</v>
      </c>
      <c r="M573" s="306">
        <f t="shared" ca="1" si="248"/>
        <v>-1.4546824410879824</v>
      </c>
      <c r="N573" s="304">
        <f t="shared" ca="1" si="249"/>
        <v>-83.347164406129409</v>
      </c>
      <c r="P573" s="310">
        <f t="shared" ca="1" si="250"/>
        <v>23</v>
      </c>
      <c r="Q573" s="304">
        <f t="shared" ca="1" si="251"/>
        <v>0</v>
      </c>
      <c r="R573" s="306">
        <f t="shared" ca="1" si="252"/>
        <v>0</v>
      </c>
      <c r="S573" s="307">
        <f t="shared" ca="1" si="253"/>
        <v>8.7299999999999986</v>
      </c>
      <c r="T573" s="304">
        <f t="shared" ca="1" si="233"/>
        <v>85.641299999999987</v>
      </c>
      <c r="U573" s="311">
        <f t="shared" ca="1" si="234"/>
        <v>0</v>
      </c>
      <c r="V573" s="306">
        <f t="shared" ca="1" si="235"/>
        <v>1.2254300060455763</v>
      </c>
      <c r="W573" s="304">
        <f t="shared" ca="1" si="236"/>
        <v>55.751883341035288</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3.3577424308157715</v>
      </c>
      <c r="AH573" s="304">
        <f t="shared" ca="1" si="260"/>
        <v>-6.3861994940368776</v>
      </c>
    </row>
    <row r="574" spans="1:34" x14ac:dyDescent="0.2">
      <c r="A574" s="347">
        <f t="shared" ca="1" si="238"/>
        <v>1E-4</v>
      </c>
      <c r="B574" s="304">
        <f t="shared" ca="1" si="239"/>
        <v>33.505500000000389</v>
      </c>
      <c r="D574" s="306">
        <f t="shared" ca="1" si="240"/>
        <v>-0.73986609823682126</v>
      </c>
      <c r="E574" s="307">
        <f t="shared" ca="1" si="241"/>
        <v>-3.4667617571880314</v>
      </c>
      <c r="F574" s="304">
        <f t="shared" ca="1" si="242"/>
        <v>3.544832707536651</v>
      </c>
      <c r="G574" s="306">
        <f t="shared" ca="1" si="243"/>
        <v>14.938836522807978</v>
      </c>
      <c r="H574" s="307">
        <f t="shared" ca="1" si="244"/>
        <v>-128.07902020252075</v>
      </c>
      <c r="I574" s="304">
        <f t="shared" ca="1" si="245"/>
        <v>128.94729253727238</v>
      </c>
      <c r="J574" s="306">
        <f t="shared" ca="1" si="246"/>
        <v>806.96660753290701</v>
      </c>
      <c r="K574" s="307">
        <f t="shared" ca="1" si="247"/>
        <v>-3.522445332116134</v>
      </c>
      <c r="L574" s="304">
        <f t="shared" ca="1" si="232"/>
        <v>806.97429531199225</v>
      </c>
      <c r="M574" s="306">
        <f t="shared" ca="1" si="248"/>
        <v>-1.4546833224708577</v>
      </c>
      <c r="N574" s="304">
        <f t="shared" ca="1" si="249"/>
        <v>-83.3472149056483</v>
      </c>
      <c r="P574" s="310">
        <f t="shared" ca="1" si="250"/>
        <v>23</v>
      </c>
      <c r="Q574" s="304">
        <f t="shared" ca="1" si="251"/>
        <v>0</v>
      </c>
      <c r="R574" s="306">
        <f t="shared" ca="1" si="252"/>
        <v>0</v>
      </c>
      <c r="S574" s="307">
        <f t="shared" ca="1" si="253"/>
        <v>8.7299999999999986</v>
      </c>
      <c r="T574" s="304">
        <f t="shared" ca="1" si="233"/>
        <v>85.641299999999987</v>
      </c>
      <c r="U574" s="311">
        <f t="shared" ca="1" si="234"/>
        <v>0</v>
      </c>
      <c r="V574" s="306">
        <f t="shared" ca="1" si="235"/>
        <v>1.2254315755632508</v>
      </c>
      <c r="W574" s="304">
        <f t="shared" ca="1" si="236"/>
        <v>55.752245097416491</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3.3577019940397639</v>
      </c>
      <c r="AH574" s="304">
        <f t="shared" ca="1" si="260"/>
        <v>-6.3862409325355438</v>
      </c>
    </row>
    <row r="575" spans="1:34" x14ac:dyDescent="0.2">
      <c r="A575" s="347">
        <f t="shared" ca="1" si="238"/>
        <v>1E-4</v>
      </c>
      <c r="B575" s="304">
        <f t="shared" ca="1" si="239"/>
        <v>33.505600000000392</v>
      </c>
      <c r="D575" s="306">
        <f t="shared" ca="1" si="240"/>
        <v>-0.73986530813637796</v>
      </c>
      <c r="E575" s="307">
        <f t="shared" ca="1" si="241"/>
        <v>-3.4667199458092988</v>
      </c>
      <c r="F575" s="304">
        <f t="shared" ca="1" si="242"/>
        <v>3.5447916521081693</v>
      </c>
      <c r="G575" s="306">
        <f t="shared" ca="1" si="243"/>
        <v>14.938762536277165</v>
      </c>
      <c r="H575" s="307">
        <f t="shared" ca="1" si="244"/>
        <v>-128.07936687451533</v>
      </c>
      <c r="I575" s="304">
        <f t="shared" ca="1" si="245"/>
        <v>128.94762830347821</v>
      </c>
      <c r="J575" s="306">
        <f t="shared" ca="1" si="246"/>
        <v>806.96660753290701</v>
      </c>
      <c r="K575" s="307">
        <f t="shared" ca="1" si="247"/>
        <v>-3.5352532514699857</v>
      </c>
      <c r="L575" s="304">
        <f t="shared" ca="1" si="232"/>
        <v>806.97435132023918</v>
      </c>
      <c r="M575" s="306">
        <f t="shared" ca="1" si="248"/>
        <v>-1.4546842038447778</v>
      </c>
      <c r="N575" s="304">
        <f t="shared" ca="1" si="249"/>
        <v>-83.347265404654095</v>
      </c>
      <c r="P575" s="310">
        <f t="shared" ca="1" si="250"/>
        <v>23</v>
      </c>
      <c r="Q575" s="304">
        <f t="shared" ca="1" si="251"/>
        <v>0</v>
      </c>
      <c r="R575" s="306">
        <f t="shared" ca="1" si="252"/>
        <v>0</v>
      </c>
      <c r="S575" s="307">
        <f t="shared" ca="1" si="253"/>
        <v>8.7299999999999986</v>
      </c>
      <c r="T575" s="304">
        <f t="shared" ca="1" si="233"/>
        <v>85.641299999999987</v>
      </c>
      <c r="U575" s="311">
        <f t="shared" ca="1" si="234"/>
        <v>0</v>
      </c>
      <c r="V575" s="306">
        <f t="shared" ca="1" si="235"/>
        <v>1.225433145087184</v>
      </c>
      <c r="W575" s="304">
        <f t="shared" ca="1" si="236"/>
        <v>55.752606852085599</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3.3576615574421336</v>
      </c>
      <c r="AH575" s="304">
        <f t="shared" ca="1" si="260"/>
        <v>-6.3862823708380869</v>
      </c>
    </row>
    <row r="576" spans="1:34" x14ac:dyDescent="0.2">
      <c r="A576" s="347">
        <f t="shared" ca="1" si="238"/>
        <v>1E-4</v>
      </c>
      <c r="B576" s="304">
        <f t="shared" ca="1" si="239"/>
        <v>33.505700000000395</v>
      </c>
      <c r="D576" s="306">
        <f t="shared" ca="1" si="240"/>
        <v>-0.73986451799689168</v>
      </c>
      <c r="E576" s="307">
        <f t="shared" ca="1" si="241"/>
        <v>-3.4666781346284514</v>
      </c>
      <c r="F576" s="304">
        <f t="shared" ca="1" si="242"/>
        <v>3.5447505968829138</v>
      </c>
      <c r="G576" s="306">
        <f t="shared" ca="1" si="243"/>
        <v>14.938688549825367</v>
      </c>
      <c r="H576" s="307">
        <f t="shared" ca="1" si="244"/>
        <v>-128.07971354232879</v>
      </c>
      <c r="I576" s="304">
        <f t="shared" ca="1" si="245"/>
        <v>128.94796406564038</v>
      </c>
      <c r="J576" s="306">
        <f t="shared" ca="1" si="246"/>
        <v>806.96660753290701</v>
      </c>
      <c r="K576" s="307">
        <f t="shared" ca="1" si="247"/>
        <v>-3.548061205490828</v>
      </c>
      <c r="L576" s="304">
        <f t="shared" ca="1" si="232"/>
        <v>806.97440753191597</v>
      </c>
      <c r="M576" s="306">
        <f t="shared" ca="1" si="248"/>
        <v>-1.454685085209743</v>
      </c>
      <c r="N576" s="304">
        <f t="shared" ca="1" si="249"/>
        <v>-83.347315903146807</v>
      </c>
      <c r="P576" s="310">
        <f t="shared" ca="1" si="250"/>
        <v>23</v>
      </c>
      <c r="Q576" s="304">
        <f t="shared" ca="1" si="251"/>
        <v>0</v>
      </c>
      <c r="R576" s="306">
        <f t="shared" ca="1" si="252"/>
        <v>0</v>
      </c>
      <c r="S576" s="307">
        <f t="shared" ca="1" si="253"/>
        <v>8.7299999999999986</v>
      </c>
      <c r="T576" s="304">
        <f t="shared" ca="1" si="233"/>
        <v>85.641299999999987</v>
      </c>
      <c r="U576" s="311">
        <f t="shared" ca="1" si="234"/>
        <v>0</v>
      </c>
      <c r="V576" s="306">
        <f t="shared" ca="1" si="235"/>
        <v>1.2254347146173763</v>
      </c>
      <c r="W576" s="304">
        <f t="shared" ca="1" si="236"/>
        <v>55.75296860504254</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3.3576211210228717</v>
      </c>
      <c r="AH576" s="304">
        <f t="shared" ca="1" si="260"/>
        <v>-6.386323808944514</v>
      </c>
    </row>
    <row r="577" spans="1:34" x14ac:dyDescent="0.2">
      <c r="A577" s="347">
        <f t="shared" ca="1" si="238"/>
        <v>1E-4</v>
      </c>
      <c r="B577" s="304">
        <f t="shared" ca="1" si="239"/>
        <v>33.505800000000399</v>
      </c>
      <c r="D577" s="306">
        <f t="shared" ca="1" si="240"/>
        <v>-0.73986372781836018</v>
      </c>
      <c r="E577" s="307">
        <f t="shared" ca="1" si="241"/>
        <v>-3.4666363236454991</v>
      </c>
      <c r="F577" s="304">
        <f t="shared" ca="1" si="242"/>
        <v>3.5447095418608932</v>
      </c>
      <c r="G577" s="306">
        <f t="shared" ca="1" si="243"/>
        <v>14.938614563452585</v>
      </c>
      <c r="H577" s="307">
        <f t="shared" ca="1" si="244"/>
        <v>-128.08006020596116</v>
      </c>
      <c r="I577" s="304">
        <f t="shared" ca="1" si="245"/>
        <v>128.94829982375896</v>
      </c>
      <c r="J577" s="306">
        <f t="shared" ca="1" si="246"/>
        <v>806.96660753290701</v>
      </c>
      <c r="K577" s="307">
        <f t="shared" ca="1" si="247"/>
        <v>-3.5608691941782427</v>
      </c>
      <c r="L577" s="304">
        <f t="shared" ca="1" si="232"/>
        <v>806.97446394702399</v>
      </c>
      <c r="M577" s="306">
        <f t="shared" ca="1" si="248"/>
        <v>-1.4546859665657532</v>
      </c>
      <c r="N577" s="304">
        <f t="shared" ca="1" si="249"/>
        <v>-83.347366401126436</v>
      </c>
      <c r="P577" s="310">
        <f t="shared" ca="1" si="250"/>
        <v>23</v>
      </c>
      <c r="Q577" s="304">
        <f t="shared" ca="1" si="251"/>
        <v>0</v>
      </c>
      <c r="R577" s="306">
        <f t="shared" ca="1" si="252"/>
        <v>0</v>
      </c>
      <c r="S577" s="307">
        <f t="shared" ca="1" si="253"/>
        <v>8.7299999999999986</v>
      </c>
      <c r="T577" s="304">
        <f t="shared" ca="1" si="233"/>
        <v>85.641299999999987</v>
      </c>
      <c r="U577" s="311">
        <f t="shared" ca="1" si="234"/>
        <v>0</v>
      </c>
      <c r="V577" s="306">
        <f t="shared" ca="1" si="235"/>
        <v>1.2254362841538271</v>
      </c>
      <c r="W577" s="304">
        <f t="shared" ca="1" si="236"/>
        <v>55.753330356287343</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3.3575806847819889</v>
      </c>
      <c r="AH577" s="304">
        <f t="shared" ca="1" si="260"/>
        <v>-6.3863652468548162</v>
      </c>
    </row>
    <row r="578" spans="1:34" x14ac:dyDescent="0.2">
      <c r="A578" s="347">
        <f t="shared" ca="1" si="238"/>
        <v>1E-4</v>
      </c>
      <c r="B578" s="304">
        <f t="shared" ca="1" si="239"/>
        <v>33.505900000000402</v>
      </c>
      <c r="D578" s="306">
        <f t="shared" ca="1" si="240"/>
        <v>-0.73986293760078703</v>
      </c>
      <c r="E578" s="307">
        <f t="shared" ca="1" si="241"/>
        <v>-3.4665945128604383</v>
      </c>
      <c r="F578" s="304">
        <f t="shared" ca="1" si="242"/>
        <v>3.544668487042105</v>
      </c>
      <c r="G578" s="306">
        <f t="shared" ca="1" si="243"/>
        <v>14.938540577158825</v>
      </c>
      <c r="H578" s="307">
        <f t="shared" ca="1" si="244"/>
        <v>-128.08040686541244</v>
      </c>
      <c r="I578" s="304">
        <f t="shared" ca="1" si="245"/>
        <v>128.9486355778339</v>
      </c>
      <c r="J578" s="306">
        <f t="shared" ca="1" si="246"/>
        <v>806.96660753290701</v>
      </c>
      <c r="K578" s="307">
        <f t="shared" ca="1" si="247"/>
        <v>-3.5736772175318112</v>
      </c>
      <c r="L578" s="304">
        <f t="shared" ca="1" si="232"/>
        <v>806.97452056556529</v>
      </c>
      <c r="M578" s="306">
        <f t="shared" ca="1" si="248"/>
        <v>-1.4546868479128086</v>
      </c>
      <c r="N578" s="304">
        <f t="shared" ca="1" si="249"/>
        <v>-83.347416898592996</v>
      </c>
      <c r="P578" s="310">
        <f t="shared" ca="1" si="250"/>
        <v>23</v>
      </c>
      <c r="Q578" s="304">
        <f t="shared" ca="1" si="251"/>
        <v>0</v>
      </c>
      <c r="R578" s="306">
        <f t="shared" ca="1" si="252"/>
        <v>0</v>
      </c>
      <c r="S578" s="307">
        <f t="shared" ca="1" si="253"/>
        <v>8.7299999999999986</v>
      </c>
      <c r="T578" s="304">
        <f t="shared" ca="1" si="233"/>
        <v>85.641299999999987</v>
      </c>
      <c r="U578" s="311">
        <f t="shared" ca="1" si="234"/>
        <v>0</v>
      </c>
      <c r="V578" s="306">
        <f t="shared" ca="1" si="235"/>
        <v>1.2254378536965369</v>
      </c>
      <c r="W578" s="304">
        <f t="shared" ca="1" si="236"/>
        <v>55.753692105819965</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3.3575402487194772</v>
      </c>
      <c r="AH578" s="304">
        <f t="shared" ca="1" si="260"/>
        <v>-6.386406684568998</v>
      </c>
    </row>
    <row r="579" spans="1:34" x14ac:dyDescent="0.2">
      <c r="A579" s="347">
        <f t="shared" ca="1" si="238"/>
        <v>1E-4</v>
      </c>
      <c r="B579" s="304">
        <f t="shared" ca="1" si="239"/>
        <v>33.506000000000405</v>
      </c>
      <c r="D579" s="306">
        <f t="shared" ca="1" si="240"/>
        <v>-0.73986214734417177</v>
      </c>
      <c r="E579" s="307">
        <f t="shared" ca="1" si="241"/>
        <v>-3.4665527022732734</v>
      </c>
      <c r="F579" s="304">
        <f t="shared" ca="1" si="242"/>
        <v>3.5446274324265539</v>
      </c>
      <c r="G579" s="306">
        <f t="shared" ca="1" si="243"/>
        <v>14.93846659094409</v>
      </c>
      <c r="H579" s="307">
        <f t="shared" ca="1" si="244"/>
        <v>-128.08075352068266</v>
      </c>
      <c r="I579" s="304">
        <f t="shared" ca="1" si="245"/>
        <v>128.94897132786525</v>
      </c>
      <c r="J579" s="306">
        <f t="shared" ca="1" si="246"/>
        <v>806.96660753290701</v>
      </c>
      <c r="K579" s="307">
        <f t="shared" ca="1" si="247"/>
        <v>-3.5864852755511158</v>
      </c>
      <c r="L579" s="304">
        <f t="shared" ca="1" si="232"/>
        <v>806.9745773875411</v>
      </c>
      <c r="M579" s="306">
        <f t="shared" ca="1" si="248"/>
        <v>-1.4546877292509093</v>
      </c>
      <c r="N579" s="304">
        <f t="shared" ca="1" si="249"/>
        <v>-83.347467395546488</v>
      </c>
      <c r="P579" s="310">
        <f t="shared" ca="1" si="250"/>
        <v>23</v>
      </c>
      <c r="Q579" s="304">
        <f t="shared" ca="1" si="251"/>
        <v>0</v>
      </c>
      <c r="R579" s="306">
        <f t="shared" ca="1" si="252"/>
        <v>0</v>
      </c>
      <c r="S579" s="307">
        <f t="shared" ca="1" si="253"/>
        <v>8.7299999999999986</v>
      </c>
      <c r="T579" s="304">
        <f t="shared" ca="1" si="233"/>
        <v>85.641299999999987</v>
      </c>
      <c r="U579" s="311">
        <f t="shared" ca="1" si="234"/>
        <v>0</v>
      </c>
      <c r="V579" s="306">
        <f t="shared" ca="1" si="235"/>
        <v>1.225439423245505</v>
      </c>
      <c r="W579" s="304">
        <f t="shared" ca="1" si="236"/>
        <v>55.75405385364035</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3.3574998128353499</v>
      </c>
      <c r="AH579" s="304">
        <f t="shared" ca="1" si="260"/>
        <v>-6.386448122087053</v>
      </c>
    </row>
    <row r="580" spans="1:34" x14ac:dyDescent="0.2">
      <c r="A580" s="347">
        <f t="shared" ca="1" si="238"/>
        <v>1E-4</v>
      </c>
      <c r="B580" s="304">
        <f t="shared" ca="1" si="239"/>
        <v>33.506100000000409</v>
      </c>
      <c r="D580" s="306">
        <f t="shared" ca="1" si="240"/>
        <v>-0.73986135704851386</v>
      </c>
      <c r="E580" s="307">
        <f t="shared" ca="1" si="241"/>
        <v>-3.4665108918840115</v>
      </c>
      <c r="F580" s="304">
        <f t="shared" ca="1" si="242"/>
        <v>3.5445863780142464</v>
      </c>
      <c r="G580" s="306">
        <f t="shared" ca="1" si="243"/>
        <v>14.938392604808385</v>
      </c>
      <c r="H580" s="307">
        <f t="shared" ca="1" si="244"/>
        <v>-128.08110017177185</v>
      </c>
      <c r="I580" s="304">
        <f t="shared" ca="1" si="245"/>
        <v>128.94930707385305</v>
      </c>
      <c r="J580" s="306">
        <f t="shared" ca="1" si="246"/>
        <v>806.96660753290701</v>
      </c>
      <c r="K580" s="307">
        <f t="shared" ca="1" si="247"/>
        <v>-3.5992933682357386</v>
      </c>
      <c r="L580" s="304">
        <f t="shared" ref="L580:L643" ca="1" si="261">SQRT(pos_x^2+pos_z^2)</f>
        <v>806.97463441295315</v>
      </c>
      <c r="M580" s="306">
        <f t="shared" ca="1" si="248"/>
        <v>-1.4546886105800556</v>
      </c>
      <c r="N580" s="304">
        <f t="shared" ca="1" si="249"/>
        <v>-83.347517891986939</v>
      </c>
      <c r="P580" s="310">
        <f t="shared" ca="1" si="250"/>
        <v>23</v>
      </c>
      <c r="Q580" s="304">
        <f t="shared" ca="1" si="251"/>
        <v>0</v>
      </c>
      <c r="R580" s="306">
        <f t="shared" ca="1" si="252"/>
        <v>0</v>
      </c>
      <c r="S580" s="307">
        <f t="shared" ca="1" si="253"/>
        <v>8.7299999999999986</v>
      </c>
      <c r="T580" s="304">
        <f t="shared" ref="T580:T643" ca="1" si="262">m*g</f>
        <v>85.641299999999987</v>
      </c>
      <c r="U580" s="311">
        <f t="shared" ref="U580:U643" ca="1" si="263">IF(pos_xz&lt;L_rampe,Poids*COS(Beta),0)</f>
        <v>0</v>
      </c>
      <c r="V580" s="306">
        <f t="shared" ref="V580:V643" ca="1" si="264">Rho_moyen*(20000-Alt_rampe-pos_z)/(20000+Alt_rampe+pos_z)</f>
        <v>1.2254409928007322</v>
      </c>
      <c r="W580" s="304">
        <f t="shared" ref="W580:W643" ca="1" si="265">1/2*Rho*Sref*Cx*vit_xz^2</f>
        <v>55.754415599748562</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3.3574593771296071</v>
      </c>
      <c r="AH580" s="304">
        <f t="shared" ca="1" si="260"/>
        <v>-6.3864895594089761</v>
      </c>
    </row>
    <row r="581" spans="1:34" x14ac:dyDescent="0.2">
      <c r="A581" s="347">
        <f t="shared" ref="A581:A644" ca="1" si="267">IF(B580+0.01&lt;=T_ini+ROUNDUP(Temps_fin_propu,0), 0.01, IF(K580&gt;0, 0.1, 0.0001))</f>
        <v>1E-4</v>
      </c>
      <c r="B581" s="304">
        <f t="shared" ref="B581:B644" ca="1" si="268">B580+pas</f>
        <v>33.506200000000412</v>
      </c>
      <c r="D581" s="306">
        <f t="shared" ref="D581:D644" ca="1" si="269">IF(AND(L580&lt;L_rampe,Poussee&lt;Poids*SIN(M580)),0,(-W580+Poussee)/m*COS(M580)-U580/m*SIN(M580))</f>
        <v>-0.73986056671381439</v>
      </c>
      <c r="E581" s="307">
        <f t="shared" ref="E581:E644" ca="1" si="270">IF(AND(L580&lt;L_rampe,Poussee&lt;Poids*SIN(M580)),0,(-W580+Poussee)/m*SIN(M580)+U580/m*COS(M580)-Poids/m)</f>
        <v>-3.4664690816926447</v>
      </c>
      <c r="F581" s="304">
        <f t="shared" ref="F581:F644" ca="1" si="271">SQRT(acc_x^2+acc_z^2)</f>
        <v>3.544545323805175</v>
      </c>
      <c r="G581" s="306">
        <f t="shared" ref="G581:G644" ca="1" si="272">G580+acc_x*pas</f>
        <v>14.938318618751714</v>
      </c>
      <c r="H581" s="307">
        <f t="shared" ref="H581:H644" ca="1" si="273">H580+acc_z*pas</f>
        <v>-128.08144681868001</v>
      </c>
      <c r="I581" s="304">
        <f t="shared" ref="I581:I644" ca="1" si="274">SQRT(vit_x^2+vit_z^2)</f>
        <v>128.94964281579729</v>
      </c>
      <c r="J581" s="306">
        <f t="shared" ref="J581:J644" ca="1" si="275">J580+0.5*(vit_x+G580)*pas*(K580&gt;=0)</f>
        <v>806.96660753290701</v>
      </c>
      <c r="K581" s="307">
        <f t="shared" ref="K581:K644" ca="1" si="276">K580+0.5*(vit_z+H580)*pas</f>
        <v>-3.6121014955852613</v>
      </c>
      <c r="L581" s="304">
        <f t="shared" ca="1" si="261"/>
        <v>806.97469164180302</v>
      </c>
      <c r="M581" s="306">
        <f t="shared" ref="M581:M644" ca="1" si="277">IF(AND(L580&gt;L_rampe,G581&gt;0),ATAN2(G581,H581),$M$4)</f>
        <v>-1.4546894919002475</v>
      </c>
      <c r="N581" s="304">
        <f t="shared" ref="N581:N644" ca="1" si="278">DEGREES(Beta)</f>
        <v>-83.347568387914336</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8.7299999999999986</v>
      </c>
      <c r="T581" s="304">
        <f t="shared" ca="1" si="262"/>
        <v>85.641299999999987</v>
      </c>
      <c r="U581" s="311">
        <f t="shared" ca="1" si="263"/>
        <v>0</v>
      </c>
      <c r="V581" s="306">
        <f t="shared" ca="1" si="264"/>
        <v>1.2254425623622178</v>
      </c>
      <c r="W581" s="304">
        <f t="shared" ca="1" si="265"/>
        <v>55.754777344144514</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3.357418941602246</v>
      </c>
      <c r="AH581" s="304">
        <f t="shared" ref="AH581:AH644" ca="1" si="289">IF(AND(L580&lt;L_rampe,Poussee&lt;Poids*SIN(M580)), g*SIN(M580), (-W580+Poussee)/m)</f>
        <v>-6.3865309965347734</v>
      </c>
    </row>
    <row r="582" spans="1:34" x14ac:dyDescent="0.2">
      <c r="A582" s="347">
        <f t="shared" ca="1" si="267"/>
        <v>1E-4</v>
      </c>
      <c r="B582" s="304">
        <f t="shared" ca="1" si="268"/>
        <v>33.506300000000415</v>
      </c>
      <c r="D582" s="306">
        <f t="shared" ca="1" si="269"/>
        <v>-0.73985977634007394</v>
      </c>
      <c r="E582" s="307">
        <f t="shared" ca="1" si="270"/>
        <v>-3.4664272716991844</v>
      </c>
      <c r="F582" s="304">
        <f t="shared" ca="1" si="271"/>
        <v>3.5445042697993521</v>
      </c>
      <c r="G582" s="306">
        <f t="shared" ca="1" si="272"/>
        <v>14.938244632774079</v>
      </c>
      <c r="H582" s="307">
        <f t="shared" ca="1" si="273"/>
        <v>-128.08179346140719</v>
      </c>
      <c r="I582" s="304">
        <f t="shared" ca="1" si="274"/>
        <v>128.949978553698</v>
      </c>
      <c r="J582" s="306">
        <f t="shared" ca="1" si="275"/>
        <v>806.96660753290701</v>
      </c>
      <c r="K582" s="307">
        <f t="shared" ca="1" si="276"/>
        <v>-3.6249096575992654</v>
      </c>
      <c r="L582" s="304">
        <f t="shared" ca="1" si="261"/>
        <v>806.97474907409253</v>
      </c>
      <c r="M582" s="306">
        <f t="shared" ca="1" si="277"/>
        <v>-1.4546903732114851</v>
      </c>
      <c r="N582" s="304">
        <f t="shared" ca="1" si="278"/>
        <v>-83.347618883328693</v>
      </c>
      <c r="P582" s="310">
        <f t="shared" ca="1" si="279"/>
        <v>23</v>
      </c>
      <c r="Q582" s="304">
        <f t="shared" ca="1" si="280"/>
        <v>0</v>
      </c>
      <c r="R582" s="306">
        <f t="shared" ca="1" si="281"/>
        <v>0</v>
      </c>
      <c r="S582" s="307">
        <f t="shared" ca="1" si="282"/>
        <v>8.7299999999999986</v>
      </c>
      <c r="T582" s="304">
        <f t="shared" ca="1" si="262"/>
        <v>85.641299999999987</v>
      </c>
      <c r="U582" s="311">
        <f t="shared" ca="1" si="263"/>
        <v>0</v>
      </c>
      <c r="V582" s="306">
        <f t="shared" ca="1" si="264"/>
        <v>1.225444131929962</v>
      </c>
      <c r="W582" s="304">
        <f t="shared" ca="1" si="265"/>
        <v>55.755139086828208</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3.3573785062532737</v>
      </c>
      <c r="AH582" s="304">
        <f t="shared" ca="1" si="289"/>
        <v>-6.386572433464436</v>
      </c>
    </row>
    <row r="583" spans="1:34" x14ac:dyDescent="0.2">
      <c r="A583" s="347">
        <f t="shared" ca="1" si="267"/>
        <v>1E-4</v>
      </c>
      <c r="B583" s="304">
        <f t="shared" ca="1" si="268"/>
        <v>33.506400000000419</v>
      </c>
      <c r="D583" s="306">
        <f t="shared" ca="1" si="269"/>
        <v>-0.73985898592729393</v>
      </c>
      <c r="E583" s="307">
        <f t="shared" ca="1" si="270"/>
        <v>-3.466385461903629</v>
      </c>
      <c r="F583" s="304">
        <f t="shared" ca="1" si="271"/>
        <v>3.5444632159967746</v>
      </c>
      <c r="G583" s="306">
        <f t="shared" ca="1" si="272"/>
        <v>14.938170646875486</v>
      </c>
      <c r="H583" s="307">
        <f t="shared" ca="1" si="273"/>
        <v>-128.08214009995336</v>
      </c>
      <c r="I583" s="304">
        <f t="shared" ca="1" si="274"/>
        <v>128.95031428755516</v>
      </c>
      <c r="J583" s="306">
        <f t="shared" ca="1" si="275"/>
        <v>806.96660753290701</v>
      </c>
      <c r="K583" s="307">
        <f t="shared" ca="1" si="276"/>
        <v>-3.6377178542773336</v>
      </c>
      <c r="L583" s="304">
        <f t="shared" ca="1" si="261"/>
        <v>806.97480670982293</v>
      </c>
      <c r="M583" s="306">
        <f t="shared" ca="1" si="277"/>
        <v>-1.4546912545137687</v>
      </c>
      <c r="N583" s="304">
        <f t="shared" ca="1" si="278"/>
        <v>-83.347669378230009</v>
      </c>
      <c r="P583" s="310">
        <f t="shared" ca="1" si="279"/>
        <v>23</v>
      </c>
      <c r="Q583" s="304">
        <f t="shared" ca="1" si="280"/>
        <v>0</v>
      </c>
      <c r="R583" s="306">
        <f t="shared" ca="1" si="281"/>
        <v>0</v>
      </c>
      <c r="S583" s="307">
        <f t="shared" ca="1" si="282"/>
        <v>8.7299999999999986</v>
      </c>
      <c r="T583" s="304">
        <f t="shared" ca="1" si="262"/>
        <v>85.641299999999987</v>
      </c>
      <c r="U583" s="311">
        <f t="shared" ca="1" si="263"/>
        <v>0</v>
      </c>
      <c r="V583" s="306">
        <f t="shared" ca="1" si="264"/>
        <v>1.2254457015039653</v>
      </c>
      <c r="W583" s="304">
        <f t="shared" ca="1" si="265"/>
        <v>55.755500827799601</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3.357338071082693</v>
      </c>
      <c r="AH583" s="304">
        <f t="shared" ca="1" si="289"/>
        <v>-6.3866138701979631</v>
      </c>
    </row>
    <row r="584" spans="1:34" x14ac:dyDescent="0.2">
      <c r="A584" s="347">
        <f t="shared" ca="1" si="267"/>
        <v>1E-4</v>
      </c>
      <c r="B584" s="304">
        <f t="shared" ca="1" si="268"/>
        <v>33.506500000000422</v>
      </c>
      <c r="D584" s="306">
        <f t="shared" ca="1" si="269"/>
        <v>-0.73985819547547282</v>
      </c>
      <c r="E584" s="307">
        <f t="shared" ca="1" si="270"/>
        <v>-3.4663436523059836</v>
      </c>
      <c r="F584" s="304">
        <f t="shared" ca="1" si="271"/>
        <v>3.5444221623974492</v>
      </c>
      <c r="G584" s="306">
        <f t="shared" ca="1" si="272"/>
        <v>14.938096661055939</v>
      </c>
      <c r="H584" s="307">
        <f t="shared" ca="1" si="273"/>
        <v>-128.08248673431859</v>
      </c>
      <c r="I584" s="304">
        <f t="shared" ca="1" si="274"/>
        <v>128.95065001736884</v>
      </c>
      <c r="J584" s="306">
        <f t="shared" ca="1" si="275"/>
        <v>806.96660753290701</v>
      </c>
      <c r="K584" s="307">
        <f t="shared" ca="1" si="276"/>
        <v>-3.6505260856190471</v>
      </c>
      <c r="L584" s="304">
        <f t="shared" ca="1" si="261"/>
        <v>806.97486454899604</v>
      </c>
      <c r="M584" s="306">
        <f t="shared" ca="1" si="277"/>
        <v>-1.4546921358070983</v>
      </c>
      <c r="N584" s="304">
        <f t="shared" ca="1" si="278"/>
        <v>-83.347719872618313</v>
      </c>
      <c r="P584" s="310">
        <f t="shared" ca="1" si="279"/>
        <v>23</v>
      </c>
      <c r="Q584" s="304">
        <f t="shared" ca="1" si="280"/>
        <v>0</v>
      </c>
      <c r="R584" s="306">
        <f t="shared" ca="1" si="281"/>
        <v>0</v>
      </c>
      <c r="S584" s="307">
        <f t="shared" ca="1" si="282"/>
        <v>8.7299999999999986</v>
      </c>
      <c r="T584" s="304">
        <f t="shared" ca="1" si="262"/>
        <v>85.641299999999987</v>
      </c>
      <c r="U584" s="311">
        <f t="shared" ca="1" si="263"/>
        <v>0</v>
      </c>
      <c r="V584" s="306">
        <f t="shared" ca="1" si="264"/>
        <v>1.2254472710842264</v>
      </c>
      <c r="W584" s="304">
        <f t="shared" ca="1" si="265"/>
        <v>55.755862567058685</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3.3572976360905082</v>
      </c>
      <c r="AH584" s="304">
        <f t="shared" ca="1" si="289"/>
        <v>-6.3866553067353502</v>
      </c>
    </row>
    <row r="585" spans="1:34" x14ac:dyDescent="0.2">
      <c r="A585" s="347">
        <f t="shared" ca="1" si="267"/>
        <v>1E-4</v>
      </c>
      <c r="B585" s="304">
        <f t="shared" ca="1" si="268"/>
        <v>33.506600000000425</v>
      </c>
      <c r="D585" s="306">
        <f t="shared" ca="1" si="269"/>
        <v>-0.73985740498461205</v>
      </c>
      <c r="E585" s="307">
        <f t="shared" ca="1" si="270"/>
        <v>-3.4663018429062493</v>
      </c>
      <c r="F585" s="304">
        <f t="shared" ca="1" si="271"/>
        <v>3.5443811090013759</v>
      </c>
      <c r="G585" s="306">
        <f t="shared" ca="1" si="272"/>
        <v>14.938022675315441</v>
      </c>
      <c r="H585" s="307">
        <f t="shared" ca="1" si="273"/>
        <v>-128.08283336450287</v>
      </c>
      <c r="I585" s="304">
        <f t="shared" ca="1" si="274"/>
        <v>128.95098574313903</v>
      </c>
      <c r="J585" s="306">
        <f t="shared" ca="1" si="275"/>
        <v>806.96660753290701</v>
      </c>
      <c r="K585" s="307">
        <f t="shared" ca="1" si="276"/>
        <v>-3.663334351623988</v>
      </c>
      <c r="L585" s="304">
        <f t="shared" ca="1" si="261"/>
        <v>806.97492259161345</v>
      </c>
      <c r="M585" s="306">
        <f t="shared" ca="1" si="277"/>
        <v>-1.4546930170914742</v>
      </c>
      <c r="N585" s="304">
        <f t="shared" ca="1" si="278"/>
        <v>-83.347770366493606</v>
      </c>
      <c r="P585" s="310">
        <f t="shared" ca="1" si="279"/>
        <v>23</v>
      </c>
      <c r="Q585" s="304">
        <f t="shared" ca="1" si="280"/>
        <v>0</v>
      </c>
      <c r="R585" s="306">
        <f t="shared" ca="1" si="281"/>
        <v>0</v>
      </c>
      <c r="S585" s="307">
        <f t="shared" ca="1" si="282"/>
        <v>8.7299999999999986</v>
      </c>
      <c r="T585" s="304">
        <f t="shared" ca="1" si="262"/>
        <v>85.641299999999987</v>
      </c>
      <c r="U585" s="311">
        <f t="shared" ca="1" si="263"/>
        <v>0</v>
      </c>
      <c r="V585" s="306">
        <f t="shared" ca="1" si="264"/>
        <v>1.2254488406707462</v>
      </c>
      <c r="W585" s="304">
        <f t="shared" ca="1" si="265"/>
        <v>55.756224304605475</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3.3572572012767212</v>
      </c>
      <c r="AH585" s="304">
        <f t="shared" ca="1" si="289"/>
        <v>-6.3866967430765973</v>
      </c>
    </row>
    <row r="586" spans="1:34" x14ac:dyDescent="0.2">
      <c r="A586" s="347">
        <f t="shared" ca="1" si="267"/>
        <v>1E-4</v>
      </c>
      <c r="B586" s="304">
        <f t="shared" ca="1" si="268"/>
        <v>33.506700000000428</v>
      </c>
      <c r="D586" s="306">
        <f t="shared" ca="1" si="269"/>
        <v>-0.73985661445471218</v>
      </c>
      <c r="E586" s="307">
        <f t="shared" ca="1" si="270"/>
        <v>-3.4662600337044243</v>
      </c>
      <c r="F586" s="304">
        <f t="shared" ca="1" si="271"/>
        <v>3.5443400558085543</v>
      </c>
      <c r="G586" s="306">
        <f t="shared" ca="1" si="272"/>
        <v>14.937948689653995</v>
      </c>
      <c r="H586" s="307">
        <f t="shared" ca="1" si="273"/>
        <v>-128.08317999050624</v>
      </c>
      <c r="I586" s="304">
        <f t="shared" ca="1" si="274"/>
        <v>128.95132146486577</v>
      </c>
      <c r="J586" s="306">
        <f t="shared" ca="1" si="275"/>
        <v>806.96660753290701</v>
      </c>
      <c r="K586" s="307">
        <f t="shared" ca="1" si="276"/>
        <v>-3.6761426522917384</v>
      </c>
      <c r="L586" s="304">
        <f t="shared" ca="1" si="261"/>
        <v>806.97498083767675</v>
      </c>
      <c r="M586" s="306">
        <f t="shared" ca="1" si="277"/>
        <v>-1.4546938983668964</v>
      </c>
      <c r="N586" s="304">
        <f t="shared" ca="1" si="278"/>
        <v>-83.347820859855887</v>
      </c>
      <c r="P586" s="310">
        <f t="shared" ca="1" si="279"/>
        <v>23</v>
      </c>
      <c r="Q586" s="304">
        <f t="shared" ca="1" si="280"/>
        <v>0</v>
      </c>
      <c r="R586" s="306">
        <f t="shared" ca="1" si="281"/>
        <v>0</v>
      </c>
      <c r="S586" s="307">
        <f t="shared" ca="1" si="282"/>
        <v>8.7299999999999986</v>
      </c>
      <c r="T586" s="304">
        <f t="shared" ca="1" si="262"/>
        <v>85.641299999999987</v>
      </c>
      <c r="U586" s="311">
        <f t="shared" ca="1" si="263"/>
        <v>0</v>
      </c>
      <c r="V586" s="306">
        <f t="shared" ca="1" si="264"/>
        <v>1.2254504102635251</v>
      </c>
      <c r="W586" s="304">
        <f t="shared" ca="1" si="265"/>
        <v>55.756586040439949</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3.3572167666413293</v>
      </c>
      <c r="AH586" s="304">
        <f t="shared" ca="1" si="289"/>
        <v>-6.3867381792217053</v>
      </c>
    </row>
    <row r="587" spans="1:34" x14ac:dyDescent="0.2">
      <c r="A587" s="347">
        <f t="shared" ca="1" si="267"/>
        <v>1E-4</v>
      </c>
      <c r="B587" s="304">
        <f t="shared" ca="1" si="268"/>
        <v>33.506800000000432</v>
      </c>
      <c r="D587" s="306">
        <f t="shared" ca="1" si="269"/>
        <v>-0.73985582388577431</v>
      </c>
      <c r="E587" s="307">
        <f t="shared" ca="1" si="270"/>
        <v>-3.4662182247005129</v>
      </c>
      <c r="F587" s="304">
        <f t="shared" ca="1" si="271"/>
        <v>3.5442990028189878</v>
      </c>
      <c r="G587" s="306">
        <f t="shared" ca="1" si="272"/>
        <v>14.937874704071607</v>
      </c>
      <c r="H587" s="307">
        <f t="shared" ca="1" si="273"/>
        <v>-128.08352661232871</v>
      </c>
      <c r="I587" s="304">
        <f t="shared" ca="1" si="274"/>
        <v>128.95165718254907</v>
      </c>
      <c r="J587" s="306">
        <f t="shared" ca="1" si="275"/>
        <v>806.96660753290701</v>
      </c>
      <c r="K587" s="307">
        <f t="shared" ca="1" si="276"/>
        <v>-3.68895098762188</v>
      </c>
      <c r="L587" s="304">
        <f t="shared" ca="1" si="261"/>
        <v>806.97503928718754</v>
      </c>
      <c r="M587" s="306">
        <f t="shared" ca="1" si="277"/>
        <v>-1.4546947796333651</v>
      </c>
      <c r="N587" s="304">
        <f t="shared" ca="1" si="278"/>
        <v>-83.34787135270517</v>
      </c>
      <c r="P587" s="310">
        <f t="shared" ca="1" si="279"/>
        <v>23</v>
      </c>
      <c r="Q587" s="304">
        <f t="shared" ca="1" si="280"/>
        <v>0</v>
      </c>
      <c r="R587" s="306">
        <f t="shared" ca="1" si="281"/>
        <v>0</v>
      </c>
      <c r="S587" s="307">
        <f t="shared" ca="1" si="282"/>
        <v>8.7299999999999986</v>
      </c>
      <c r="T587" s="304">
        <f t="shared" ca="1" si="262"/>
        <v>85.641299999999987</v>
      </c>
      <c r="U587" s="311">
        <f t="shared" ca="1" si="263"/>
        <v>0</v>
      </c>
      <c r="V587" s="306">
        <f t="shared" ca="1" si="264"/>
        <v>1.225451979862562</v>
      </c>
      <c r="W587" s="304">
        <f t="shared" ca="1" si="265"/>
        <v>55.756947774562043</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3.357176332184336</v>
      </c>
      <c r="AH587" s="304">
        <f t="shared" ca="1" si="289"/>
        <v>-6.3867796151706706</v>
      </c>
    </row>
    <row r="588" spans="1:34" x14ac:dyDescent="0.2">
      <c r="A588" s="347">
        <f t="shared" ca="1" si="267"/>
        <v>1E-4</v>
      </c>
      <c r="B588" s="304">
        <f t="shared" ca="1" si="268"/>
        <v>33.506900000000435</v>
      </c>
      <c r="D588" s="306">
        <f t="shared" ca="1" si="269"/>
        <v>-0.739855033277798</v>
      </c>
      <c r="E588" s="307">
        <f t="shared" ca="1" si="270"/>
        <v>-3.4661764158945187</v>
      </c>
      <c r="F588" s="304">
        <f t="shared" ca="1" si="271"/>
        <v>3.544257950032681</v>
      </c>
      <c r="G588" s="306">
        <f t="shared" ca="1" si="272"/>
        <v>14.93780071856828</v>
      </c>
      <c r="H588" s="307">
        <f t="shared" ca="1" si="273"/>
        <v>-128.08387322997029</v>
      </c>
      <c r="I588" s="304">
        <f t="shared" ca="1" si="274"/>
        <v>128.95199289618893</v>
      </c>
      <c r="J588" s="306">
        <f t="shared" ca="1" si="275"/>
        <v>806.96660753290701</v>
      </c>
      <c r="K588" s="307">
        <f t="shared" ca="1" si="276"/>
        <v>-3.7017593576139949</v>
      </c>
      <c r="L588" s="304">
        <f t="shared" ca="1" si="261"/>
        <v>806.97509794014741</v>
      </c>
      <c r="M588" s="306">
        <f t="shared" ca="1" si="277"/>
        <v>-1.4546956608908805</v>
      </c>
      <c r="N588" s="304">
        <f t="shared" ca="1" si="278"/>
        <v>-83.347921845041469</v>
      </c>
      <c r="P588" s="310">
        <f t="shared" ca="1" si="279"/>
        <v>23</v>
      </c>
      <c r="Q588" s="304">
        <f t="shared" ca="1" si="280"/>
        <v>0</v>
      </c>
      <c r="R588" s="306">
        <f t="shared" ca="1" si="281"/>
        <v>0</v>
      </c>
      <c r="S588" s="307">
        <f t="shared" ca="1" si="282"/>
        <v>8.7299999999999986</v>
      </c>
      <c r="T588" s="304">
        <f t="shared" ca="1" si="262"/>
        <v>85.641299999999987</v>
      </c>
      <c r="U588" s="311">
        <f t="shared" ca="1" si="263"/>
        <v>0</v>
      </c>
      <c r="V588" s="306">
        <f t="shared" ca="1" si="264"/>
        <v>1.2254535494678569</v>
      </c>
      <c r="W588" s="304">
        <f t="shared" ca="1" si="265"/>
        <v>55.757309506971758</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3.3571358979057502</v>
      </c>
      <c r="AH588" s="304">
        <f t="shared" ca="1" si="289"/>
        <v>-6.386821050923488</v>
      </c>
    </row>
    <row r="589" spans="1:34" x14ac:dyDescent="0.2">
      <c r="A589" s="347">
        <f t="shared" ca="1" si="267"/>
        <v>1E-4</v>
      </c>
      <c r="B589" s="304">
        <f t="shared" ca="1" si="268"/>
        <v>33.507000000000438</v>
      </c>
      <c r="D589" s="306">
        <f t="shared" ca="1" si="269"/>
        <v>-0.73985424263078337</v>
      </c>
      <c r="E589" s="307">
        <f t="shared" ca="1" si="270"/>
        <v>-3.4661346072864445</v>
      </c>
      <c r="F589" s="304">
        <f t="shared" ca="1" si="271"/>
        <v>3.544216897449636</v>
      </c>
      <c r="G589" s="306">
        <f t="shared" ca="1" si="272"/>
        <v>14.937726733144016</v>
      </c>
      <c r="H589" s="307">
        <f t="shared" ca="1" si="273"/>
        <v>-128.08421984343101</v>
      </c>
      <c r="I589" s="304">
        <f t="shared" ca="1" si="274"/>
        <v>128.95232860578537</v>
      </c>
      <c r="J589" s="306">
        <f t="shared" ca="1" si="275"/>
        <v>806.96660753290701</v>
      </c>
      <c r="K589" s="307">
        <f t="shared" ca="1" si="276"/>
        <v>-3.7145677622676652</v>
      </c>
      <c r="L589" s="304">
        <f t="shared" ca="1" si="261"/>
        <v>806.97515679655794</v>
      </c>
      <c r="M589" s="306">
        <f t="shared" ca="1" si="277"/>
        <v>-1.4546965421394427</v>
      </c>
      <c r="N589" s="304">
        <f t="shared" ca="1" si="278"/>
        <v>-83.347972336864771</v>
      </c>
      <c r="P589" s="310">
        <f t="shared" ca="1" si="279"/>
        <v>23</v>
      </c>
      <c r="Q589" s="304">
        <f t="shared" ca="1" si="280"/>
        <v>0</v>
      </c>
      <c r="R589" s="306">
        <f t="shared" ca="1" si="281"/>
        <v>0</v>
      </c>
      <c r="S589" s="307">
        <f t="shared" ca="1" si="282"/>
        <v>8.7299999999999986</v>
      </c>
      <c r="T589" s="304">
        <f t="shared" ca="1" si="262"/>
        <v>85.641299999999987</v>
      </c>
      <c r="U589" s="311">
        <f t="shared" ca="1" si="263"/>
        <v>0</v>
      </c>
      <c r="V589" s="306">
        <f t="shared" ca="1" si="264"/>
        <v>1.225455119079411</v>
      </c>
      <c r="W589" s="304">
        <f t="shared" ca="1" si="265"/>
        <v>55.757671237669094</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3.357095463805571</v>
      </c>
      <c r="AH589" s="304">
        <f t="shared" ca="1" si="289"/>
        <v>-6.3868624864801564</v>
      </c>
    </row>
    <row r="590" spans="1:34" x14ac:dyDescent="0.2">
      <c r="A590" s="347">
        <f t="shared" ca="1" si="267"/>
        <v>1E-4</v>
      </c>
      <c r="B590" s="304">
        <f t="shared" ca="1" si="268"/>
        <v>33.507100000000442</v>
      </c>
      <c r="D590" s="306">
        <f t="shared" ca="1" si="269"/>
        <v>-0.73985345194473218</v>
      </c>
      <c r="E590" s="307">
        <f t="shared" ca="1" si="270"/>
        <v>-3.4660927988762902</v>
      </c>
      <c r="F590" s="304">
        <f t="shared" ca="1" si="271"/>
        <v>3.5441758450698537</v>
      </c>
      <c r="G590" s="306">
        <f t="shared" ca="1" si="272"/>
        <v>14.937652747798822</v>
      </c>
      <c r="H590" s="307">
        <f t="shared" ca="1" si="273"/>
        <v>-128.0845664527109</v>
      </c>
      <c r="I590" s="304">
        <f t="shared" ca="1" si="274"/>
        <v>128.95266431133842</v>
      </c>
      <c r="J590" s="306">
        <f t="shared" ca="1" si="275"/>
        <v>806.96660753290701</v>
      </c>
      <c r="K590" s="307">
        <f t="shared" ca="1" si="276"/>
        <v>-3.7273762015824721</v>
      </c>
      <c r="L590" s="304">
        <f t="shared" ca="1" si="261"/>
        <v>806.97521585642073</v>
      </c>
      <c r="M590" s="306">
        <f t="shared" ca="1" si="277"/>
        <v>-1.4546974233790515</v>
      </c>
      <c r="N590" s="304">
        <f t="shared" ca="1" si="278"/>
        <v>-83.348022828175104</v>
      </c>
      <c r="P590" s="310">
        <f t="shared" ca="1" si="279"/>
        <v>23</v>
      </c>
      <c r="Q590" s="304">
        <f t="shared" ca="1" si="280"/>
        <v>0</v>
      </c>
      <c r="R590" s="306">
        <f t="shared" ca="1" si="281"/>
        <v>0</v>
      </c>
      <c r="S590" s="307">
        <f t="shared" ca="1" si="282"/>
        <v>8.7299999999999986</v>
      </c>
      <c r="T590" s="304">
        <f t="shared" ca="1" si="262"/>
        <v>85.641299999999987</v>
      </c>
      <c r="U590" s="311">
        <f t="shared" ca="1" si="263"/>
        <v>0</v>
      </c>
      <c r="V590" s="306">
        <f t="shared" ca="1" si="264"/>
        <v>1.2254566886972229</v>
      </c>
      <c r="W590" s="304">
        <f t="shared" ca="1" si="265"/>
        <v>55.758032966653985</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3.3570550298837967</v>
      </c>
      <c r="AH590" s="304">
        <f t="shared" ca="1" si="289"/>
        <v>-6.386903921840676</v>
      </c>
    </row>
    <row r="591" spans="1:34" x14ac:dyDescent="0.2">
      <c r="A591" s="347">
        <f t="shared" ca="1" si="267"/>
        <v>1E-4</v>
      </c>
      <c r="B591" s="304">
        <f t="shared" ca="1" si="268"/>
        <v>33.507200000000445</v>
      </c>
      <c r="D591" s="306">
        <f t="shared" ca="1" si="269"/>
        <v>-0.73985266121964521</v>
      </c>
      <c r="E591" s="307">
        <f t="shared" ca="1" si="270"/>
        <v>-3.466050990664062</v>
      </c>
      <c r="F591" s="304">
        <f t="shared" ca="1" si="271"/>
        <v>3.54413479289334</v>
      </c>
      <c r="G591" s="306">
        <f t="shared" ca="1" si="272"/>
        <v>14.9375787625327</v>
      </c>
      <c r="H591" s="307">
        <f t="shared" ca="1" si="273"/>
        <v>-128.08491305780996</v>
      </c>
      <c r="I591" s="304">
        <f t="shared" ca="1" si="274"/>
        <v>128.95300001284809</v>
      </c>
      <c r="J591" s="306">
        <f t="shared" ca="1" si="275"/>
        <v>806.96660753290701</v>
      </c>
      <c r="K591" s="307">
        <f t="shared" ca="1" si="276"/>
        <v>-3.7401846755579982</v>
      </c>
      <c r="L591" s="304">
        <f t="shared" ca="1" si="261"/>
        <v>806.97527511973749</v>
      </c>
      <c r="M591" s="306">
        <f t="shared" ca="1" si="277"/>
        <v>-1.4546983046097075</v>
      </c>
      <c r="N591" s="304">
        <f t="shared" ca="1" si="278"/>
        <v>-83.348073318972467</v>
      </c>
      <c r="P591" s="310">
        <f t="shared" ca="1" si="279"/>
        <v>23</v>
      </c>
      <c r="Q591" s="304">
        <f t="shared" ca="1" si="280"/>
        <v>0</v>
      </c>
      <c r="R591" s="306">
        <f t="shared" ca="1" si="281"/>
        <v>0</v>
      </c>
      <c r="S591" s="307">
        <f t="shared" ca="1" si="282"/>
        <v>8.7299999999999986</v>
      </c>
      <c r="T591" s="304">
        <f t="shared" ca="1" si="262"/>
        <v>85.641299999999987</v>
      </c>
      <c r="U591" s="311">
        <f t="shared" ca="1" si="263"/>
        <v>0</v>
      </c>
      <c r="V591" s="306">
        <f t="shared" ca="1" si="264"/>
        <v>1.2254582583212934</v>
      </c>
      <c r="W591" s="304">
        <f t="shared" ca="1" si="265"/>
        <v>55.758394693926455</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3.3570145961404396</v>
      </c>
      <c r="AH591" s="304">
        <f t="shared" ca="1" si="289"/>
        <v>-6.3869453570050396</v>
      </c>
    </row>
    <row r="592" spans="1:34" x14ac:dyDescent="0.2">
      <c r="A592" s="347">
        <f t="shared" ca="1" si="267"/>
        <v>1E-4</v>
      </c>
      <c r="B592" s="304">
        <f t="shared" ca="1" si="268"/>
        <v>33.507300000000448</v>
      </c>
      <c r="D592" s="306">
        <f t="shared" ca="1" si="269"/>
        <v>-0.73985187045552125</v>
      </c>
      <c r="E592" s="307">
        <f t="shared" ca="1" si="270"/>
        <v>-3.4660091826497581</v>
      </c>
      <c r="F592" s="304">
        <f t="shared" ca="1" si="271"/>
        <v>3.5440937409200926</v>
      </c>
      <c r="G592" s="306">
        <f t="shared" ca="1" si="272"/>
        <v>14.937504777345655</v>
      </c>
      <c r="H592" s="307">
        <f t="shared" ca="1" si="273"/>
        <v>-128.08525965872823</v>
      </c>
      <c r="I592" s="304">
        <f t="shared" ca="1" si="274"/>
        <v>128.95333571031443</v>
      </c>
      <c r="J592" s="306">
        <f t="shared" ca="1" si="275"/>
        <v>806.96660753290701</v>
      </c>
      <c r="K592" s="307">
        <f t="shared" ca="1" si="276"/>
        <v>-3.7529931841938251</v>
      </c>
      <c r="L592" s="304">
        <f t="shared" ca="1" si="261"/>
        <v>806.9753345865098</v>
      </c>
      <c r="M592" s="306">
        <f t="shared" ca="1" si="277"/>
        <v>-1.4546991858314109</v>
      </c>
      <c r="N592" s="304">
        <f t="shared" ca="1" si="278"/>
        <v>-83.34812380925689</v>
      </c>
      <c r="P592" s="310">
        <f t="shared" ca="1" si="279"/>
        <v>23</v>
      </c>
      <c r="Q592" s="304">
        <f t="shared" ca="1" si="280"/>
        <v>0</v>
      </c>
      <c r="R592" s="306">
        <f t="shared" ca="1" si="281"/>
        <v>0</v>
      </c>
      <c r="S592" s="307">
        <f t="shared" ca="1" si="282"/>
        <v>8.7299999999999986</v>
      </c>
      <c r="T592" s="304">
        <f t="shared" ca="1" si="262"/>
        <v>85.641299999999987</v>
      </c>
      <c r="U592" s="311">
        <f t="shared" ca="1" si="263"/>
        <v>0</v>
      </c>
      <c r="V592" s="306">
        <f t="shared" ca="1" si="264"/>
        <v>1.2254598279516222</v>
      </c>
      <c r="W592" s="304">
        <f t="shared" ca="1" si="265"/>
        <v>55.758756419486488</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3.3569741625754945</v>
      </c>
      <c r="AH592" s="304">
        <f t="shared" ca="1" si="289"/>
        <v>-6.386986791973249</v>
      </c>
    </row>
    <row r="593" spans="1:34" x14ac:dyDescent="0.2">
      <c r="A593" s="347">
        <f t="shared" ca="1" si="267"/>
        <v>1E-4</v>
      </c>
      <c r="B593" s="304">
        <f t="shared" ca="1" si="268"/>
        <v>33.507400000000452</v>
      </c>
      <c r="D593" s="306">
        <f t="shared" ca="1" si="269"/>
        <v>-0.73985107965236063</v>
      </c>
      <c r="E593" s="307">
        <f t="shared" ca="1" si="270"/>
        <v>-3.4659673748333795</v>
      </c>
      <c r="F593" s="304">
        <f t="shared" ca="1" si="271"/>
        <v>3.5440526891501136</v>
      </c>
      <c r="G593" s="306">
        <f t="shared" ca="1" si="272"/>
        <v>14.93743079223769</v>
      </c>
      <c r="H593" s="307">
        <f t="shared" ca="1" si="273"/>
        <v>-128.08560625546571</v>
      </c>
      <c r="I593" s="304">
        <f t="shared" ca="1" si="274"/>
        <v>128.95367140373742</v>
      </c>
      <c r="J593" s="306">
        <f t="shared" ca="1" si="275"/>
        <v>806.96660753290701</v>
      </c>
      <c r="K593" s="307">
        <f t="shared" ca="1" si="276"/>
        <v>-3.765801727489535</v>
      </c>
      <c r="L593" s="304">
        <f t="shared" ca="1" si="261"/>
        <v>806.97539425673915</v>
      </c>
      <c r="M593" s="306">
        <f t="shared" ca="1" si="277"/>
        <v>-1.4547000670441614</v>
      </c>
      <c r="N593" s="304">
        <f t="shared" ca="1" si="278"/>
        <v>-83.348174299028344</v>
      </c>
      <c r="P593" s="310">
        <f t="shared" ca="1" si="279"/>
        <v>23</v>
      </c>
      <c r="Q593" s="304">
        <f t="shared" ca="1" si="280"/>
        <v>0</v>
      </c>
      <c r="R593" s="306">
        <f t="shared" ca="1" si="281"/>
        <v>0</v>
      </c>
      <c r="S593" s="307">
        <f t="shared" ca="1" si="282"/>
        <v>8.7299999999999986</v>
      </c>
      <c r="T593" s="304">
        <f t="shared" ca="1" si="262"/>
        <v>85.641299999999987</v>
      </c>
      <c r="U593" s="311">
        <f t="shared" ca="1" si="263"/>
        <v>0</v>
      </c>
      <c r="V593" s="306">
        <f t="shared" ca="1" si="264"/>
        <v>1.2254613975882092</v>
      </c>
      <c r="W593" s="304">
        <f t="shared" ca="1" si="265"/>
        <v>55.759118143334035</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3.3569337291889658</v>
      </c>
      <c r="AH593" s="304">
        <f t="shared" ca="1" si="289"/>
        <v>-6.3870282267453033</v>
      </c>
    </row>
    <row r="594" spans="1:34" x14ac:dyDescent="0.2">
      <c r="A594" s="347">
        <f t="shared" ca="1" si="267"/>
        <v>1E-4</v>
      </c>
      <c r="B594" s="304">
        <f t="shared" ca="1" si="268"/>
        <v>33.507500000000455</v>
      </c>
      <c r="D594" s="306">
        <f t="shared" ca="1" si="269"/>
        <v>-0.73985028881016568</v>
      </c>
      <c r="E594" s="307">
        <f t="shared" ca="1" si="270"/>
        <v>-3.4659255672149332</v>
      </c>
      <c r="F594" s="304">
        <f t="shared" ca="1" si="271"/>
        <v>3.5440116375834099</v>
      </c>
      <c r="G594" s="306">
        <f t="shared" ca="1" si="272"/>
        <v>14.937356807208809</v>
      </c>
      <c r="H594" s="307">
        <f t="shared" ca="1" si="273"/>
        <v>-128.08595284802243</v>
      </c>
      <c r="I594" s="304">
        <f t="shared" ca="1" si="274"/>
        <v>128.9540070931171</v>
      </c>
      <c r="J594" s="306">
        <f t="shared" ca="1" si="275"/>
        <v>806.96660753290701</v>
      </c>
      <c r="K594" s="307">
        <f t="shared" ca="1" si="276"/>
        <v>-3.7786103054447095</v>
      </c>
      <c r="L594" s="304">
        <f t="shared" ca="1" si="261"/>
        <v>806.97545413042724</v>
      </c>
      <c r="M594" s="306">
        <f t="shared" ca="1" si="277"/>
        <v>-1.4547009482479594</v>
      </c>
      <c r="N594" s="304">
        <f t="shared" ca="1" si="278"/>
        <v>-83.348224788286856</v>
      </c>
      <c r="P594" s="310">
        <f t="shared" ca="1" si="279"/>
        <v>23</v>
      </c>
      <c r="Q594" s="304">
        <f t="shared" ca="1" si="280"/>
        <v>0</v>
      </c>
      <c r="R594" s="306">
        <f t="shared" ca="1" si="281"/>
        <v>0</v>
      </c>
      <c r="S594" s="307">
        <f t="shared" ca="1" si="282"/>
        <v>8.7299999999999986</v>
      </c>
      <c r="T594" s="304">
        <f t="shared" ca="1" si="262"/>
        <v>85.641299999999987</v>
      </c>
      <c r="U594" s="311">
        <f t="shared" ca="1" si="263"/>
        <v>0</v>
      </c>
      <c r="V594" s="306">
        <f t="shared" ca="1" si="264"/>
        <v>1.2254629672310546</v>
      </c>
      <c r="W594" s="304">
        <f t="shared" ca="1" si="265"/>
        <v>55.759479865469125</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3.3568932959808562</v>
      </c>
      <c r="AH594" s="304">
        <f t="shared" ca="1" si="289"/>
        <v>-6.3870696613211964</v>
      </c>
    </row>
    <row r="595" spans="1:34" x14ac:dyDescent="0.2">
      <c r="A595" s="347">
        <f t="shared" ca="1" si="267"/>
        <v>1E-4</v>
      </c>
      <c r="B595" s="304">
        <f t="shared" ca="1" si="268"/>
        <v>33.507600000000458</v>
      </c>
      <c r="D595" s="306">
        <f t="shared" ca="1" si="269"/>
        <v>-0.73984949792893706</v>
      </c>
      <c r="E595" s="307">
        <f t="shared" ca="1" si="270"/>
        <v>-3.4658837597944148</v>
      </c>
      <c r="F595" s="304">
        <f t="shared" ca="1" si="271"/>
        <v>3.5439705862199768</v>
      </c>
      <c r="G595" s="306">
        <f t="shared" ca="1" si="272"/>
        <v>14.937282822259016</v>
      </c>
      <c r="H595" s="307">
        <f t="shared" ca="1" si="273"/>
        <v>-128.08629943639841</v>
      </c>
      <c r="I595" s="304">
        <f t="shared" ca="1" si="274"/>
        <v>128.95434277845345</v>
      </c>
      <c r="J595" s="306">
        <f t="shared" ca="1" si="275"/>
        <v>806.96660753290701</v>
      </c>
      <c r="K595" s="307">
        <f t="shared" ca="1" si="276"/>
        <v>-3.7914189180589304</v>
      </c>
      <c r="L595" s="304">
        <f t="shared" ca="1" si="261"/>
        <v>806.97551420757554</v>
      </c>
      <c r="M595" s="306">
        <f t="shared" ca="1" si="277"/>
        <v>-1.4547018294428051</v>
      </c>
      <c r="N595" s="304">
        <f t="shared" ca="1" si="278"/>
        <v>-83.348275277032442</v>
      </c>
      <c r="P595" s="310">
        <f t="shared" ca="1" si="279"/>
        <v>23</v>
      </c>
      <c r="Q595" s="304">
        <f t="shared" ca="1" si="280"/>
        <v>0</v>
      </c>
      <c r="R595" s="306">
        <f t="shared" ca="1" si="281"/>
        <v>0</v>
      </c>
      <c r="S595" s="307">
        <f t="shared" ca="1" si="282"/>
        <v>8.7299999999999986</v>
      </c>
      <c r="T595" s="304">
        <f t="shared" ca="1" si="262"/>
        <v>85.641299999999987</v>
      </c>
      <c r="U595" s="311">
        <f t="shared" ca="1" si="263"/>
        <v>0</v>
      </c>
      <c r="V595" s="306">
        <f t="shared" ca="1" si="264"/>
        <v>1.2254645368801582</v>
      </c>
      <c r="W595" s="304">
        <f t="shared" ca="1" si="265"/>
        <v>55.759841585891664</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3.3568528629511674</v>
      </c>
      <c r="AH595" s="304">
        <f t="shared" ca="1" si="289"/>
        <v>-6.3871110957009316</v>
      </c>
    </row>
    <row r="596" spans="1:34" x14ac:dyDescent="0.2">
      <c r="A596" s="347">
        <f t="shared" ca="1" si="267"/>
        <v>1E-4</v>
      </c>
      <c r="B596" s="304">
        <f t="shared" ca="1" si="268"/>
        <v>33.507700000000462</v>
      </c>
      <c r="D596" s="306">
        <f t="shared" ca="1" si="269"/>
        <v>-0.73984870700867211</v>
      </c>
      <c r="E596" s="307">
        <f t="shared" ca="1" si="270"/>
        <v>-3.4658419525718358</v>
      </c>
      <c r="F596" s="304">
        <f t="shared" ca="1" si="271"/>
        <v>3.5439295350598266</v>
      </c>
      <c r="G596" s="306">
        <f t="shared" ca="1" si="272"/>
        <v>14.937208837388315</v>
      </c>
      <c r="H596" s="307">
        <f t="shared" ca="1" si="273"/>
        <v>-128.08664602059366</v>
      </c>
      <c r="I596" s="304">
        <f t="shared" ca="1" si="274"/>
        <v>128.95467845974653</v>
      </c>
      <c r="J596" s="306">
        <f t="shared" ca="1" si="275"/>
        <v>806.96660753290701</v>
      </c>
      <c r="K596" s="307">
        <f t="shared" ca="1" si="276"/>
        <v>-3.8042275653317801</v>
      </c>
      <c r="L596" s="304">
        <f t="shared" ca="1" si="261"/>
        <v>806.97557448818588</v>
      </c>
      <c r="M596" s="306">
        <f t="shared" ca="1" si="277"/>
        <v>-1.4547027106286985</v>
      </c>
      <c r="N596" s="304">
        <f t="shared" ca="1" si="278"/>
        <v>-83.348325765265102</v>
      </c>
      <c r="P596" s="310">
        <f t="shared" ca="1" si="279"/>
        <v>23</v>
      </c>
      <c r="Q596" s="304">
        <f t="shared" ca="1" si="280"/>
        <v>0</v>
      </c>
      <c r="R596" s="306">
        <f t="shared" ca="1" si="281"/>
        <v>0</v>
      </c>
      <c r="S596" s="307">
        <f t="shared" ca="1" si="282"/>
        <v>8.7299999999999986</v>
      </c>
      <c r="T596" s="304">
        <f t="shared" ca="1" si="262"/>
        <v>85.641299999999987</v>
      </c>
      <c r="U596" s="311">
        <f t="shared" ca="1" si="263"/>
        <v>0</v>
      </c>
      <c r="V596" s="306">
        <f t="shared" ca="1" si="264"/>
        <v>1.2254661065355197</v>
      </c>
      <c r="W596" s="304">
        <f t="shared" ca="1" si="265"/>
        <v>55.760203304601674</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3.3568124300999065</v>
      </c>
      <c r="AH596" s="304">
        <f t="shared" ca="1" si="289"/>
        <v>-6.3871525298844984</v>
      </c>
    </row>
    <row r="597" spans="1:34" x14ac:dyDescent="0.2">
      <c r="A597" s="347">
        <f t="shared" ca="1" si="267"/>
        <v>1E-4</v>
      </c>
      <c r="B597" s="304">
        <f t="shared" ca="1" si="268"/>
        <v>33.507800000000465</v>
      </c>
      <c r="D597" s="306">
        <f t="shared" ca="1" si="269"/>
        <v>-0.7398479160493745</v>
      </c>
      <c r="E597" s="307">
        <f t="shared" ca="1" si="270"/>
        <v>-3.4658001455471927</v>
      </c>
      <c r="F597" s="304">
        <f t="shared" ca="1" si="271"/>
        <v>3.5438884841029554</v>
      </c>
      <c r="G597" s="306">
        <f t="shared" ca="1" si="272"/>
        <v>14.93713485259671</v>
      </c>
      <c r="H597" s="307">
        <f t="shared" ca="1" si="273"/>
        <v>-128.08699260060823</v>
      </c>
      <c r="I597" s="304">
        <f t="shared" ca="1" si="274"/>
        <v>128.95501413699634</v>
      </c>
      <c r="J597" s="306">
        <f t="shared" ca="1" si="275"/>
        <v>806.96660753290701</v>
      </c>
      <c r="K597" s="307">
        <f t="shared" ca="1" si="276"/>
        <v>-3.8170362472628403</v>
      </c>
      <c r="L597" s="304">
        <f t="shared" ca="1" si="261"/>
        <v>806.97563497225974</v>
      </c>
      <c r="M597" s="306">
        <f t="shared" ca="1" si="277"/>
        <v>-1.4547035918056397</v>
      </c>
      <c r="N597" s="304">
        <f t="shared" ca="1" si="278"/>
        <v>-83.348376252984835</v>
      </c>
      <c r="P597" s="310">
        <f t="shared" ca="1" si="279"/>
        <v>23</v>
      </c>
      <c r="Q597" s="304">
        <f t="shared" ca="1" si="280"/>
        <v>0</v>
      </c>
      <c r="R597" s="306">
        <f t="shared" ca="1" si="281"/>
        <v>0</v>
      </c>
      <c r="S597" s="307">
        <f t="shared" ca="1" si="282"/>
        <v>8.7299999999999986</v>
      </c>
      <c r="T597" s="304">
        <f t="shared" ca="1" si="262"/>
        <v>85.641299999999987</v>
      </c>
      <c r="U597" s="311">
        <f t="shared" ca="1" si="263"/>
        <v>0</v>
      </c>
      <c r="V597" s="306">
        <f t="shared" ca="1" si="264"/>
        <v>1.2254676761971395</v>
      </c>
      <c r="W597" s="304">
        <f t="shared" ca="1" si="265"/>
        <v>55.760565021599142</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3.3567719974270709</v>
      </c>
      <c r="AH597" s="304">
        <f t="shared" ca="1" si="289"/>
        <v>-6.3871939638718995</v>
      </c>
    </row>
    <row r="598" spans="1:34" x14ac:dyDescent="0.2">
      <c r="A598" s="347">
        <f t="shared" ca="1" si="267"/>
        <v>1E-4</v>
      </c>
      <c r="B598" s="304">
        <f t="shared" ca="1" si="268"/>
        <v>33.507900000000468</v>
      </c>
      <c r="D598" s="306">
        <f t="shared" ca="1" si="269"/>
        <v>-0.739847125051044</v>
      </c>
      <c r="E598" s="307">
        <f t="shared" ca="1" si="270"/>
        <v>-3.4657583387204882</v>
      </c>
      <c r="F598" s="304">
        <f t="shared" ca="1" si="271"/>
        <v>3.5438474333493666</v>
      </c>
      <c r="G598" s="306">
        <f t="shared" ca="1" si="272"/>
        <v>14.937060867884204</v>
      </c>
      <c r="H598" s="307">
        <f t="shared" ca="1" si="273"/>
        <v>-128.0873391764421</v>
      </c>
      <c r="I598" s="304">
        <f t="shared" ca="1" si="274"/>
        <v>128.9553498102029</v>
      </c>
      <c r="J598" s="306">
        <f t="shared" ca="1" si="275"/>
        <v>806.96660753290701</v>
      </c>
      <c r="K598" s="307">
        <f t="shared" ca="1" si="276"/>
        <v>-3.8298449638516927</v>
      </c>
      <c r="L598" s="304">
        <f t="shared" ca="1" si="261"/>
        <v>806.97569565979859</v>
      </c>
      <c r="M598" s="306">
        <f t="shared" ca="1" si="277"/>
        <v>-1.4547044729736291</v>
      </c>
      <c r="N598" s="304">
        <f t="shared" ca="1" si="278"/>
        <v>-83.348426740191684</v>
      </c>
      <c r="P598" s="310">
        <f t="shared" ca="1" si="279"/>
        <v>23</v>
      </c>
      <c r="Q598" s="304">
        <f t="shared" ca="1" si="280"/>
        <v>0</v>
      </c>
      <c r="R598" s="306">
        <f t="shared" ca="1" si="281"/>
        <v>0</v>
      </c>
      <c r="S598" s="307">
        <f t="shared" ca="1" si="282"/>
        <v>8.7299999999999986</v>
      </c>
      <c r="T598" s="304">
        <f t="shared" ca="1" si="262"/>
        <v>85.641299999999987</v>
      </c>
      <c r="U598" s="311">
        <f t="shared" ca="1" si="263"/>
        <v>0</v>
      </c>
      <c r="V598" s="306">
        <f t="shared" ca="1" si="264"/>
        <v>1.2254692458650178</v>
      </c>
      <c r="W598" s="304">
        <f t="shared" ca="1" si="265"/>
        <v>55.760926736884073</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3.3567315649326659</v>
      </c>
      <c r="AH598" s="304">
        <f t="shared" ca="1" si="289"/>
        <v>-6.3872353976631331</v>
      </c>
    </row>
    <row r="599" spans="1:34" x14ac:dyDescent="0.2">
      <c r="A599" s="347">
        <f t="shared" ca="1" si="267"/>
        <v>1E-4</v>
      </c>
      <c r="B599" s="304">
        <f t="shared" ca="1" si="268"/>
        <v>33.508000000000472</v>
      </c>
      <c r="D599" s="306">
        <f t="shared" ca="1" si="269"/>
        <v>-0.7398463340136795</v>
      </c>
      <c r="E599" s="307">
        <f t="shared" ca="1" si="270"/>
        <v>-3.4657165320917214</v>
      </c>
      <c r="F599" s="304">
        <f t="shared" ca="1" si="271"/>
        <v>3.5438063827990587</v>
      </c>
      <c r="G599" s="306">
        <f t="shared" ca="1" si="272"/>
        <v>14.936986883250803</v>
      </c>
      <c r="H599" s="307">
        <f t="shared" ca="1" si="273"/>
        <v>-128.08768574809531</v>
      </c>
      <c r="I599" s="304">
        <f t="shared" ca="1" si="274"/>
        <v>128.95568547936622</v>
      </c>
      <c r="J599" s="306">
        <f t="shared" ca="1" si="275"/>
        <v>806.96660753290701</v>
      </c>
      <c r="K599" s="307">
        <f t="shared" ca="1" si="276"/>
        <v>-3.8426537150979194</v>
      </c>
      <c r="L599" s="304">
        <f t="shared" ca="1" si="261"/>
        <v>806.97575655080425</v>
      </c>
      <c r="M599" s="306">
        <f t="shared" ca="1" si="277"/>
        <v>-1.4547053541326667</v>
      </c>
      <c r="N599" s="304">
        <f t="shared" ca="1" si="278"/>
        <v>-83.348477226885606</v>
      </c>
      <c r="P599" s="310">
        <f t="shared" ca="1" si="279"/>
        <v>23</v>
      </c>
      <c r="Q599" s="304">
        <f t="shared" ca="1" si="280"/>
        <v>0</v>
      </c>
      <c r="R599" s="306">
        <f t="shared" ca="1" si="281"/>
        <v>0</v>
      </c>
      <c r="S599" s="307">
        <f t="shared" ca="1" si="282"/>
        <v>8.7299999999999986</v>
      </c>
      <c r="T599" s="304">
        <f t="shared" ca="1" si="262"/>
        <v>85.641299999999987</v>
      </c>
      <c r="U599" s="311">
        <f t="shared" ca="1" si="263"/>
        <v>0</v>
      </c>
      <c r="V599" s="306">
        <f t="shared" ca="1" si="264"/>
        <v>1.2254708155391538</v>
      </c>
      <c r="W599" s="304">
        <f t="shared" ca="1" si="265"/>
        <v>55.76128845045637</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3.3566911326166915</v>
      </c>
      <c r="AH599" s="304">
        <f t="shared" ca="1" si="289"/>
        <v>-6.3872768312581991</v>
      </c>
    </row>
    <row r="600" spans="1:34" x14ac:dyDescent="0.2">
      <c r="A600" s="347">
        <f t="shared" ca="1" si="267"/>
        <v>1E-4</v>
      </c>
      <c r="B600" s="304">
        <f t="shared" ca="1" si="268"/>
        <v>33.508100000000475</v>
      </c>
      <c r="D600" s="306">
        <f t="shared" ca="1" si="269"/>
        <v>-0.739845542937283</v>
      </c>
      <c r="E600" s="307">
        <f t="shared" ca="1" si="270"/>
        <v>-3.4656747256609028</v>
      </c>
      <c r="F600" s="304">
        <f t="shared" ca="1" si="271"/>
        <v>3.5437653324520428</v>
      </c>
      <c r="G600" s="306">
        <f t="shared" ca="1" si="272"/>
        <v>14.936912898696509</v>
      </c>
      <c r="H600" s="307">
        <f t="shared" ca="1" si="273"/>
        <v>-128.08803231556789</v>
      </c>
      <c r="I600" s="304">
        <f t="shared" ca="1" si="274"/>
        <v>128.95602114448636</v>
      </c>
      <c r="J600" s="306">
        <f t="shared" ca="1" si="275"/>
        <v>806.96660753290701</v>
      </c>
      <c r="K600" s="307">
        <f t="shared" ca="1" si="276"/>
        <v>-3.8554625010011025</v>
      </c>
      <c r="L600" s="304">
        <f t="shared" ca="1" si="261"/>
        <v>806.97581764527831</v>
      </c>
      <c r="M600" s="306">
        <f t="shared" ca="1" si="277"/>
        <v>-1.4547062352827524</v>
      </c>
      <c r="N600" s="304">
        <f t="shared" ca="1" si="278"/>
        <v>-83.348527713066645</v>
      </c>
      <c r="P600" s="310">
        <f t="shared" ca="1" si="279"/>
        <v>23</v>
      </c>
      <c r="Q600" s="304">
        <f t="shared" ca="1" si="280"/>
        <v>0</v>
      </c>
      <c r="R600" s="306">
        <f t="shared" ca="1" si="281"/>
        <v>0</v>
      </c>
      <c r="S600" s="307">
        <f t="shared" ca="1" si="282"/>
        <v>8.7299999999999986</v>
      </c>
      <c r="T600" s="304">
        <f t="shared" ca="1" si="262"/>
        <v>85.641299999999987</v>
      </c>
      <c r="U600" s="311">
        <f t="shared" ca="1" si="263"/>
        <v>0</v>
      </c>
      <c r="V600" s="306">
        <f t="shared" ca="1" si="264"/>
        <v>1.2254723852195475</v>
      </c>
      <c r="W600" s="304">
        <f t="shared" ca="1" si="265"/>
        <v>55.761650162316066</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3.3566507004791557</v>
      </c>
      <c r="AH600" s="304">
        <f t="shared" ca="1" si="289"/>
        <v>-6.3873182646570879</v>
      </c>
    </row>
    <row r="601" spans="1:34" x14ac:dyDescent="0.2">
      <c r="A601" s="347">
        <f t="shared" ca="1" si="267"/>
        <v>1E-4</v>
      </c>
      <c r="B601" s="304">
        <f t="shared" ca="1" si="268"/>
        <v>33.508200000000478</v>
      </c>
      <c r="D601" s="306">
        <f t="shared" ca="1" si="269"/>
        <v>-0.73984475182185494</v>
      </c>
      <c r="E601" s="307">
        <f t="shared" ca="1" si="270"/>
        <v>-3.4656329194280291</v>
      </c>
      <c r="F601" s="304">
        <f t="shared" ca="1" si="271"/>
        <v>3.5437242823083155</v>
      </c>
      <c r="G601" s="306">
        <f t="shared" ca="1" si="272"/>
        <v>14.936838914221326</v>
      </c>
      <c r="H601" s="307">
        <f t="shared" ca="1" si="273"/>
        <v>-128.08837887885983</v>
      </c>
      <c r="I601" s="304">
        <f t="shared" ca="1" si="274"/>
        <v>128.95635680556325</v>
      </c>
      <c r="J601" s="306">
        <f t="shared" ca="1" si="275"/>
        <v>806.96660753290701</v>
      </c>
      <c r="K601" s="307">
        <f t="shared" ca="1" si="276"/>
        <v>-3.8682713215608238</v>
      </c>
      <c r="L601" s="304">
        <f t="shared" ca="1" si="261"/>
        <v>806.97587894322226</v>
      </c>
      <c r="M601" s="306">
        <f t="shared" ca="1" si="277"/>
        <v>-1.4547071164238869</v>
      </c>
      <c r="N601" s="304">
        <f t="shared" ca="1" si="278"/>
        <v>-83.348578198734799</v>
      </c>
      <c r="P601" s="310">
        <f t="shared" ca="1" si="279"/>
        <v>23</v>
      </c>
      <c r="Q601" s="304">
        <f t="shared" ca="1" si="280"/>
        <v>0</v>
      </c>
      <c r="R601" s="306">
        <f t="shared" ca="1" si="281"/>
        <v>0</v>
      </c>
      <c r="S601" s="307">
        <f t="shared" ca="1" si="282"/>
        <v>8.7299999999999986</v>
      </c>
      <c r="T601" s="304">
        <f t="shared" ca="1" si="262"/>
        <v>85.641299999999987</v>
      </c>
      <c r="U601" s="311">
        <f t="shared" ca="1" si="263"/>
        <v>0</v>
      </c>
      <c r="V601" s="306">
        <f t="shared" ca="1" si="264"/>
        <v>1.2254739549061997</v>
      </c>
      <c r="W601" s="304">
        <f t="shared" ca="1" si="265"/>
        <v>55.762011872463113</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3.3566102685200558</v>
      </c>
      <c r="AH601" s="304">
        <f t="shared" ca="1" si="289"/>
        <v>-6.387359697859802</v>
      </c>
    </row>
    <row r="602" spans="1:34" x14ac:dyDescent="0.2">
      <c r="A602" s="347">
        <f t="shared" ca="1" si="267"/>
        <v>1E-4</v>
      </c>
      <c r="B602" s="304">
        <f t="shared" ca="1" si="268"/>
        <v>33.508300000000482</v>
      </c>
      <c r="D602" s="306">
        <f t="shared" ca="1" si="269"/>
        <v>-0.73984396066739366</v>
      </c>
      <c r="E602" s="307">
        <f t="shared" ca="1" si="270"/>
        <v>-3.4655911133931054</v>
      </c>
      <c r="F602" s="304">
        <f t="shared" ca="1" si="271"/>
        <v>3.543683232367882</v>
      </c>
      <c r="G602" s="306">
        <f t="shared" ca="1" si="272"/>
        <v>14.936764929825259</v>
      </c>
      <c r="H602" s="307">
        <f t="shared" ca="1" si="273"/>
        <v>-128.08872543797116</v>
      </c>
      <c r="I602" s="304">
        <f t="shared" ca="1" si="274"/>
        <v>128.95669246259698</v>
      </c>
      <c r="J602" s="306">
        <f t="shared" ca="1" si="275"/>
        <v>806.96660753290701</v>
      </c>
      <c r="K602" s="307">
        <f t="shared" ca="1" si="276"/>
        <v>-3.8810801767766652</v>
      </c>
      <c r="L602" s="304">
        <f t="shared" ca="1" si="261"/>
        <v>806.97594044463767</v>
      </c>
      <c r="M602" s="306">
        <f t="shared" ca="1" si="277"/>
        <v>-1.4547079975560697</v>
      </c>
      <c r="N602" s="304">
        <f t="shared" ca="1" si="278"/>
        <v>-83.34862868389007</v>
      </c>
      <c r="P602" s="310">
        <f t="shared" ca="1" si="279"/>
        <v>23</v>
      </c>
      <c r="Q602" s="304">
        <f t="shared" ca="1" si="280"/>
        <v>0</v>
      </c>
      <c r="R602" s="306">
        <f t="shared" ca="1" si="281"/>
        <v>0</v>
      </c>
      <c r="S602" s="307">
        <f t="shared" ca="1" si="282"/>
        <v>8.7299999999999986</v>
      </c>
      <c r="T602" s="304">
        <f t="shared" ca="1" si="262"/>
        <v>85.641299999999987</v>
      </c>
      <c r="U602" s="311">
        <f t="shared" ca="1" si="263"/>
        <v>0</v>
      </c>
      <c r="V602" s="306">
        <f t="shared" ca="1" si="264"/>
        <v>1.2254755245991098</v>
      </c>
      <c r="W602" s="304">
        <f t="shared" ca="1" si="265"/>
        <v>55.762373580897538</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3.3565698367393999</v>
      </c>
      <c r="AH602" s="304">
        <f t="shared" ca="1" si="289"/>
        <v>-6.387401130866337</v>
      </c>
    </row>
    <row r="603" spans="1:34" x14ac:dyDescent="0.2">
      <c r="A603" s="347">
        <f t="shared" ca="1" si="267"/>
        <v>1E-4</v>
      </c>
      <c r="B603" s="304">
        <f t="shared" ca="1" si="268"/>
        <v>33.508400000000485</v>
      </c>
      <c r="D603" s="306">
        <f t="shared" ca="1" si="269"/>
        <v>-0.73984316947390372</v>
      </c>
      <c r="E603" s="307">
        <f t="shared" ca="1" si="270"/>
        <v>-3.4655493075561292</v>
      </c>
      <c r="F603" s="304">
        <f t="shared" ca="1" si="271"/>
        <v>3.5436421826307405</v>
      </c>
      <c r="G603" s="306">
        <f t="shared" ca="1" si="272"/>
        <v>14.936690945508312</v>
      </c>
      <c r="H603" s="307">
        <f t="shared" ca="1" si="273"/>
        <v>-128.08907199290192</v>
      </c>
      <c r="I603" s="304">
        <f t="shared" ca="1" si="274"/>
        <v>128.95702811558758</v>
      </c>
      <c r="J603" s="306">
        <f t="shared" ca="1" si="275"/>
        <v>806.96660753290701</v>
      </c>
      <c r="K603" s="307">
        <f t="shared" ca="1" si="276"/>
        <v>-3.8938890666482089</v>
      </c>
      <c r="L603" s="304">
        <f t="shared" ca="1" si="261"/>
        <v>806.97600214952627</v>
      </c>
      <c r="M603" s="306">
        <f t="shared" ca="1" si="277"/>
        <v>-1.4547088786793014</v>
      </c>
      <c r="N603" s="304">
        <f t="shared" ca="1" si="278"/>
        <v>-83.34867916853247</v>
      </c>
      <c r="P603" s="310">
        <f t="shared" ca="1" si="279"/>
        <v>23</v>
      </c>
      <c r="Q603" s="304">
        <f t="shared" ca="1" si="280"/>
        <v>0</v>
      </c>
      <c r="R603" s="306">
        <f t="shared" ca="1" si="281"/>
        <v>0</v>
      </c>
      <c r="S603" s="307">
        <f t="shared" ca="1" si="282"/>
        <v>8.7299999999999986</v>
      </c>
      <c r="T603" s="304">
        <f t="shared" ca="1" si="262"/>
        <v>85.641299999999987</v>
      </c>
      <c r="U603" s="311">
        <f t="shared" ca="1" si="263"/>
        <v>0</v>
      </c>
      <c r="V603" s="306">
        <f t="shared" ca="1" si="264"/>
        <v>1.225477094298278</v>
      </c>
      <c r="W603" s="304">
        <f t="shared" ca="1" si="265"/>
        <v>55.762735287619329</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3.3565294051371843</v>
      </c>
      <c r="AH603" s="304">
        <f t="shared" ca="1" si="289"/>
        <v>-6.3874425636766947</v>
      </c>
    </row>
    <row r="604" spans="1:34" x14ac:dyDescent="0.2">
      <c r="A604" s="347">
        <f t="shared" ca="1" si="267"/>
        <v>1E-4</v>
      </c>
      <c r="B604" s="304">
        <f t="shared" ca="1" si="268"/>
        <v>33.508500000000488</v>
      </c>
      <c r="D604" s="306">
        <f t="shared" ca="1" si="269"/>
        <v>-0.73984237824138255</v>
      </c>
      <c r="E604" s="307">
        <f t="shared" ca="1" si="270"/>
        <v>-3.4655075019171013</v>
      </c>
      <c r="F604" s="304">
        <f t="shared" ca="1" si="271"/>
        <v>3.5436011330968915</v>
      </c>
      <c r="G604" s="306">
        <f t="shared" ca="1" si="272"/>
        <v>14.936616961270488</v>
      </c>
      <c r="H604" s="307">
        <f t="shared" ca="1" si="273"/>
        <v>-128.0894185436521</v>
      </c>
      <c r="I604" s="304">
        <f t="shared" ca="1" si="274"/>
        <v>128.95736376453496</v>
      </c>
      <c r="J604" s="306">
        <f t="shared" ca="1" si="275"/>
        <v>806.96660753290701</v>
      </c>
      <c r="K604" s="307">
        <f t="shared" ca="1" si="276"/>
        <v>-3.9066979911750366</v>
      </c>
      <c r="L604" s="304">
        <f t="shared" ca="1" si="261"/>
        <v>806.97606405788952</v>
      </c>
      <c r="M604" s="306">
        <f t="shared" ca="1" si="277"/>
        <v>-1.4547097597935819</v>
      </c>
      <c r="N604" s="304">
        <f t="shared" ca="1" si="278"/>
        <v>-83.348729652662016</v>
      </c>
      <c r="P604" s="310">
        <f t="shared" ca="1" si="279"/>
        <v>23</v>
      </c>
      <c r="Q604" s="304">
        <f t="shared" ca="1" si="280"/>
        <v>0</v>
      </c>
      <c r="R604" s="306">
        <f t="shared" ca="1" si="281"/>
        <v>0</v>
      </c>
      <c r="S604" s="307">
        <f t="shared" ca="1" si="282"/>
        <v>8.7299999999999986</v>
      </c>
      <c r="T604" s="304">
        <f t="shared" ca="1" si="262"/>
        <v>85.641299999999987</v>
      </c>
      <c r="U604" s="311">
        <f t="shared" ca="1" si="263"/>
        <v>0</v>
      </c>
      <c r="V604" s="306">
        <f t="shared" ca="1" si="264"/>
        <v>1.2254786640037043</v>
      </c>
      <c r="W604" s="304">
        <f t="shared" ca="1" si="265"/>
        <v>55.76309699262837</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3.3564889737134109</v>
      </c>
      <c r="AH604" s="304">
        <f t="shared" ca="1" si="289"/>
        <v>-6.3874839962908752</v>
      </c>
    </row>
    <row r="605" spans="1:34" x14ac:dyDescent="0.2">
      <c r="A605" s="347">
        <f t="shared" ca="1" si="267"/>
        <v>1E-4</v>
      </c>
      <c r="B605" s="304">
        <f t="shared" ca="1" si="268"/>
        <v>33.508600000000492</v>
      </c>
      <c r="D605" s="306">
        <f t="shared" ca="1" si="269"/>
        <v>-0.7398415869698316</v>
      </c>
      <c r="E605" s="307">
        <f t="shared" ca="1" si="270"/>
        <v>-3.4654656964760369</v>
      </c>
      <c r="F605" s="304">
        <f t="shared" ca="1" si="271"/>
        <v>3.5435600837663501</v>
      </c>
      <c r="G605" s="306">
        <f t="shared" ca="1" si="272"/>
        <v>14.936542977111792</v>
      </c>
      <c r="H605" s="307">
        <f t="shared" ca="1" si="273"/>
        <v>-128.08976509022176</v>
      </c>
      <c r="I605" s="304">
        <f t="shared" ca="1" si="274"/>
        <v>128.9576994094393</v>
      </c>
      <c r="J605" s="306">
        <f t="shared" ca="1" si="275"/>
        <v>806.96660753290701</v>
      </c>
      <c r="K605" s="307">
        <f t="shared" ca="1" si="276"/>
        <v>-3.9195069503567304</v>
      </c>
      <c r="L605" s="304">
        <f t="shared" ca="1" si="261"/>
        <v>806.97612616972913</v>
      </c>
      <c r="M605" s="306">
        <f t="shared" ca="1" si="277"/>
        <v>-1.4547106408989114</v>
      </c>
      <c r="N605" s="304">
        <f t="shared" ca="1" si="278"/>
        <v>-83.348780136278705</v>
      </c>
      <c r="P605" s="310">
        <f t="shared" ca="1" si="279"/>
        <v>23</v>
      </c>
      <c r="Q605" s="304">
        <f t="shared" ca="1" si="280"/>
        <v>0</v>
      </c>
      <c r="R605" s="306">
        <f t="shared" ca="1" si="281"/>
        <v>0</v>
      </c>
      <c r="S605" s="307">
        <f t="shared" ca="1" si="282"/>
        <v>8.7299999999999986</v>
      </c>
      <c r="T605" s="304">
        <f t="shared" ca="1" si="262"/>
        <v>85.641299999999987</v>
      </c>
      <c r="U605" s="311">
        <f t="shared" ca="1" si="263"/>
        <v>0</v>
      </c>
      <c r="V605" s="306">
        <f t="shared" ca="1" si="264"/>
        <v>1.2254802337153883</v>
      </c>
      <c r="W605" s="304">
        <f t="shared" ca="1" si="265"/>
        <v>55.763458695924768</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3.3564485424680912</v>
      </c>
      <c r="AH605" s="304">
        <f t="shared" ca="1" si="289"/>
        <v>-6.3875254287088632</v>
      </c>
    </row>
    <row r="606" spans="1:34" x14ac:dyDescent="0.2">
      <c r="A606" s="347">
        <f t="shared" ca="1" si="267"/>
        <v>1E-4</v>
      </c>
      <c r="B606" s="304">
        <f t="shared" ca="1" si="268"/>
        <v>33.508700000000495</v>
      </c>
      <c r="D606" s="306">
        <f t="shared" ca="1" si="269"/>
        <v>-0.73984079565925109</v>
      </c>
      <c r="E606" s="307">
        <f t="shared" ca="1" si="270"/>
        <v>-3.4654238912329207</v>
      </c>
      <c r="F606" s="304">
        <f t="shared" ca="1" si="271"/>
        <v>3.5435190346391017</v>
      </c>
      <c r="G606" s="306">
        <f t="shared" ca="1" si="272"/>
        <v>14.936468993032225</v>
      </c>
      <c r="H606" s="307">
        <f t="shared" ca="1" si="273"/>
        <v>-128.09011163261087</v>
      </c>
      <c r="I606" s="304">
        <f t="shared" ca="1" si="274"/>
        <v>128.95803505030048</v>
      </c>
      <c r="J606" s="306">
        <f t="shared" ca="1" si="275"/>
        <v>806.96660753290701</v>
      </c>
      <c r="K606" s="307">
        <f t="shared" ca="1" si="276"/>
        <v>-3.9323159441928719</v>
      </c>
      <c r="L606" s="304">
        <f t="shared" ca="1" si="261"/>
        <v>806.9761884850468</v>
      </c>
      <c r="M606" s="306">
        <f t="shared" ca="1" si="277"/>
        <v>-1.4547115219952902</v>
      </c>
      <c r="N606" s="304">
        <f t="shared" ca="1" si="278"/>
        <v>-83.348830619382554</v>
      </c>
      <c r="P606" s="310">
        <f t="shared" ca="1" si="279"/>
        <v>23</v>
      </c>
      <c r="Q606" s="304">
        <f t="shared" ca="1" si="280"/>
        <v>0</v>
      </c>
      <c r="R606" s="306">
        <f t="shared" ca="1" si="281"/>
        <v>0</v>
      </c>
      <c r="S606" s="307">
        <f t="shared" ca="1" si="282"/>
        <v>8.7299999999999986</v>
      </c>
      <c r="T606" s="304">
        <f t="shared" ca="1" si="262"/>
        <v>85.641299999999987</v>
      </c>
      <c r="U606" s="311">
        <f t="shared" ca="1" si="263"/>
        <v>0</v>
      </c>
      <c r="V606" s="306">
        <f t="shared" ca="1" si="264"/>
        <v>1.2254818034333297</v>
      </c>
      <c r="W606" s="304">
        <f t="shared" ca="1" si="265"/>
        <v>55.763820397508375</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3.3564081114012163</v>
      </c>
      <c r="AH606" s="304">
        <f t="shared" ca="1" si="289"/>
        <v>-6.3875668609306731</v>
      </c>
    </row>
    <row r="607" spans="1:34" x14ac:dyDescent="0.2">
      <c r="A607" s="347">
        <f t="shared" ca="1" si="267"/>
        <v>1E-4</v>
      </c>
      <c r="B607" s="304">
        <f t="shared" ca="1" si="268"/>
        <v>33.508800000000498</v>
      </c>
      <c r="D607" s="306">
        <f t="shared" ca="1" si="269"/>
        <v>-0.73984000430964081</v>
      </c>
      <c r="E607" s="307">
        <f t="shared" ca="1" si="270"/>
        <v>-3.4653820861877715</v>
      </c>
      <c r="F607" s="304">
        <f t="shared" ca="1" si="271"/>
        <v>3.5434779857151648</v>
      </c>
      <c r="G607" s="306">
        <f t="shared" ca="1" si="272"/>
        <v>14.936395009031793</v>
      </c>
      <c r="H607" s="307">
        <f t="shared" ca="1" si="273"/>
        <v>-128.09045817081949</v>
      </c>
      <c r="I607" s="304">
        <f t="shared" ca="1" si="274"/>
        <v>128.95837068711859</v>
      </c>
      <c r="J607" s="306">
        <f t="shared" ca="1" si="275"/>
        <v>806.96660753290701</v>
      </c>
      <c r="K607" s="307">
        <f t="shared" ca="1" si="276"/>
        <v>-3.9451249726830433</v>
      </c>
      <c r="L607" s="304">
        <f t="shared" ca="1" si="261"/>
        <v>806.97625100384391</v>
      </c>
      <c r="M607" s="306">
        <f t="shared" ca="1" si="277"/>
        <v>-1.4547124030827183</v>
      </c>
      <c r="N607" s="304">
        <f t="shared" ca="1" si="278"/>
        <v>-83.348881101973561</v>
      </c>
      <c r="P607" s="310">
        <f t="shared" ca="1" si="279"/>
        <v>23</v>
      </c>
      <c r="Q607" s="304">
        <f t="shared" ca="1" si="280"/>
        <v>0</v>
      </c>
      <c r="R607" s="306">
        <f t="shared" ca="1" si="281"/>
        <v>0</v>
      </c>
      <c r="S607" s="307">
        <f t="shared" ca="1" si="282"/>
        <v>8.7299999999999986</v>
      </c>
      <c r="T607" s="304">
        <f t="shared" ca="1" si="262"/>
        <v>85.641299999999987</v>
      </c>
      <c r="U607" s="311">
        <f t="shared" ca="1" si="263"/>
        <v>0</v>
      </c>
      <c r="V607" s="306">
        <f t="shared" ca="1" si="264"/>
        <v>1.2254833731575296</v>
      </c>
      <c r="W607" s="304">
        <f t="shared" ca="1" si="265"/>
        <v>55.764182097379283</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3.356367680512804</v>
      </c>
      <c r="AH607" s="304">
        <f t="shared" ca="1" si="289"/>
        <v>-6.387608292956287</v>
      </c>
    </row>
    <row r="608" spans="1:34" x14ac:dyDescent="0.2">
      <c r="A608" s="347">
        <f t="shared" ca="1" si="267"/>
        <v>1E-4</v>
      </c>
      <c r="B608" s="304">
        <f t="shared" ca="1" si="268"/>
        <v>33.508900000000502</v>
      </c>
      <c r="D608" s="306">
        <f t="shared" ca="1" si="269"/>
        <v>-0.73983921292100197</v>
      </c>
      <c r="E608" s="307">
        <f t="shared" ca="1" si="270"/>
        <v>-3.4653402813405796</v>
      </c>
      <c r="F608" s="304">
        <f t="shared" ca="1" si="271"/>
        <v>3.5434369369945298</v>
      </c>
      <c r="G608" s="306">
        <f t="shared" ca="1" si="272"/>
        <v>14.936321025110502</v>
      </c>
      <c r="H608" s="307">
        <f t="shared" ca="1" si="273"/>
        <v>-128.09080470484761</v>
      </c>
      <c r="I608" s="304">
        <f t="shared" ca="1" si="274"/>
        <v>128.95870631989362</v>
      </c>
      <c r="J608" s="306">
        <f t="shared" ca="1" si="275"/>
        <v>806.96660753290701</v>
      </c>
      <c r="K608" s="307">
        <f t="shared" ca="1" si="276"/>
        <v>-3.9579340358268267</v>
      </c>
      <c r="L608" s="304">
        <f t="shared" ca="1" si="261"/>
        <v>806.97631372612216</v>
      </c>
      <c r="M608" s="306">
        <f t="shared" ca="1" si="277"/>
        <v>-1.4547132841611958</v>
      </c>
      <c r="N608" s="304">
        <f t="shared" ca="1" si="278"/>
        <v>-83.348931584051741</v>
      </c>
      <c r="P608" s="310">
        <f t="shared" ca="1" si="279"/>
        <v>23</v>
      </c>
      <c r="Q608" s="304">
        <f t="shared" ca="1" si="280"/>
        <v>0</v>
      </c>
      <c r="R608" s="306">
        <f t="shared" ca="1" si="281"/>
        <v>0</v>
      </c>
      <c r="S608" s="307">
        <f t="shared" ca="1" si="282"/>
        <v>8.7299999999999986</v>
      </c>
      <c r="T608" s="304">
        <f t="shared" ca="1" si="262"/>
        <v>85.641299999999987</v>
      </c>
      <c r="U608" s="311">
        <f t="shared" ca="1" si="263"/>
        <v>0</v>
      </c>
      <c r="V608" s="306">
        <f t="shared" ca="1" si="264"/>
        <v>1.2254849428879866</v>
      </c>
      <c r="W608" s="304">
        <f t="shared" ca="1" si="265"/>
        <v>55.764543795537392</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3.3563272498028409</v>
      </c>
      <c r="AH608" s="304">
        <f t="shared" ca="1" si="289"/>
        <v>-6.3876497247857147</v>
      </c>
    </row>
    <row r="609" spans="1:34" x14ac:dyDescent="0.2">
      <c r="A609" s="347">
        <f t="shared" ca="1" si="267"/>
        <v>1E-4</v>
      </c>
      <c r="B609" s="304">
        <f t="shared" ca="1" si="268"/>
        <v>33.509000000000505</v>
      </c>
      <c r="D609" s="306">
        <f t="shared" ca="1" si="269"/>
        <v>-0.73983842149333512</v>
      </c>
      <c r="E609" s="307">
        <f t="shared" ca="1" si="270"/>
        <v>-3.4652984766913537</v>
      </c>
      <c r="F609" s="304">
        <f t="shared" ca="1" si="271"/>
        <v>3.5433958884772059</v>
      </c>
      <c r="G609" s="306">
        <f t="shared" ca="1" si="272"/>
        <v>14.936247041268352</v>
      </c>
      <c r="H609" s="307">
        <f t="shared" ca="1" si="273"/>
        <v>-128.09115123469527</v>
      </c>
      <c r="I609" s="304">
        <f t="shared" ca="1" si="274"/>
        <v>128.95904194862558</v>
      </c>
      <c r="J609" s="306">
        <f t="shared" ca="1" si="275"/>
        <v>806.96660753290701</v>
      </c>
      <c r="K609" s="307">
        <f t="shared" ca="1" si="276"/>
        <v>-3.9707431336238037</v>
      </c>
      <c r="L609" s="304">
        <f t="shared" ca="1" si="261"/>
        <v>806.97637665188313</v>
      </c>
      <c r="M609" s="306">
        <f t="shared" ca="1" si="277"/>
        <v>-1.4547141652307229</v>
      </c>
      <c r="N609" s="304">
        <f t="shared" ca="1" si="278"/>
        <v>-83.348982065617108</v>
      </c>
      <c r="P609" s="310">
        <f t="shared" ca="1" si="279"/>
        <v>23</v>
      </c>
      <c r="Q609" s="304">
        <f t="shared" ca="1" si="280"/>
        <v>0</v>
      </c>
      <c r="R609" s="306">
        <f t="shared" ca="1" si="281"/>
        <v>0</v>
      </c>
      <c r="S609" s="307">
        <f t="shared" ca="1" si="282"/>
        <v>8.7299999999999986</v>
      </c>
      <c r="T609" s="304">
        <f t="shared" ca="1" si="262"/>
        <v>85.641299999999987</v>
      </c>
      <c r="U609" s="311">
        <f t="shared" ca="1" si="263"/>
        <v>0</v>
      </c>
      <c r="V609" s="306">
        <f t="shared" ca="1" si="264"/>
        <v>1.2254865126247023</v>
      </c>
      <c r="W609" s="304">
        <f t="shared" ca="1" si="265"/>
        <v>55.764905491982752</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3.3562868192713387</v>
      </c>
      <c r="AH609" s="304">
        <f t="shared" ca="1" si="289"/>
        <v>-6.3876911564189465</v>
      </c>
    </row>
    <row r="610" spans="1:34" x14ac:dyDescent="0.2">
      <c r="A610" s="347">
        <f t="shared" ca="1" si="267"/>
        <v>1E-4</v>
      </c>
      <c r="B610" s="304">
        <f t="shared" ca="1" si="268"/>
        <v>33.509100000000508</v>
      </c>
      <c r="D610" s="306">
        <f t="shared" ca="1" si="269"/>
        <v>-0.73983763002664094</v>
      </c>
      <c r="E610" s="307">
        <f t="shared" ca="1" si="270"/>
        <v>-3.4652566722400904</v>
      </c>
      <c r="F610" s="304">
        <f t="shared" ca="1" si="271"/>
        <v>3.5433548401631896</v>
      </c>
      <c r="G610" s="306">
        <f t="shared" ca="1" si="272"/>
        <v>14.93617305750535</v>
      </c>
      <c r="H610" s="307">
        <f t="shared" ca="1" si="273"/>
        <v>-128.0914977603625</v>
      </c>
      <c r="I610" s="304">
        <f t="shared" ca="1" si="274"/>
        <v>128.95937757331455</v>
      </c>
      <c r="J610" s="306">
        <f t="shared" ca="1" si="275"/>
        <v>806.96660753290701</v>
      </c>
      <c r="K610" s="307">
        <f t="shared" ca="1" si="276"/>
        <v>-3.9835522660735565</v>
      </c>
      <c r="L610" s="304">
        <f t="shared" ca="1" si="261"/>
        <v>806.97643978112842</v>
      </c>
      <c r="M610" s="306">
        <f t="shared" ca="1" si="277"/>
        <v>-1.4547150462912997</v>
      </c>
      <c r="N610" s="304">
        <f t="shared" ca="1" si="278"/>
        <v>-83.349032546669648</v>
      </c>
      <c r="P610" s="310">
        <f t="shared" ca="1" si="279"/>
        <v>23</v>
      </c>
      <c r="Q610" s="304">
        <f t="shared" ca="1" si="280"/>
        <v>0</v>
      </c>
      <c r="R610" s="306">
        <f t="shared" ca="1" si="281"/>
        <v>0</v>
      </c>
      <c r="S610" s="307">
        <f t="shared" ca="1" si="282"/>
        <v>8.7299999999999986</v>
      </c>
      <c r="T610" s="304">
        <f t="shared" ca="1" si="262"/>
        <v>85.641299999999987</v>
      </c>
      <c r="U610" s="311">
        <f t="shared" ca="1" si="263"/>
        <v>0</v>
      </c>
      <c r="V610" s="306">
        <f t="shared" ca="1" si="264"/>
        <v>1.225488082367675</v>
      </c>
      <c r="W610" s="304">
        <f t="shared" ca="1" si="265"/>
        <v>55.765267186715306</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3.3562463889182963</v>
      </c>
      <c r="AH610" s="304">
        <f t="shared" ca="1" si="289"/>
        <v>-6.3877325878559867</v>
      </c>
    </row>
    <row r="611" spans="1:34" x14ac:dyDescent="0.2">
      <c r="A611" s="347">
        <f t="shared" ca="1" si="267"/>
        <v>1E-4</v>
      </c>
      <c r="B611" s="304">
        <f t="shared" ca="1" si="268"/>
        <v>33.509200000000511</v>
      </c>
      <c r="D611" s="306">
        <f t="shared" ca="1" si="269"/>
        <v>-0.73983683852092041</v>
      </c>
      <c r="E611" s="307">
        <f t="shared" ca="1" si="270"/>
        <v>-3.4652148679867958</v>
      </c>
      <c r="F611" s="304">
        <f t="shared" ca="1" si="271"/>
        <v>3.5433137920524871</v>
      </c>
      <c r="G611" s="306">
        <f t="shared" ca="1" si="272"/>
        <v>14.936099073821499</v>
      </c>
      <c r="H611" s="307">
        <f t="shared" ca="1" si="273"/>
        <v>-128.09184428184929</v>
      </c>
      <c r="I611" s="304">
        <f t="shared" ca="1" si="274"/>
        <v>128.95971319396045</v>
      </c>
      <c r="J611" s="306">
        <f t="shared" ca="1" si="275"/>
        <v>806.96660753290701</v>
      </c>
      <c r="K611" s="307">
        <f t="shared" ca="1" si="276"/>
        <v>-3.9963614331756672</v>
      </c>
      <c r="L611" s="304">
        <f t="shared" ca="1" si="261"/>
        <v>806.97650311385974</v>
      </c>
      <c r="M611" s="306">
        <f t="shared" ca="1" si="277"/>
        <v>-1.4547159273429264</v>
      </c>
      <c r="N611" s="304">
        <f t="shared" ca="1" si="278"/>
        <v>-83.349083027209403</v>
      </c>
      <c r="P611" s="310">
        <f t="shared" ca="1" si="279"/>
        <v>23</v>
      </c>
      <c r="Q611" s="304">
        <f t="shared" ca="1" si="280"/>
        <v>0</v>
      </c>
      <c r="R611" s="306">
        <f t="shared" ca="1" si="281"/>
        <v>0</v>
      </c>
      <c r="S611" s="307">
        <f t="shared" ca="1" si="282"/>
        <v>8.7299999999999986</v>
      </c>
      <c r="T611" s="304">
        <f t="shared" ca="1" si="262"/>
        <v>85.641299999999987</v>
      </c>
      <c r="U611" s="311">
        <f t="shared" ca="1" si="263"/>
        <v>0</v>
      </c>
      <c r="V611" s="306">
        <f t="shared" ca="1" si="264"/>
        <v>1.2254896521169059</v>
      </c>
      <c r="W611" s="304">
        <f t="shared" ca="1" si="265"/>
        <v>55.765628879735019</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3.3562059587437192</v>
      </c>
      <c r="AH611" s="304">
        <f t="shared" ca="1" si="289"/>
        <v>-6.3877740190968284</v>
      </c>
    </row>
    <row r="612" spans="1:34" x14ac:dyDescent="0.2">
      <c r="A612" s="347">
        <f t="shared" ca="1" si="267"/>
        <v>1E-4</v>
      </c>
      <c r="B612" s="304">
        <f t="shared" ca="1" si="268"/>
        <v>33.509300000000515</v>
      </c>
      <c r="D612" s="306">
        <f t="shared" ca="1" si="269"/>
        <v>-0.73983604697617189</v>
      </c>
      <c r="E612" s="307">
        <f t="shared" ca="1" si="270"/>
        <v>-3.4651730639314726</v>
      </c>
      <c r="F612" s="304">
        <f t="shared" ca="1" si="271"/>
        <v>3.5432727441451015</v>
      </c>
      <c r="G612" s="306">
        <f t="shared" ca="1" si="272"/>
        <v>14.936025090216802</v>
      </c>
      <c r="H612" s="307">
        <f t="shared" ca="1" si="273"/>
        <v>-128.09219079915567</v>
      </c>
      <c r="I612" s="304">
        <f t="shared" ca="1" si="274"/>
        <v>128.96004881056336</v>
      </c>
      <c r="J612" s="306">
        <f t="shared" ca="1" si="275"/>
        <v>806.96660753290701</v>
      </c>
      <c r="K612" s="307">
        <f t="shared" ca="1" si="276"/>
        <v>-4.0091706349297178</v>
      </c>
      <c r="L612" s="304">
        <f t="shared" ca="1" si="261"/>
        <v>806.97656665007867</v>
      </c>
      <c r="M612" s="306">
        <f t="shared" ca="1" si="277"/>
        <v>-1.454716808385603</v>
      </c>
      <c r="N612" s="304">
        <f t="shared" ca="1" si="278"/>
        <v>-83.349133507236331</v>
      </c>
      <c r="P612" s="310">
        <f t="shared" ca="1" si="279"/>
        <v>23</v>
      </c>
      <c r="Q612" s="304">
        <f t="shared" ca="1" si="280"/>
        <v>0</v>
      </c>
      <c r="R612" s="306">
        <f t="shared" ca="1" si="281"/>
        <v>0</v>
      </c>
      <c r="S612" s="307">
        <f t="shared" ca="1" si="282"/>
        <v>8.7299999999999986</v>
      </c>
      <c r="T612" s="304">
        <f t="shared" ca="1" si="262"/>
        <v>85.641299999999987</v>
      </c>
      <c r="U612" s="311">
        <f t="shared" ca="1" si="263"/>
        <v>0</v>
      </c>
      <c r="V612" s="306">
        <f t="shared" ca="1" si="264"/>
        <v>1.2254912218723943</v>
      </c>
      <c r="W612" s="304">
        <f t="shared" ca="1" si="265"/>
        <v>55.765990571041897</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3.3561655287476073</v>
      </c>
      <c r="AH612" s="304">
        <f t="shared" ca="1" si="289"/>
        <v>-6.3878154501414697</v>
      </c>
    </row>
    <row r="613" spans="1:34" x14ac:dyDescent="0.2">
      <c r="A613" s="347">
        <f t="shared" ca="1" si="267"/>
        <v>1E-4</v>
      </c>
      <c r="B613" s="304">
        <f t="shared" ca="1" si="268"/>
        <v>33.509400000000518</v>
      </c>
      <c r="D613" s="306">
        <f t="shared" ca="1" si="269"/>
        <v>-0.73983525539239847</v>
      </c>
      <c r="E613" s="307">
        <f t="shared" ca="1" si="270"/>
        <v>-3.4651312600741235</v>
      </c>
      <c r="F613" s="304">
        <f t="shared" ca="1" si="271"/>
        <v>3.5432316964410355</v>
      </c>
      <c r="G613" s="306">
        <f t="shared" ca="1" si="272"/>
        <v>14.935951106691263</v>
      </c>
      <c r="H613" s="307">
        <f t="shared" ca="1" si="273"/>
        <v>-128.09253731228168</v>
      </c>
      <c r="I613" s="304">
        <f t="shared" ca="1" si="274"/>
        <v>128.96038442312332</v>
      </c>
      <c r="J613" s="306">
        <f t="shared" ca="1" si="275"/>
        <v>806.96660753290701</v>
      </c>
      <c r="K613" s="307">
        <f t="shared" ca="1" si="276"/>
        <v>-4.0219798713352901</v>
      </c>
      <c r="L613" s="304">
        <f t="shared" ca="1" si="261"/>
        <v>806.97663038978658</v>
      </c>
      <c r="M613" s="306">
        <f t="shared" ca="1" si="277"/>
        <v>-1.4547176894193299</v>
      </c>
      <c r="N613" s="304">
        <f t="shared" ca="1" si="278"/>
        <v>-83.349183986750489</v>
      </c>
      <c r="P613" s="310">
        <f t="shared" ca="1" si="279"/>
        <v>23</v>
      </c>
      <c r="Q613" s="304">
        <f t="shared" ca="1" si="280"/>
        <v>0</v>
      </c>
      <c r="R613" s="306">
        <f t="shared" ca="1" si="281"/>
        <v>0</v>
      </c>
      <c r="S613" s="307">
        <f t="shared" ca="1" si="282"/>
        <v>8.7299999999999986</v>
      </c>
      <c r="T613" s="304">
        <f t="shared" ca="1" si="262"/>
        <v>85.641299999999987</v>
      </c>
      <c r="U613" s="311">
        <f t="shared" ca="1" si="263"/>
        <v>0</v>
      </c>
      <c r="V613" s="306">
        <f t="shared" ca="1" si="264"/>
        <v>1.2254927916341405</v>
      </c>
      <c r="W613" s="304">
        <f t="shared" ca="1" si="265"/>
        <v>55.766352260635934</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3.3561250989299678</v>
      </c>
      <c r="AH613" s="304">
        <f t="shared" ca="1" si="289"/>
        <v>-6.3878568809899088</v>
      </c>
    </row>
    <row r="614" spans="1:34" x14ac:dyDescent="0.2">
      <c r="A614" s="347">
        <f t="shared" ca="1" si="267"/>
        <v>1E-4</v>
      </c>
      <c r="B614" s="304">
        <f t="shared" ca="1" si="268"/>
        <v>33.509500000000521</v>
      </c>
      <c r="D614" s="306">
        <f t="shared" ca="1" si="269"/>
        <v>-0.73983446376959894</v>
      </c>
      <c r="E614" s="307">
        <f t="shared" ca="1" si="270"/>
        <v>-3.465089456414745</v>
      </c>
      <c r="F614" s="304">
        <f t="shared" ca="1" si="271"/>
        <v>3.5431906489402856</v>
      </c>
      <c r="G614" s="306">
        <f t="shared" ca="1" si="272"/>
        <v>14.935877123244886</v>
      </c>
      <c r="H614" s="307">
        <f t="shared" ca="1" si="273"/>
        <v>-128.09288382122733</v>
      </c>
      <c r="I614" s="304">
        <f t="shared" ca="1" si="274"/>
        <v>128.96072003164028</v>
      </c>
      <c r="J614" s="306">
        <f t="shared" ca="1" si="275"/>
        <v>806.96660753290701</v>
      </c>
      <c r="K614" s="307">
        <f t="shared" ca="1" si="276"/>
        <v>-4.0347891423919657</v>
      </c>
      <c r="L614" s="304">
        <f t="shared" ca="1" si="261"/>
        <v>806.97669433298529</v>
      </c>
      <c r="M614" s="306">
        <f t="shared" ca="1" si="277"/>
        <v>-1.454718570444107</v>
      </c>
      <c r="N614" s="304">
        <f t="shared" ca="1" si="278"/>
        <v>-83.349234465751877</v>
      </c>
      <c r="P614" s="310">
        <f t="shared" ca="1" si="279"/>
        <v>23</v>
      </c>
      <c r="Q614" s="304">
        <f t="shared" ca="1" si="280"/>
        <v>0</v>
      </c>
      <c r="R614" s="306">
        <f t="shared" ca="1" si="281"/>
        <v>0</v>
      </c>
      <c r="S614" s="307">
        <f t="shared" ca="1" si="282"/>
        <v>8.7299999999999986</v>
      </c>
      <c r="T614" s="304">
        <f t="shared" ca="1" si="262"/>
        <v>85.641299999999987</v>
      </c>
      <c r="U614" s="311">
        <f t="shared" ca="1" si="263"/>
        <v>0</v>
      </c>
      <c r="V614" s="306">
        <f t="shared" ca="1" si="264"/>
        <v>1.2254943614021439</v>
      </c>
      <c r="W614" s="304">
        <f t="shared" ca="1" si="265"/>
        <v>55.766713948517044</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3.3560846692907962</v>
      </c>
      <c r="AH614" s="304">
        <f t="shared" ca="1" si="289"/>
        <v>-6.3878983116421466</v>
      </c>
    </row>
    <row r="615" spans="1:34" x14ac:dyDescent="0.2">
      <c r="A615" s="347">
        <f t="shared" ca="1" si="267"/>
        <v>1E-4</v>
      </c>
      <c r="B615" s="304">
        <f t="shared" ca="1" si="268"/>
        <v>33.509600000000525</v>
      </c>
      <c r="D615" s="306">
        <f t="shared" ca="1" si="269"/>
        <v>-0.73983367210777362</v>
      </c>
      <c r="E615" s="307">
        <f t="shared" ca="1" si="270"/>
        <v>-3.4650476529533494</v>
      </c>
      <c r="F615" s="304">
        <f t="shared" ca="1" si="271"/>
        <v>3.5431496016428645</v>
      </c>
      <c r="G615" s="306">
        <f t="shared" ca="1" si="272"/>
        <v>14.935803139877676</v>
      </c>
      <c r="H615" s="307">
        <f t="shared" ca="1" si="273"/>
        <v>-128.09323032599264</v>
      </c>
      <c r="I615" s="304">
        <f t="shared" ca="1" si="274"/>
        <v>128.96105563611434</v>
      </c>
      <c r="J615" s="306">
        <f t="shared" ca="1" si="275"/>
        <v>806.96660753290701</v>
      </c>
      <c r="K615" s="307">
        <f t="shared" ca="1" si="276"/>
        <v>-4.0475984480993263</v>
      </c>
      <c r="L615" s="304">
        <f t="shared" ca="1" si="261"/>
        <v>806.97675847967628</v>
      </c>
      <c r="M615" s="306">
        <f t="shared" ca="1" si="277"/>
        <v>-1.4547194514599346</v>
      </c>
      <c r="N615" s="304">
        <f t="shared" ca="1" si="278"/>
        <v>-83.34928494424048</v>
      </c>
      <c r="P615" s="310">
        <f t="shared" ca="1" si="279"/>
        <v>23</v>
      </c>
      <c r="Q615" s="304">
        <f t="shared" ca="1" si="280"/>
        <v>0</v>
      </c>
      <c r="R615" s="306">
        <f t="shared" ca="1" si="281"/>
        <v>0</v>
      </c>
      <c r="S615" s="307">
        <f t="shared" ca="1" si="282"/>
        <v>8.7299999999999986</v>
      </c>
      <c r="T615" s="304">
        <f t="shared" ca="1" si="262"/>
        <v>85.641299999999987</v>
      </c>
      <c r="U615" s="311">
        <f t="shared" ca="1" si="263"/>
        <v>0</v>
      </c>
      <c r="V615" s="306">
        <f t="shared" ca="1" si="264"/>
        <v>1.2254959311764051</v>
      </c>
      <c r="W615" s="304">
        <f t="shared" ca="1" si="265"/>
        <v>55.76707563468532</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3.3560442398301022</v>
      </c>
      <c r="AH615" s="304">
        <f t="shared" ca="1" si="289"/>
        <v>-6.3879397420981734</v>
      </c>
    </row>
    <row r="616" spans="1:34" x14ac:dyDescent="0.2">
      <c r="A616" s="347">
        <f t="shared" ca="1" si="267"/>
        <v>1E-4</v>
      </c>
      <c r="B616" s="304">
        <f t="shared" ca="1" si="268"/>
        <v>33.509700000000528</v>
      </c>
      <c r="D616" s="306">
        <f t="shared" ca="1" si="269"/>
        <v>-0.73983288040692419</v>
      </c>
      <c r="E616" s="307">
        <f t="shared" ca="1" si="270"/>
        <v>-3.4650058496899261</v>
      </c>
      <c r="F616" s="304">
        <f t="shared" ca="1" si="271"/>
        <v>3.5431085545487613</v>
      </c>
      <c r="G616" s="306">
        <f t="shared" ca="1" si="272"/>
        <v>14.935729156589636</v>
      </c>
      <c r="H616" s="307">
        <f t="shared" ca="1" si="273"/>
        <v>-128.09357682657762</v>
      </c>
      <c r="I616" s="304">
        <f t="shared" ca="1" si="274"/>
        <v>128.96139123654547</v>
      </c>
      <c r="J616" s="306">
        <f t="shared" ca="1" si="275"/>
        <v>806.96660753290701</v>
      </c>
      <c r="K616" s="307">
        <f t="shared" ca="1" si="276"/>
        <v>-4.0604077884569545</v>
      </c>
      <c r="L616" s="304">
        <f t="shared" ca="1" si="261"/>
        <v>806.97682282986136</v>
      </c>
      <c r="M616" s="306">
        <f t="shared" ca="1" si="277"/>
        <v>-1.4547203324668128</v>
      </c>
      <c r="N616" s="304">
        <f t="shared" ca="1" si="278"/>
        <v>-83.349335422216313</v>
      </c>
      <c r="P616" s="310">
        <f t="shared" ca="1" si="279"/>
        <v>23</v>
      </c>
      <c r="Q616" s="304">
        <f t="shared" ca="1" si="280"/>
        <v>0</v>
      </c>
      <c r="R616" s="306">
        <f t="shared" ca="1" si="281"/>
        <v>0</v>
      </c>
      <c r="S616" s="307">
        <f t="shared" ca="1" si="282"/>
        <v>8.7299999999999986</v>
      </c>
      <c r="T616" s="304">
        <f t="shared" ca="1" si="262"/>
        <v>85.641299999999987</v>
      </c>
      <c r="U616" s="311">
        <f t="shared" ca="1" si="263"/>
        <v>0</v>
      </c>
      <c r="V616" s="306">
        <f t="shared" ca="1" si="264"/>
        <v>1.225497500956924</v>
      </c>
      <c r="W616" s="304">
        <f t="shared" ca="1" si="265"/>
        <v>55.767437319140683</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3.3560038105478798</v>
      </c>
      <c r="AH616" s="304">
        <f t="shared" ca="1" si="289"/>
        <v>-6.3879811723579989</v>
      </c>
    </row>
    <row r="617" spans="1:34" x14ac:dyDescent="0.2">
      <c r="A617" s="347">
        <f t="shared" ca="1" si="267"/>
        <v>1E-4</v>
      </c>
      <c r="B617" s="304">
        <f t="shared" ca="1" si="268"/>
        <v>33.509800000000531</v>
      </c>
      <c r="D617" s="306">
        <f t="shared" ca="1" si="269"/>
        <v>-0.73983208866705108</v>
      </c>
      <c r="E617" s="307">
        <f t="shared" ca="1" si="270"/>
        <v>-3.4649640466244831</v>
      </c>
      <c r="F617" s="304">
        <f t="shared" ca="1" si="271"/>
        <v>3.5430675076579847</v>
      </c>
      <c r="G617" s="306">
        <f t="shared" ca="1" si="272"/>
        <v>14.93565517338077</v>
      </c>
      <c r="H617" s="307">
        <f t="shared" ca="1" si="273"/>
        <v>-128.09392332298228</v>
      </c>
      <c r="I617" s="304">
        <f t="shared" ca="1" si="274"/>
        <v>128.96172683293364</v>
      </c>
      <c r="J617" s="306">
        <f t="shared" ca="1" si="275"/>
        <v>806.96660753290701</v>
      </c>
      <c r="K617" s="307">
        <f t="shared" ca="1" si="276"/>
        <v>-4.0732171634644327</v>
      </c>
      <c r="L617" s="304">
        <f t="shared" ca="1" si="261"/>
        <v>806.97688738354179</v>
      </c>
      <c r="M617" s="306">
        <f t="shared" ca="1" si="277"/>
        <v>-1.4547212134647418</v>
      </c>
      <c r="N617" s="304">
        <f t="shared" ca="1" si="278"/>
        <v>-83.349385899679405</v>
      </c>
      <c r="P617" s="310">
        <f t="shared" ca="1" si="279"/>
        <v>23</v>
      </c>
      <c r="Q617" s="304">
        <f t="shared" ca="1" si="280"/>
        <v>0</v>
      </c>
      <c r="R617" s="306">
        <f t="shared" ca="1" si="281"/>
        <v>0</v>
      </c>
      <c r="S617" s="307">
        <f t="shared" ca="1" si="282"/>
        <v>8.7299999999999986</v>
      </c>
      <c r="T617" s="304">
        <f t="shared" ca="1" si="262"/>
        <v>85.641299999999987</v>
      </c>
      <c r="U617" s="311">
        <f t="shared" ca="1" si="263"/>
        <v>0</v>
      </c>
      <c r="V617" s="306">
        <f t="shared" ca="1" si="264"/>
        <v>1.2254990707437001</v>
      </c>
      <c r="W617" s="304">
        <f t="shared" ca="1" si="265"/>
        <v>55.767799001883034</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3.3559633814441359</v>
      </c>
      <c r="AH617" s="304">
        <f t="shared" ca="1" si="289"/>
        <v>-6.3880226024216142</v>
      </c>
    </row>
    <row r="618" spans="1:34" x14ac:dyDescent="0.2">
      <c r="A618" s="347">
        <f t="shared" ca="1" si="267"/>
        <v>1E-4</v>
      </c>
      <c r="B618" s="304">
        <f t="shared" ca="1" si="268"/>
        <v>33.509900000000535</v>
      </c>
      <c r="D618" s="306">
        <f t="shared" ca="1" si="269"/>
        <v>-0.73983129688815186</v>
      </c>
      <c r="E618" s="307">
        <f t="shared" ca="1" si="270"/>
        <v>-3.4649222437570319</v>
      </c>
      <c r="F618" s="304">
        <f t="shared" ca="1" si="271"/>
        <v>3.5430264609705455</v>
      </c>
      <c r="G618" s="306">
        <f t="shared" ca="1" si="272"/>
        <v>14.935581190251082</v>
      </c>
      <c r="H618" s="307">
        <f t="shared" ca="1" si="273"/>
        <v>-128.09426981520664</v>
      </c>
      <c r="I618" s="304">
        <f t="shared" ca="1" si="274"/>
        <v>128.96206242527893</v>
      </c>
      <c r="J618" s="306">
        <f t="shared" ca="1" si="275"/>
        <v>806.96660753290701</v>
      </c>
      <c r="K618" s="307">
        <f t="shared" ca="1" si="276"/>
        <v>-4.0860265731213419</v>
      </c>
      <c r="L618" s="304">
        <f t="shared" ca="1" si="261"/>
        <v>806.9769521407195</v>
      </c>
      <c r="M618" s="306">
        <f t="shared" ca="1" si="277"/>
        <v>-1.4547220944537216</v>
      </c>
      <c r="N618" s="304">
        <f t="shared" ca="1" si="278"/>
        <v>-83.349436376629754</v>
      </c>
      <c r="P618" s="310">
        <f t="shared" ca="1" si="279"/>
        <v>23</v>
      </c>
      <c r="Q618" s="304">
        <f t="shared" ca="1" si="280"/>
        <v>0</v>
      </c>
      <c r="R618" s="306">
        <f t="shared" ca="1" si="281"/>
        <v>0</v>
      </c>
      <c r="S618" s="307">
        <f t="shared" ca="1" si="282"/>
        <v>8.7299999999999986</v>
      </c>
      <c r="T618" s="304">
        <f t="shared" ca="1" si="262"/>
        <v>85.641299999999987</v>
      </c>
      <c r="U618" s="311">
        <f t="shared" ca="1" si="263"/>
        <v>0</v>
      </c>
      <c r="V618" s="306">
        <f t="shared" ca="1" si="264"/>
        <v>1.2255006405367341</v>
      </c>
      <c r="W618" s="304">
        <f t="shared" ca="1" si="265"/>
        <v>55.768160682912473</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3.355922952518883</v>
      </c>
      <c r="AH618" s="304">
        <f t="shared" ca="1" si="289"/>
        <v>-6.3880640322890088</v>
      </c>
    </row>
    <row r="619" spans="1:34" x14ac:dyDescent="0.2">
      <c r="A619" s="347">
        <f t="shared" ca="1" si="267"/>
        <v>1E-4</v>
      </c>
      <c r="B619" s="304">
        <f t="shared" ca="1" si="268"/>
        <v>33.510000000000538</v>
      </c>
      <c r="D619" s="306">
        <f t="shared" ca="1" si="269"/>
        <v>-0.73983050507023085</v>
      </c>
      <c r="E619" s="307">
        <f t="shared" ca="1" si="270"/>
        <v>-3.4648804410875629</v>
      </c>
      <c r="F619" s="304">
        <f t="shared" ca="1" si="271"/>
        <v>3.5429854144864352</v>
      </c>
      <c r="G619" s="306">
        <f t="shared" ca="1" si="272"/>
        <v>14.935507207200574</v>
      </c>
      <c r="H619" s="307">
        <f t="shared" ca="1" si="273"/>
        <v>-128.09461630325075</v>
      </c>
      <c r="I619" s="304">
        <f t="shared" ca="1" si="274"/>
        <v>128.96239801358135</v>
      </c>
      <c r="J619" s="306">
        <f t="shared" ca="1" si="275"/>
        <v>806.96660753290701</v>
      </c>
      <c r="K619" s="307">
        <f t="shared" ca="1" si="276"/>
        <v>-4.0988360174272644</v>
      </c>
      <c r="L619" s="304">
        <f t="shared" ca="1" si="261"/>
        <v>806.97701710139586</v>
      </c>
      <c r="M619" s="306">
        <f t="shared" ca="1" si="277"/>
        <v>-1.4547229754337523</v>
      </c>
      <c r="N619" s="304">
        <f t="shared" ca="1" si="278"/>
        <v>-83.349486853067347</v>
      </c>
      <c r="P619" s="310">
        <f t="shared" ca="1" si="279"/>
        <v>23</v>
      </c>
      <c r="Q619" s="304">
        <f t="shared" ca="1" si="280"/>
        <v>0</v>
      </c>
      <c r="R619" s="306">
        <f t="shared" ca="1" si="281"/>
        <v>0</v>
      </c>
      <c r="S619" s="307">
        <f t="shared" ca="1" si="282"/>
        <v>8.7299999999999986</v>
      </c>
      <c r="T619" s="304">
        <f t="shared" ca="1" si="262"/>
        <v>85.641299999999987</v>
      </c>
      <c r="U619" s="311">
        <f t="shared" ca="1" si="263"/>
        <v>0</v>
      </c>
      <c r="V619" s="306">
        <f t="shared" ca="1" si="264"/>
        <v>1.2255022103360256</v>
      </c>
      <c r="W619" s="304">
        <f t="shared" ca="1" si="265"/>
        <v>55.768522362228929</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3.3558825237721113</v>
      </c>
      <c r="AH619" s="304">
        <f t="shared" ca="1" si="289"/>
        <v>-6.3881054619601922</v>
      </c>
    </row>
    <row r="620" spans="1:34" x14ac:dyDescent="0.2">
      <c r="A620" s="347">
        <f t="shared" ca="1" si="267"/>
        <v>1E-4</v>
      </c>
      <c r="B620" s="304">
        <f t="shared" ca="1" si="268"/>
        <v>33.510100000000541</v>
      </c>
      <c r="D620" s="306">
        <f t="shared" ca="1" si="269"/>
        <v>-0.73982971321328728</v>
      </c>
      <c r="E620" s="307">
        <f t="shared" ca="1" si="270"/>
        <v>-3.4648386386160821</v>
      </c>
      <c r="F620" s="304">
        <f t="shared" ca="1" si="271"/>
        <v>3.5429443682056596</v>
      </c>
      <c r="G620" s="306">
        <f t="shared" ca="1" si="272"/>
        <v>14.935433224229254</v>
      </c>
      <c r="H620" s="307">
        <f t="shared" ca="1" si="273"/>
        <v>-128.09496278711461</v>
      </c>
      <c r="I620" s="304">
        <f t="shared" ca="1" si="274"/>
        <v>128.96273359784092</v>
      </c>
      <c r="J620" s="306">
        <f t="shared" ca="1" si="275"/>
        <v>806.96660753290701</v>
      </c>
      <c r="K620" s="307">
        <f t="shared" ca="1" si="276"/>
        <v>-4.111645496381783</v>
      </c>
      <c r="L620" s="304">
        <f t="shared" ca="1" si="261"/>
        <v>806.97708226557256</v>
      </c>
      <c r="M620" s="306">
        <f t="shared" ca="1" si="277"/>
        <v>-1.4547238564048341</v>
      </c>
      <c r="N620" s="304">
        <f t="shared" ca="1" si="278"/>
        <v>-83.349537328992213</v>
      </c>
      <c r="P620" s="310">
        <f t="shared" ca="1" si="279"/>
        <v>23</v>
      </c>
      <c r="Q620" s="304">
        <f t="shared" ca="1" si="280"/>
        <v>0</v>
      </c>
      <c r="R620" s="306">
        <f t="shared" ca="1" si="281"/>
        <v>0</v>
      </c>
      <c r="S620" s="307">
        <f t="shared" ca="1" si="282"/>
        <v>8.7299999999999986</v>
      </c>
      <c r="T620" s="304">
        <f t="shared" ca="1" si="262"/>
        <v>85.641299999999987</v>
      </c>
      <c r="U620" s="311">
        <f t="shared" ca="1" si="263"/>
        <v>0</v>
      </c>
      <c r="V620" s="306">
        <f t="shared" ca="1" si="264"/>
        <v>1.2255037801415742</v>
      </c>
      <c r="W620" s="304">
        <f t="shared" ca="1" si="265"/>
        <v>55.768884039832393</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3.3558420952038253</v>
      </c>
      <c r="AH620" s="304">
        <f t="shared" ca="1" si="289"/>
        <v>-6.3881468914351585</v>
      </c>
    </row>
    <row r="621" spans="1:34" x14ac:dyDescent="0.2">
      <c r="A621" s="347">
        <f t="shared" ca="1" si="267"/>
        <v>1E-4</v>
      </c>
      <c r="B621" s="304">
        <f t="shared" ca="1" si="268"/>
        <v>33.510200000000545</v>
      </c>
      <c r="D621" s="306">
        <f t="shared" ca="1" si="269"/>
        <v>-0.73982892131732148</v>
      </c>
      <c r="E621" s="307">
        <f t="shared" ca="1" si="270"/>
        <v>-3.4647968363425905</v>
      </c>
      <c r="F621" s="304">
        <f t="shared" ca="1" si="271"/>
        <v>3.5429033221282196</v>
      </c>
      <c r="G621" s="306">
        <f t="shared" ca="1" si="272"/>
        <v>14.935359241337121</v>
      </c>
      <c r="H621" s="307">
        <f t="shared" ca="1" si="273"/>
        <v>-128.09530926679824</v>
      </c>
      <c r="I621" s="304">
        <f t="shared" ca="1" si="274"/>
        <v>128.96306917805762</v>
      </c>
      <c r="J621" s="306">
        <f t="shared" ca="1" si="275"/>
        <v>806.96660753290701</v>
      </c>
      <c r="K621" s="307">
        <f t="shared" ca="1" si="276"/>
        <v>-4.1244550099844783</v>
      </c>
      <c r="L621" s="304">
        <f t="shared" ca="1" si="261"/>
        <v>806.97714763325121</v>
      </c>
      <c r="M621" s="306">
        <f t="shared" ca="1" si="277"/>
        <v>-1.4547247373669674</v>
      </c>
      <c r="N621" s="304">
        <f t="shared" ca="1" si="278"/>
        <v>-83.349587804404351</v>
      </c>
      <c r="P621" s="310">
        <f t="shared" ca="1" si="279"/>
        <v>23</v>
      </c>
      <c r="Q621" s="304">
        <f t="shared" ca="1" si="280"/>
        <v>0</v>
      </c>
      <c r="R621" s="306">
        <f t="shared" ca="1" si="281"/>
        <v>0</v>
      </c>
      <c r="S621" s="307">
        <f t="shared" ca="1" si="282"/>
        <v>8.7299999999999986</v>
      </c>
      <c r="T621" s="304">
        <f t="shared" ca="1" si="262"/>
        <v>85.641299999999987</v>
      </c>
      <c r="U621" s="311">
        <f t="shared" ca="1" si="263"/>
        <v>0</v>
      </c>
      <c r="V621" s="306">
        <f t="shared" ca="1" si="264"/>
        <v>1.2255053499533803</v>
      </c>
      <c r="W621" s="304">
        <f t="shared" ca="1" si="265"/>
        <v>55.769245715722811</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3.3558016668140276</v>
      </c>
      <c r="AH621" s="304">
        <f t="shared" ca="1" si="289"/>
        <v>-6.3881883207139065</v>
      </c>
    </row>
    <row r="622" spans="1:34" x14ac:dyDescent="0.2">
      <c r="A622" s="347">
        <f t="shared" ca="1" si="267"/>
        <v>1E-4</v>
      </c>
      <c r="B622" s="304">
        <f t="shared" ca="1" si="268"/>
        <v>33.510300000000548</v>
      </c>
      <c r="D622" s="306">
        <f t="shared" ca="1" si="269"/>
        <v>-0.73982812938233267</v>
      </c>
      <c r="E622" s="307">
        <f t="shared" ca="1" si="270"/>
        <v>-3.4647550342670952</v>
      </c>
      <c r="F622" s="304">
        <f t="shared" ca="1" si="271"/>
        <v>3.5428622762541222</v>
      </c>
      <c r="G622" s="306">
        <f t="shared" ca="1" si="272"/>
        <v>14.935285258524182</v>
      </c>
      <c r="H622" s="307">
        <f t="shared" ca="1" si="273"/>
        <v>-128.09565574230166</v>
      </c>
      <c r="I622" s="304">
        <f t="shared" ca="1" si="274"/>
        <v>128.96340475423153</v>
      </c>
      <c r="J622" s="306">
        <f t="shared" ca="1" si="275"/>
        <v>806.96660753290701</v>
      </c>
      <c r="K622" s="307">
        <f t="shared" ca="1" si="276"/>
        <v>-4.137264558234933</v>
      </c>
      <c r="L622" s="304">
        <f t="shared" ca="1" si="261"/>
        <v>806.97721320443338</v>
      </c>
      <c r="M622" s="306">
        <f t="shared" ca="1" si="277"/>
        <v>-1.454725618320152</v>
      </c>
      <c r="N622" s="304">
        <f t="shared" ca="1" si="278"/>
        <v>-83.349638279303775</v>
      </c>
      <c r="P622" s="310">
        <f t="shared" ca="1" si="279"/>
        <v>23</v>
      </c>
      <c r="Q622" s="304">
        <f t="shared" ca="1" si="280"/>
        <v>0</v>
      </c>
      <c r="R622" s="306">
        <f t="shared" ca="1" si="281"/>
        <v>0</v>
      </c>
      <c r="S622" s="307">
        <f t="shared" ca="1" si="282"/>
        <v>8.7299999999999986</v>
      </c>
      <c r="T622" s="304">
        <f t="shared" ca="1" si="262"/>
        <v>85.641299999999987</v>
      </c>
      <c r="U622" s="311">
        <f t="shared" ca="1" si="263"/>
        <v>0</v>
      </c>
      <c r="V622" s="306">
        <f t="shared" ca="1" si="264"/>
        <v>1.2255069197714441</v>
      </c>
      <c r="W622" s="304">
        <f t="shared" ca="1" si="265"/>
        <v>55.769607389900237</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3.3557612386027298</v>
      </c>
      <c r="AH622" s="304">
        <f t="shared" ca="1" si="289"/>
        <v>-6.3882297497964284</v>
      </c>
    </row>
    <row r="623" spans="1:34" x14ac:dyDescent="0.2">
      <c r="A623" s="347">
        <f t="shared" ca="1" si="267"/>
        <v>1E-4</v>
      </c>
      <c r="B623" s="304">
        <f t="shared" ca="1" si="268"/>
        <v>33.510400000000551</v>
      </c>
      <c r="D623" s="306">
        <f t="shared" ca="1" si="269"/>
        <v>-0.7398273374083234</v>
      </c>
      <c r="E623" s="307">
        <f t="shared" ca="1" si="270"/>
        <v>-3.4647132323895908</v>
      </c>
      <c r="F623" s="304">
        <f t="shared" ca="1" si="271"/>
        <v>3.5428212305833631</v>
      </c>
      <c r="G623" s="306">
        <f t="shared" ca="1" si="272"/>
        <v>14.935211275790442</v>
      </c>
      <c r="H623" s="307">
        <f t="shared" ca="1" si="273"/>
        <v>-128.0960022136249</v>
      </c>
      <c r="I623" s="304">
        <f t="shared" ca="1" si="274"/>
        <v>128.96374032636263</v>
      </c>
      <c r="J623" s="306">
        <f t="shared" ca="1" si="275"/>
        <v>806.96660753290701</v>
      </c>
      <c r="K623" s="307">
        <f t="shared" ca="1" si="276"/>
        <v>-4.1500741411327295</v>
      </c>
      <c r="L623" s="304">
        <f t="shared" ca="1" si="261"/>
        <v>806.9772789791208</v>
      </c>
      <c r="M623" s="306">
        <f t="shared" ca="1" si="277"/>
        <v>-1.454726499264388</v>
      </c>
      <c r="N623" s="304">
        <f t="shared" ca="1" si="278"/>
        <v>-83.349688753690486</v>
      </c>
      <c r="P623" s="310">
        <f t="shared" ca="1" si="279"/>
        <v>23</v>
      </c>
      <c r="Q623" s="304">
        <f t="shared" ca="1" si="280"/>
        <v>0</v>
      </c>
      <c r="R623" s="306">
        <f t="shared" ca="1" si="281"/>
        <v>0</v>
      </c>
      <c r="S623" s="307">
        <f t="shared" ca="1" si="282"/>
        <v>8.7299999999999986</v>
      </c>
      <c r="T623" s="304">
        <f t="shared" ca="1" si="262"/>
        <v>85.641299999999987</v>
      </c>
      <c r="U623" s="311">
        <f t="shared" ca="1" si="263"/>
        <v>0</v>
      </c>
      <c r="V623" s="306">
        <f t="shared" ca="1" si="264"/>
        <v>1.2255084895957649</v>
      </c>
      <c r="W623" s="304">
        <f t="shared" ca="1" si="265"/>
        <v>55.769969062364588</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3.3557208105699194</v>
      </c>
      <c r="AH623" s="304">
        <f t="shared" ca="1" si="289"/>
        <v>-6.3882711786827313</v>
      </c>
    </row>
    <row r="624" spans="1:34" x14ac:dyDescent="0.2">
      <c r="A624" s="347">
        <f t="shared" ca="1" si="267"/>
        <v>1E-4</v>
      </c>
      <c r="B624" s="304">
        <f t="shared" ca="1" si="268"/>
        <v>33.510500000000555</v>
      </c>
      <c r="D624" s="306">
        <f t="shared" ca="1" si="269"/>
        <v>-0.73982654539529402</v>
      </c>
      <c r="E624" s="307">
        <f t="shared" ca="1" si="270"/>
        <v>-3.4646714307100845</v>
      </c>
      <c r="F624" s="304">
        <f t="shared" ca="1" si="271"/>
        <v>3.5427801851159493</v>
      </c>
      <c r="G624" s="306">
        <f t="shared" ca="1" si="272"/>
        <v>14.935137293135902</v>
      </c>
      <c r="H624" s="307">
        <f t="shared" ca="1" si="273"/>
        <v>-128.09634868076796</v>
      </c>
      <c r="I624" s="304">
        <f t="shared" ca="1" si="274"/>
        <v>128.96407589445093</v>
      </c>
      <c r="J624" s="306">
        <f t="shared" ca="1" si="275"/>
        <v>806.96660753290701</v>
      </c>
      <c r="K624" s="307">
        <f t="shared" ca="1" si="276"/>
        <v>-4.1628837586774488</v>
      </c>
      <c r="L624" s="304">
        <f t="shared" ca="1" si="261"/>
        <v>806.97734495731481</v>
      </c>
      <c r="M624" s="306">
        <f t="shared" ca="1" si="277"/>
        <v>-1.4547273801996761</v>
      </c>
      <c r="N624" s="304">
        <f t="shared" ca="1" si="278"/>
        <v>-83.349739227564513</v>
      </c>
      <c r="P624" s="310">
        <f t="shared" ca="1" si="279"/>
        <v>23</v>
      </c>
      <c r="Q624" s="304">
        <f t="shared" ca="1" si="280"/>
        <v>0</v>
      </c>
      <c r="R624" s="306">
        <f t="shared" ca="1" si="281"/>
        <v>0</v>
      </c>
      <c r="S624" s="307">
        <f t="shared" ca="1" si="282"/>
        <v>8.7299999999999986</v>
      </c>
      <c r="T624" s="304">
        <f t="shared" ca="1" si="262"/>
        <v>85.641299999999987</v>
      </c>
      <c r="U624" s="311">
        <f t="shared" ca="1" si="263"/>
        <v>0</v>
      </c>
      <c r="V624" s="306">
        <f t="shared" ca="1" si="264"/>
        <v>1.2255100594263431</v>
      </c>
      <c r="W624" s="304">
        <f t="shared" ca="1" si="265"/>
        <v>55.770330733115856</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3.355680382715609</v>
      </c>
      <c r="AH624" s="304">
        <f t="shared" ca="1" si="289"/>
        <v>-6.3883126073728063</v>
      </c>
    </row>
    <row r="625" spans="1:34" x14ac:dyDescent="0.2">
      <c r="A625" s="347">
        <f t="shared" ca="1" si="267"/>
        <v>1E-4</v>
      </c>
      <c r="B625" s="304">
        <f t="shared" ca="1" si="268"/>
        <v>33.510600000000558</v>
      </c>
      <c r="D625" s="306">
        <f t="shared" ca="1" si="269"/>
        <v>-0.73982575334324208</v>
      </c>
      <c r="E625" s="307">
        <f t="shared" ca="1" si="270"/>
        <v>-3.4646296292285799</v>
      </c>
      <c r="F625" s="304">
        <f t="shared" ca="1" si="271"/>
        <v>3.5427391398518835</v>
      </c>
      <c r="G625" s="306">
        <f t="shared" ca="1" si="272"/>
        <v>14.935063310560569</v>
      </c>
      <c r="H625" s="307">
        <f t="shared" ca="1" si="273"/>
        <v>-128.09669514373087</v>
      </c>
      <c r="I625" s="304">
        <f t="shared" ca="1" si="274"/>
        <v>128.96441145849647</v>
      </c>
      <c r="J625" s="306">
        <f t="shared" ca="1" si="275"/>
        <v>806.96660753290701</v>
      </c>
      <c r="K625" s="307">
        <f t="shared" ca="1" si="276"/>
        <v>-4.1756934108686741</v>
      </c>
      <c r="L625" s="304">
        <f t="shared" ca="1" si="261"/>
        <v>806.97741113901714</v>
      </c>
      <c r="M625" s="306">
        <f t="shared" ca="1" si="277"/>
        <v>-1.4547282611260157</v>
      </c>
      <c r="N625" s="304">
        <f t="shared" ca="1" si="278"/>
        <v>-83.349789700925839</v>
      </c>
      <c r="P625" s="310">
        <f t="shared" ca="1" si="279"/>
        <v>23</v>
      </c>
      <c r="Q625" s="304">
        <f t="shared" ca="1" si="280"/>
        <v>0</v>
      </c>
      <c r="R625" s="306">
        <f t="shared" ca="1" si="281"/>
        <v>0</v>
      </c>
      <c r="S625" s="307">
        <f t="shared" ca="1" si="282"/>
        <v>8.7299999999999986</v>
      </c>
      <c r="T625" s="304">
        <f t="shared" ca="1" si="262"/>
        <v>85.641299999999987</v>
      </c>
      <c r="U625" s="311">
        <f t="shared" ca="1" si="263"/>
        <v>0</v>
      </c>
      <c r="V625" s="306">
        <f t="shared" ca="1" si="264"/>
        <v>1.2255116292631785</v>
      </c>
      <c r="W625" s="304">
        <f t="shared" ca="1" si="265"/>
        <v>55.77069240215404</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3.3556399550398002</v>
      </c>
      <c r="AH625" s="304">
        <f t="shared" ca="1" si="289"/>
        <v>-6.3883540358666515</v>
      </c>
    </row>
    <row r="626" spans="1:34" x14ac:dyDescent="0.2">
      <c r="A626" s="347">
        <f t="shared" ca="1" si="267"/>
        <v>1E-4</v>
      </c>
      <c r="B626" s="304">
        <f t="shared" ca="1" si="268"/>
        <v>33.510700000000561</v>
      </c>
      <c r="D626" s="306">
        <f t="shared" ca="1" si="269"/>
        <v>-0.73982496125217179</v>
      </c>
      <c r="E626" s="307">
        <f t="shared" ca="1" si="270"/>
        <v>-3.464587827945075</v>
      </c>
      <c r="F626" s="304">
        <f t="shared" ca="1" si="271"/>
        <v>3.5426980947911653</v>
      </c>
      <c r="G626" s="306">
        <f t="shared" ca="1" si="272"/>
        <v>14.934989328064443</v>
      </c>
      <c r="H626" s="307">
        <f t="shared" ca="1" si="273"/>
        <v>-128.09704160251366</v>
      </c>
      <c r="I626" s="304">
        <f t="shared" ca="1" si="274"/>
        <v>128.96474701849925</v>
      </c>
      <c r="J626" s="306">
        <f t="shared" ca="1" si="275"/>
        <v>806.96660753290701</v>
      </c>
      <c r="K626" s="307">
        <f t="shared" ca="1" si="276"/>
        <v>-4.1885030977059863</v>
      </c>
      <c r="L626" s="304">
        <f t="shared" ca="1" si="261"/>
        <v>806.97747752422947</v>
      </c>
      <c r="M626" s="306">
        <f t="shared" ca="1" si="277"/>
        <v>-1.4547291420434074</v>
      </c>
      <c r="N626" s="304">
        <f t="shared" ca="1" si="278"/>
        <v>-83.349840173774481</v>
      </c>
      <c r="P626" s="310">
        <f t="shared" ca="1" si="279"/>
        <v>23</v>
      </c>
      <c r="Q626" s="304">
        <f t="shared" ca="1" si="280"/>
        <v>0</v>
      </c>
      <c r="R626" s="306">
        <f t="shared" ca="1" si="281"/>
        <v>0</v>
      </c>
      <c r="S626" s="307">
        <f t="shared" ca="1" si="282"/>
        <v>8.7299999999999986</v>
      </c>
      <c r="T626" s="304">
        <f t="shared" ca="1" si="262"/>
        <v>85.641299999999987</v>
      </c>
      <c r="U626" s="311">
        <f t="shared" ca="1" si="263"/>
        <v>0</v>
      </c>
      <c r="V626" s="306">
        <f t="shared" ca="1" si="264"/>
        <v>1.2255131991062715</v>
      </c>
      <c r="W626" s="304">
        <f t="shared" ca="1" si="265"/>
        <v>55.771054069479135</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3.3555995275424966</v>
      </c>
      <c r="AH626" s="304">
        <f t="shared" ca="1" si="289"/>
        <v>-6.3883954641642671</v>
      </c>
    </row>
    <row r="627" spans="1:34" x14ac:dyDescent="0.2">
      <c r="A627" s="347">
        <f t="shared" ca="1" si="267"/>
        <v>1E-4</v>
      </c>
      <c r="B627" s="304">
        <f t="shared" ca="1" si="268"/>
        <v>33.510800000000565</v>
      </c>
      <c r="D627" s="306">
        <f t="shared" ca="1" si="269"/>
        <v>-0.73982416912208193</v>
      </c>
      <c r="E627" s="307">
        <f t="shared" ca="1" si="270"/>
        <v>-3.4645460268595718</v>
      </c>
      <c r="F627" s="304">
        <f t="shared" ca="1" si="271"/>
        <v>3.5426570499337955</v>
      </c>
      <c r="G627" s="306">
        <f t="shared" ca="1" si="272"/>
        <v>14.93491534564753</v>
      </c>
      <c r="H627" s="307">
        <f t="shared" ca="1" si="273"/>
        <v>-128.09738805711635</v>
      </c>
      <c r="I627" s="304">
        <f t="shared" ca="1" si="274"/>
        <v>128.96508257445933</v>
      </c>
      <c r="J627" s="306">
        <f t="shared" ca="1" si="275"/>
        <v>806.96660753290701</v>
      </c>
      <c r="K627" s="307">
        <f t="shared" ca="1" si="276"/>
        <v>-4.2013128191889679</v>
      </c>
      <c r="L627" s="304">
        <f t="shared" ca="1" si="261"/>
        <v>806.9775441129533</v>
      </c>
      <c r="M627" s="306">
        <f t="shared" ca="1" si="277"/>
        <v>-1.4547300229518514</v>
      </c>
      <c r="N627" s="304">
        <f t="shared" ca="1" si="278"/>
        <v>-83.349890646110467</v>
      </c>
      <c r="P627" s="310">
        <f t="shared" ca="1" si="279"/>
        <v>23</v>
      </c>
      <c r="Q627" s="304">
        <f t="shared" ca="1" si="280"/>
        <v>0</v>
      </c>
      <c r="R627" s="306">
        <f t="shared" ca="1" si="281"/>
        <v>0</v>
      </c>
      <c r="S627" s="307">
        <f t="shared" ca="1" si="282"/>
        <v>8.7299999999999986</v>
      </c>
      <c r="T627" s="304">
        <f t="shared" ca="1" si="262"/>
        <v>85.641299999999987</v>
      </c>
      <c r="U627" s="311">
        <f t="shared" ca="1" si="263"/>
        <v>0</v>
      </c>
      <c r="V627" s="306">
        <f t="shared" ca="1" si="264"/>
        <v>1.2255147689556216</v>
      </c>
      <c r="W627" s="304">
        <f t="shared" ca="1" si="265"/>
        <v>55.771415735091111</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3.3555591002236937</v>
      </c>
      <c r="AH627" s="304">
        <f t="shared" ca="1" si="289"/>
        <v>-6.388436892265652</v>
      </c>
    </row>
    <row r="628" spans="1:34" x14ac:dyDescent="0.2">
      <c r="A628" s="347">
        <f t="shared" ca="1" si="267"/>
        <v>1E-4</v>
      </c>
      <c r="B628" s="304">
        <f t="shared" ca="1" si="268"/>
        <v>33.510900000000568</v>
      </c>
      <c r="D628" s="306">
        <f t="shared" ca="1" si="269"/>
        <v>-0.7398233769529724</v>
      </c>
      <c r="E628" s="307">
        <f t="shared" ca="1" si="270"/>
        <v>-3.4645042259720737</v>
      </c>
      <c r="F628" s="304">
        <f t="shared" ca="1" si="271"/>
        <v>3.542616005279779</v>
      </c>
      <c r="G628" s="306">
        <f t="shared" ca="1" si="272"/>
        <v>14.934841363309834</v>
      </c>
      <c r="H628" s="307">
        <f t="shared" ca="1" si="273"/>
        <v>-128.09773450753895</v>
      </c>
      <c r="I628" s="304">
        <f t="shared" ca="1" si="274"/>
        <v>128.96541812637668</v>
      </c>
      <c r="J628" s="306">
        <f t="shared" ca="1" si="275"/>
        <v>806.96660753290701</v>
      </c>
      <c r="K628" s="307">
        <f t="shared" ca="1" si="276"/>
        <v>-4.2141225753172007</v>
      </c>
      <c r="L628" s="304">
        <f t="shared" ca="1" si="261"/>
        <v>806.9776109051902</v>
      </c>
      <c r="M628" s="306">
        <f t="shared" ca="1" si="277"/>
        <v>-1.4547309038513474</v>
      </c>
      <c r="N628" s="304">
        <f t="shared" ca="1" si="278"/>
        <v>-83.349941117933767</v>
      </c>
      <c r="P628" s="310">
        <f t="shared" ca="1" si="279"/>
        <v>23</v>
      </c>
      <c r="Q628" s="304">
        <f t="shared" ca="1" si="280"/>
        <v>0</v>
      </c>
      <c r="R628" s="306">
        <f t="shared" ca="1" si="281"/>
        <v>0</v>
      </c>
      <c r="S628" s="307">
        <f t="shared" ca="1" si="282"/>
        <v>8.7299999999999986</v>
      </c>
      <c r="T628" s="304">
        <f t="shared" ca="1" si="262"/>
        <v>85.641299999999987</v>
      </c>
      <c r="U628" s="311">
        <f t="shared" ca="1" si="263"/>
        <v>0</v>
      </c>
      <c r="V628" s="306">
        <f t="shared" ca="1" si="264"/>
        <v>1.2255163388112287</v>
      </c>
      <c r="W628" s="304">
        <f t="shared" ca="1" si="265"/>
        <v>55.77177739898989</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3.3555186730833979</v>
      </c>
      <c r="AH628" s="304">
        <f t="shared" ca="1" si="289"/>
        <v>-6.3884783201708037</v>
      </c>
    </row>
    <row r="629" spans="1:34" x14ac:dyDescent="0.2">
      <c r="A629" s="347">
        <f t="shared" ca="1" si="267"/>
        <v>1E-4</v>
      </c>
      <c r="B629" s="304">
        <f t="shared" ca="1" si="268"/>
        <v>33.511000000000571</v>
      </c>
      <c r="D629" s="306">
        <f t="shared" ca="1" si="269"/>
        <v>-0.73982258474484519</v>
      </c>
      <c r="E629" s="307">
        <f t="shared" ca="1" si="270"/>
        <v>-3.4644624252825889</v>
      </c>
      <c r="F629" s="304">
        <f t="shared" ca="1" si="271"/>
        <v>3.542574960829123</v>
      </c>
      <c r="G629" s="306">
        <f t="shared" ca="1" si="272"/>
        <v>14.93476738105136</v>
      </c>
      <c r="H629" s="307">
        <f t="shared" ca="1" si="273"/>
        <v>-128.09808095378148</v>
      </c>
      <c r="I629" s="304">
        <f t="shared" ca="1" si="274"/>
        <v>128.96575367425132</v>
      </c>
      <c r="J629" s="306">
        <f t="shared" ca="1" si="275"/>
        <v>806.96660753290701</v>
      </c>
      <c r="K629" s="307">
        <f t="shared" ca="1" si="276"/>
        <v>-4.2269323660902671</v>
      </c>
      <c r="L629" s="304">
        <f t="shared" ca="1" si="261"/>
        <v>806.9776779009419</v>
      </c>
      <c r="M629" s="306">
        <f t="shared" ca="1" si="277"/>
        <v>-1.4547317847418959</v>
      </c>
      <c r="N629" s="304">
        <f t="shared" ca="1" si="278"/>
        <v>-83.349991589244397</v>
      </c>
      <c r="P629" s="310">
        <f t="shared" ca="1" si="279"/>
        <v>23</v>
      </c>
      <c r="Q629" s="304">
        <f t="shared" ca="1" si="280"/>
        <v>0</v>
      </c>
      <c r="R629" s="306">
        <f t="shared" ca="1" si="281"/>
        <v>0</v>
      </c>
      <c r="S629" s="307">
        <f t="shared" ca="1" si="282"/>
        <v>8.7299999999999986</v>
      </c>
      <c r="T629" s="304">
        <f t="shared" ca="1" si="262"/>
        <v>85.641299999999987</v>
      </c>
      <c r="U629" s="311">
        <f t="shared" ca="1" si="263"/>
        <v>0</v>
      </c>
      <c r="V629" s="306">
        <f t="shared" ca="1" si="264"/>
        <v>1.225517908673093</v>
      </c>
      <c r="W629" s="304">
        <f t="shared" ca="1" si="265"/>
        <v>55.772139061175508</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3.3554782461216179</v>
      </c>
      <c r="AH629" s="304">
        <f t="shared" ca="1" si="289"/>
        <v>-6.3885197478797133</v>
      </c>
    </row>
    <row r="630" spans="1:34" x14ac:dyDescent="0.2">
      <c r="A630" s="347">
        <f t="shared" ca="1" si="267"/>
        <v>1E-4</v>
      </c>
      <c r="B630" s="304">
        <f t="shared" ca="1" si="268"/>
        <v>33.511100000000575</v>
      </c>
      <c r="D630" s="306">
        <f t="shared" ca="1" si="269"/>
        <v>-0.73982179249769953</v>
      </c>
      <c r="E630" s="307">
        <f t="shared" ca="1" si="270"/>
        <v>-3.4644206247911127</v>
      </c>
      <c r="F630" s="304">
        <f t="shared" ca="1" si="271"/>
        <v>3.542533916581823</v>
      </c>
      <c r="G630" s="306">
        <f t="shared" ca="1" si="272"/>
        <v>14.93469339887211</v>
      </c>
      <c r="H630" s="307">
        <f t="shared" ca="1" si="273"/>
        <v>-128.09842739584394</v>
      </c>
      <c r="I630" s="304">
        <f t="shared" ca="1" si="274"/>
        <v>128.96608921808328</v>
      </c>
      <c r="J630" s="306">
        <f t="shared" ca="1" si="275"/>
        <v>806.96660753290701</v>
      </c>
      <c r="K630" s="307">
        <f t="shared" ca="1" si="276"/>
        <v>-4.239742191507748</v>
      </c>
      <c r="L630" s="304">
        <f t="shared" ca="1" si="261"/>
        <v>806.97774510020986</v>
      </c>
      <c r="M630" s="306">
        <f t="shared" ca="1" si="277"/>
        <v>-1.4547326656234971</v>
      </c>
      <c r="N630" s="304">
        <f t="shared" ca="1" si="278"/>
        <v>-83.350042060042398</v>
      </c>
      <c r="P630" s="310">
        <f t="shared" ca="1" si="279"/>
        <v>23</v>
      </c>
      <c r="Q630" s="304">
        <f t="shared" ca="1" si="280"/>
        <v>0</v>
      </c>
      <c r="R630" s="306">
        <f t="shared" ca="1" si="281"/>
        <v>0</v>
      </c>
      <c r="S630" s="307">
        <f t="shared" ca="1" si="282"/>
        <v>8.7299999999999986</v>
      </c>
      <c r="T630" s="304">
        <f t="shared" ca="1" si="262"/>
        <v>85.641299999999987</v>
      </c>
      <c r="U630" s="311">
        <f t="shared" ca="1" si="263"/>
        <v>0</v>
      </c>
      <c r="V630" s="306">
        <f t="shared" ca="1" si="264"/>
        <v>1.2255194785412142</v>
      </c>
      <c r="W630" s="304">
        <f t="shared" ca="1" si="265"/>
        <v>55.772500721647937</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3.3554378193383503</v>
      </c>
      <c r="AH630" s="304">
        <f t="shared" ca="1" si="289"/>
        <v>-6.3885611753923843</v>
      </c>
    </row>
    <row r="631" spans="1:34" x14ac:dyDescent="0.2">
      <c r="A631" s="347">
        <f t="shared" ca="1" si="267"/>
        <v>1E-4</v>
      </c>
      <c r="B631" s="304">
        <f t="shared" ca="1" si="268"/>
        <v>33.511200000000578</v>
      </c>
      <c r="D631" s="306">
        <f t="shared" ca="1" si="269"/>
        <v>-0.73982100021153541</v>
      </c>
      <c r="E631" s="307">
        <f t="shared" ca="1" si="270"/>
        <v>-3.4643788244976497</v>
      </c>
      <c r="F631" s="304">
        <f t="shared" ca="1" si="271"/>
        <v>3.5424928725378844</v>
      </c>
      <c r="G631" s="306">
        <f t="shared" ca="1" si="272"/>
        <v>14.934619416772088</v>
      </c>
      <c r="H631" s="307">
        <f t="shared" ca="1" si="273"/>
        <v>-128.0987738337264</v>
      </c>
      <c r="I631" s="304">
        <f t="shared" ca="1" si="274"/>
        <v>128.9664247578726</v>
      </c>
      <c r="J631" s="306">
        <f t="shared" ca="1" si="275"/>
        <v>806.96660753290701</v>
      </c>
      <c r="K631" s="307">
        <f t="shared" ca="1" si="276"/>
        <v>-4.2525520515692268</v>
      </c>
      <c r="L631" s="304">
        <f t="shared" ca="1" si="261"/>
        <v>806.97781250299568</v>
      </c>
      <c r="M631" s="306">
        <f t="shared" ca="1" si="277"/>
        <v>-1.4547335464961508</v>
      </c>
      <c r="N631" s="304">
        <f t="shared" ca="1" si="278"/>
        <v>-83.350092530327743</v>
      </c>
      <c r="P631" s="310">
        <f t="shared" ca="1" si="279"/>
        <v>23</v>
      </c>
      <c r="Q631" s="304">
        <f t="shared" ca="1" si="280"/>
        <v>0</v>
      </c>
      <c r="R631" s="306">
        <f t="shared" ca="1" si="281"/>
        <v>0</v>
      </c>
      <c r="S631" s="307">
        <f t="shared" ca="1" si="282"/>
        <v>8.7299999999999986</v>
      </c>
      <c r="T631" s="304">
        <f t="shared" ca="1" si="262"/>
        <v>85.641299999999987</v>
      </c>
      <c r="U631" s="311">
        <f t="shared" ca="1" si="263"/>
        <v>0</v>
      </c>
      <c r="V631" s="306">
        <f t="shared" ca="1" si="264"/>
        <v>1.2255210484155927</v>
      </c>
      <c r="W631" s="304">
        <f t="shared" ca="1" si="265"/>
        <v>55.772862380407176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3.3553973927335958</v>
      </c>
      <c r="AH631" s="304">
        <f t="shared" ca="1" si="289"/>
        <v>-6.3886026027088141</v>
      </c>
    </row>
    <row r="632" spans="1:34" x14ac:dyDescent="0.2">
      <c r="A632" s="347">
        <f t="shared" ca="1" si="267"/>
        <v>1E-4</v>
      </c>
      <c r="B632" s="304">
        <f t="shared" ca="1" si="268"/>
        <v>33.511300000000581</v>
      </c>
      <c r="D632" s="306">
        <f t="shared" ca="1" si="269"/>
        <v>-0.73982020788635572</v>
      </c>
      <c r="E632" s="307">
        <f t="shared" ca="1" si="270"/>
        <v>-3.4643370244021998</v>
      </c>
      <c r="F632" s="304">
        <f t="shared" ca="1" si="271"/>
        <v>3.5424518286973075</v>
      </c>
      <c r="G632" s="306">
        <f t="shared" ca="1" si="272"/>
        <v>14.9345454347513</v>
      </c>
      <c r="H632" s="307">
        <f t="shared" ca="1" si="273"/>
        <v>-128.09912026742884</v>
      </c>
      <c r="I632" s="304">
        <f t="shared" ca="1" si="274"/>
        <v>128.96676029361927</v>
      </c>
      <c r="J632" s="306">
        <f t="shared" ca="1" si="275"/>
        <v>806.96660753290701</v>
      </c>
      <c r="K632" s="307">
        <f t="shared" ca="1" si="276"/>
        <v>-4.2653619462742842</v>
      </c>
      <c r="L632" s="304">
        <f t="shared" ca="1" si="261"/>
        <v>806.97788010930105</v>
      </c>
      <c r="M632" s="306">
        <f t="shared" ca="1" si="277"/>
        <v>-1.4547344273598575</v>
      </c>
      <c r="N632" s="304">
        <f t="shared" ca="1" si="278"/>
        <v>-83.350143000100474</v>
      </c>
      <c r="P632" s="310">
        <f t="shared" ca="1" si="279"/>
        <v>23</v>
      </c>
      <c r="Q632" s="304">
        <f t="shared" ca="1" si="280"/>
        <v>0</v>
      </c>
      <c r="R632" s="306">
        <f t="shared" ca="1" si="281"/>
        <v>0</v>
      </c>
      <c r="S632" s="307">
        <f t="shared" ca="1" si="282"/>
        <v>8.7299999999999986</v>
      </c>
      <c r="T632" s="304">
        <f t="shared" ca="1" si="262"/>
        <v>85.641299999999987</v>
      </c>
      <c r="U632" s="311">
        <f t="shared" ca="1" si="263"/>
        <v>0</v>
      </c>
      <c r="V632" s="306">
        <f t="shared" ca="1" si="264"/>
        <v>1.225522618296228</v>
      </c>
      <c r="W632" s="304">
        <f t="shared" ca="1" si="265"/>
        <v>55.773224037453154</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3.3553569663073626</v>
      </c>
      <c r="AH632" s="304">
        <f t="shared" ca="1" si="289"/>
        <v>-6.3886440298290017</v>
      </c>
    </row>
    <row r="633" spans="1:34" x14ac:dyDescent="0.2">
      <c r="A633" s="347">
        <f t="shared" ca="1" si="267"/>
        <v>1E-4</v>
      </c>
      <c r="B633" s="304">
        <f t="shared" ca="1" si="268"/>
        <v>33.511400000000584</v>
      </c>
      <c r="D633" s="306">
        <f t="shared" ca="1" si="269"/>
        <v>-0.73981941552215824</v>
      </c>
      <c r="E633" s="307">
        <f t="shared" ca="1" si="270"/>
        <v>-3.4642952245047711</v>
      </c>
      <c r="F633" s="304">
        <f t="shared" ca="1" si="271"/>
        <v>3.5424107850600994</v>
      </c>
      <c r="G633" s="306">
        <f t="shared" ca="1" si="272"/>
        <v>14.934471452809747</v>
      </c>
      <c r="H633" s="307">
        <f t="shared" ca="1" si="273"/>
        <v>-128.09946669695128</v>
      </c>
      <c r="I633" s="304">
        <f t="shared" ca="1" si="274"/>
        <v>128.9670958253233</v>
      </c>
      <c r="J633" s="306">
        <f t="shared" ca="1" si="275"/>
        <v>806.96660753290701</v>
      </c>
      <c r="K633" s="307">
        <f t="shared" ca="1" si="276"/>
        <v>-4.2781718756225029</v>
      </c>
      <c r="L633" s="304">
        <f t="shared" ca="1" si="261"/>
        <v>806.97794791912759</v>
      </c>
      <c r="M633" s="306">
        <f t="shared" ca="1" si="277"/>
        <v>-1.4547353082146171</v>
      </c>
      <c r="N633" s="304">
        <f t="shared" ca="1" si="278"/>
        <v>-83.350193469360548</v>
      </c>
      <c r="P633" s="310">
        <f t="shared" ca="1" si="279"/>
        <v>23</v>
      </c>
      <c r="Q633" s="304">
        <f t="shared" ca="1" si="280"/>
        <v>0</v>
      </c>
      <c r="R633" s="306">
        <f t="shared" ca="1" si="281"/>
        <v>0</v>
      </c>
      <c r="S633" s="307">
        <f t="shared" ca="1" si="282"/>
        <v>8.7299999999999986</v>
      </c>
      <c r="T633" s="304">
        <f t="shared" ca="1" si="262"/>
        <v>85.641299999999987</v>
      </c>
      <c r="U633" s="311">
        <f t="shared" ca="1" si="263"/>
        <v>0</v>
      </c>
      <c r="V633" s="306">
        <f t="shared" ca="1" si="264"/>
        <v>1.2255241881831211</v>
      </c>
      <c r="W633" s="304">
        <f t="shared" ca="1" si="265"/>
        <v>55.773585692785936</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3.3553165400596532</v>
      </c>
      <c r="AH633" s="304">
        <f t="shared" ca="1" si="289"/>
        <v>-6.3886854567529392</v>
      </c>
    </row>
    <row r="634" spans="1:34" x14ac:dyDescent="0.2">
      <c r="A634" s="347">
        <f t="shared" ca="1" si="267"/>
        <v>1E-4</v>
      </c>
      <c r="B634" s="304">
        <f t="shared" ca="1" si="268"/>
        <v>33.511500000000588</v>
      </c>
      <c r="D634" s="306">
        <f t="shared" ca="1" si="269"/>
        <v>-0.73981862311894575</v>
      </c>
      <c r="E634" s="307">
        <f t="shared" ca="1" si="270"/>
        <v>-3.4642534248053547</v>
      </c>
      <c r="F634" s="304">
        <f t="shared" ca="1" si="271"/>
        <v>3.5423697416262523</v>
      </c>
      <c r="G634" s="306">
        <f t="shared" ca="1" si="272"/>
        <v>14.934397470947435</v>
      </c>
      <c r="H634" s="307">
        <f t="shared" ca="1" si="273"/>
        <v>-128.09981312229377</v>
      </c>
      <c r="I634" s="304">
        <f t="shared" ca="1" si="274"/>
        <v>128.96743135298473</v>
      </c>
      <c r="J634" s="306">
        <f t="shared" ca="1" si="275"/>
        <v>806.96660753290701</v>
      </c>
      <c r="K634" s="307">
        <f t="shared" ca="1" si="276"/>
        <v>-4.2909818396134654</v>
      </c>
      <c r="L634" s="304">
        <f t="shared" ca="1" si="261"/>
        <v>806.97801593247675</v>
      </c>
      <c r="M634" s="306">
        <f t="shared" ca="1" si="277"/>
        <v>-1.4547361890604298</v>
      </c>
      <c r="N634" s="304">
        <f t="shared" ca="1" si="278"/>
        <v>-83.350243938108022</v>
      </c>
      <c r="P634" s="310">
        <f t="shared" ca="1" si="279"/>
        <v>23</v>
      </c>
      <c r="Q634" s="304">
        <f t="shared" ca="1" si="280"/>
        <v>0</v>
      </c>
      <c r="R634" s="306">
        <f t="shared" ca="1" si="281"/>
        <v>0</v>
      </c>
      <c r="S634" s="307">
        <f t="shared" ca="1" si="282"/>
        <v>8.7299999999999986</v>
      </c>
      <c r="T634" s="304">
        <f t="shared" ca="1" si="262"/>
        <v>85.641299999999987</v>
      </c>
      <c r="U634" s="311">
        <f t="shared" ca="1" si="263"/>
        <v>0</v>
      </c>
      <c r="V634" s="306">
        <f t="shared" ca="1" si="264"/>
        <v>1.2255257580762706</v>
      </c>
      <c r="W634" s="304">
        <f t="shared" ca="1" si="265"/>
        <v>55.773947346405407</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3.3552761139904606</v>
      </c>
      <c r="AH634" s="304">
        <f t="shared" ca="1" si="289"/>
        <v>-6.3887268834806354</v>
      </c>
    </row>
    <row r="635" spans="1:34" x14ac:dyDescent="0.2">
      <c r="A635" s="347">
        <f t="shared" ca="1" si="267"/>
        <v>1E-4</v>
      </c>
      <c r="B635" s="304">
        <f t="shared" ca="1" si="268"/>
        <v>33.511600000000591</v>
      </c>
      <c r="D635" s="306">
        <f t="shared" ca="1" si="269"/>
        <v>-0.7398178306767168</v>
      </c>
      <c r="E635" s="307">
        <f t="shared" ca="1" si="270"/>
        <v>-3.4642116253039648</v>
      </c>
      <c r="F635" s="304">
        <f t="shared" ca="1" si="271"/>
        <v>3.5423286983957798</v>
      </c>
      <c r="G635" s="306">
        <f t="shared" ca="1" si="272"/>
        <v>14.934323489164367</v>
      </c>
      <c r="H635" s="307">
        <f t="shared" ca="1" si="273"/>
        <v>-128.1001595434563</v>
      </c>
      <c r="I635" s="304">
        <f t="shared" ca="1" si="274"/>
        <v>128.96776687660358</v>
      </c>
      <c r="J635" s="306">
        <f t="shared" ca="1" si="275"/>
        <v>806.96660753290701</v>
      </c>
      <c r="K635" s="307">
        <f t="shared" ca="1" si="276"/>
        <v>-4.3037918382467533</v>
      </c>
      <c r="L635" s="304">
        <f t="shared" ca="1" si="261"/>
        <v>806.97808414935014</v>
      </c>
      <c r="M635" s="306">
        <f t="shared" ca="1" si="277"/>
        <v>-1.4547370698972959</v>
      </c>
      <c r="N635" s="304">
        <f t="shared" ca="1" si="278"/>
        <v>-83.350294406342897</v>
      </c>
      <c r="P635" s="310">
        <f t="shared" ca="1" si="279"/>
        <v>23</v>
      </c>
      <c r="Q635" s="304">
        <f t="shared" ca="1" si="280"/>
        <v>0</v>
      </c>
      <c r="R635" s="306">
        <f t="shared" ca="1" si="281"/>
        <v>0</v>
      </c>
      <c r="S635" s="307">
        <f t="shared" ca="1" si="282"/>
        <v>8.7299999999999986</v>
      </c>
      <c r="T635" s="304">
        <f t="shared" ca="1" si="262"/>
        <v>85.641299999999987</v>
      </c>
      <c r="U635" s="311">
        <f t="shared" ca="1" si="263"/>
        <v>0</v>
      </c>
      <c r="V635" s="306">
        <f t="shared" ca="1" si="264"/>
        <v>1.2255273279756773</v>
      </c>
      <c r="W635" s="304">
        <f t="shared" ca="1" si="265"/>
        <v>55.774308998311618</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3.3552356880997998</v>
      </c>
      <c r="AH635" s="304">
        <f t="shared" ca="1" si="289"/>
        <v>-6.3887683100120753</v>
      </c>
    </row>
    <row r="636" spans="1:34" x14ac:dyDescent="0.2">
      <c r="A636" s="347">
        <f t="shared" ca="1" si="267"/>
        <v>1E-4</v>
      </c>
      <c r="B636" s="304">
        <f t="shared" ca="1" si="268"/>
        <v>33.511700000000594</v>
      </c>
      <c r="D636" s="306">
        <f t="shared" ca="1" si="269"/>
        <v>-0.73981703819547207</v>
      </c>
      <c r="E636" s="307">
        <f t="shared" ca="1" si="270"/>
        <v>-3.4641698260005978</v>
      </c>
      <c r="F636" s="304">
        <f t="shared" ca="1" si="271"/>
        <v>3.5422876553686788</v>
      </c>
      <c r="G636" s="306">
        <f t="shared" ca="1" si="272"/>
        <v>14.934249507460548</v>
      </c>
      <c r="H636" s="307">
        <f t="shared" ca="1" si="273"/>
        <v>-128.10050596043891</v>
      </c>
      <c r="I636" s="304">
        <f t="shared" ca="1" si="274"/>
        <v>128.96810239617986</v>
      </c>
      <c r="J636" s="306">
        <f t="shared" ca="1" si="275"/>
        <v>806.96660753290701</v>
      </c>
      <c r="K636" s="307">
        <f t="shared" ca="1" si="276"/>
        <v>-4.3166018715219483</v>
      </c>
      <c r="L636" s="304">
        <f t="shared" ca="1" si="261"/>
        <v>806.97815256974957</v>
      </c>
      <c r="M636" s="306">
        <f t="shared" ca="1" si="277"/>
        <v>-1.4547379507252154</v>
      </c>
      <c r="N636" s="304">
        <f t="shared" ca="1" si="278"/>
        <v>-83.350344874065158</v>
      </c>
      <c r="P636" s="310">
        <f t="shared" ca="1" si="279"/>
        <v>23</v>
      </c>
      <c r="Q636" s="304">
        <f t="shared" ca="1" si="280"/>
        <v>0</v>
      </c>
      <c r="R636" s="306">
        <f t="shared" ca="1" si="281"/>
        <v>0</v>
      </c>
      <c r="S636" s="307">
        <f t="shared" ca="1" si="282"/>
        <v>8.7299999999999986</v>
      </c>
      <c r="T636" s="304">
        <f t="shared" ca="1" si="262"/>
        <v>85.641299999999987</v>
      </c>
      <c r="U636" s="311">
        <f t="shared" ca="1" si="263"/>
        <v>0</v>
      </c>
      <c r="V636" s="306">
        <f t="shared" ca="1" si="264"/>
        <v>1.225528897881341</v>
      </c>
      <c r="W636" s="304">
        <f t="shared" ca="1" si="265"/>
        <v>55.774670648504532</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3.3551952623876646</v>
      </c>
      <c r="AH636" s="304">
        <f t="shared" ca="1" si="289"/>
        <v>-6.3888097363472651</v>
      </c>
    </row>
    <row r="637" spans="1:34" x14ac:dyDescent="0.2">
      <c r="A637" s="347">
        <f t="shared" ca="1" si="267"/>
        <v>1E-4</v>
      </c>
      <c r="B637" s="304">
        <f t="shared" ca="1" si="268"/>
        <v>33.511800000000598</v>
      </c>
      <c r="D637" s="306">
        <f t="shared" ca="1" si="269"/>
        <v>-0.73981624567521309</v>
      </c>
      <c r="E637" s="307">
        <f t="shared" ca="1" si="270"/>
        <v>-3.4641280268952537</v>
      </c>
      <c r="F637" s="304">
        <f t="shared" ca="1" si="271"/>
        <v>3.5422466125449499</v>
      </c>
      <c r="G637" s="306">
        <f t="shared" ca="1" si="272"/>
        <v>14.934175525835981</v>
      </c>
      <c r="H637" s="307">
        <f t="shared" ca="1" si="273"/>
        <v>-128.10085237324159</v>
      </c>
      <c r="I637" s="304">
        <f t="shared" ca="1" si="274"/>
        <v>128.96843791171358</v>
      </c>
      <c r="J637" s="306">
        <f t="shared" ca="1" si="275"/>
        <v>806.96660753290701</v>
      </c>
      <c r="K637" s="307">
        <f t="shared" ca="1" si="276"/>
        <v>-4.3294119394386321</v>
      </c>
      <c r="L637" s="304">
        <f t="shared" ca="1" si="261"/>
        <v>806.9782211936764</v>
      </c>
      <c r="M637" s="306">
        <f t="shared" ca="1" si="277"/>
        <v>-1.4547388315441883</v>
      </c>
      <c r="N637" s="304">
        <f t="shared" ca="1" si="278"/>
        <v>-83.350395341274819</v>
      </c>
      <c r="P637" s="310">
        <f t="shared" ca="1" si="279"/>
        <v>23</v>
      </c>
      <c r="Q637" s="304">
        <f t="shared" ca="1" si="280"/>
        <v>0</v>
      </c>
      <c r="R637" s="306">
        <f t="shared" ca="1" si="281"/>
        <v>0</v>
      </c>
      <c r="S637" s="307">
        <f t="shared" ca="1" si="282"/>
        <v>8.7299999999999986</v>
      </c>
      <c r="T637" s="304">
        <f t="shared" ca="1" si="262"/>
        <v>85.641299999999987</v>
      </c>
      <c r="U637" s="311">
        <f t="shared" ca="1" si="263"/>
        <v>0</v>
      </c>
      <c r="V637" s="306">
        <f t="shared" ca="1" si="264"/>
        <v>1.225530467793261</v>
      </c>
      <c r="W637" s="304">
        <f t="shared" ca="1" si="265"/>
        <v>55.775032296984072</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3.3551548368540596</v>
      </c>
      <c r="AH637" s="304">
        <f t="shared" ca="1" si="289"/>
        <v>-6.3888511624862021</v>
      </c>
    </row>
    <row r="638" spans="1:34" x14ac:dyDescent="0.2">
      <c r="A638" s="347">
        <f t="shared" ca="1" si="267"/>
        <v>1E-4</v>
      </c>
      <c r="B638" s="304">
        <f t="shared" ca="1" si="268"/>
        <v>33.511900000000601</v>
      </c>
      <c r="D638" s="306">
        <f t="shared" ca="1" si="269"/>
        <v>-0.73981545311594021</v>
      </c>
      <c r="E638" s="307">
        <f t="shared" ca="1" si="270"/>
        <v>-3.464086227987945</v>
      </c>
      <c r="F638" s="304">
        <f t="shared" ca="1" si="271"/>
        <v>3.5422055699246044</v>
      </c>
      <c r="G638" s="306">
        <f t="shared" ca="1" si="272"/>
        <v>14.934101544290669</v>
      </c>
      <c r="H638" s="307">
        <f t="shared" ca="1" si="273"/>
        <v>-128.10119878186438</v>
      </c>
      <c r="I638" s="304">
        <f t="shared" ca="1" si="274"/>
        <v>128.96877342320471</v>
      </c>
      <c r="J638" s="306">
        <f t="shared" ca="1" si="275"/>
        <v>806.96660753290701</v>
      </c>
      <c r="K638" s="307">
        <f t="shared" ca="1" si="276"/>
        <v>-4.3422220419963873</v>
      </c>
      <c r="L638" s="304">
        <f t="shared" ca="1" si="261"/>
        <v>806.97829002113235</v>
      </c>
      <c r="M638" s="306">
        <f t="shared" ca="1" si="277"/>
        <v>-1.4547397123542147</v>
      </c>
      <c r="N638" s="304">
        <f t="shared" ca="1" si="278"/>
        <v>-83.350445807971894</v>
      </c>
      <c r="P638" s="310">
        <f t="shared" ca="1" si="279"/>
        <v>23</v>
      </c>
      <c r="Q638" s="304">
        <f t="shared" ca="1" si="280"/>
        <v>0</v>
      </c>
      <c r="R638" s="306">
        <f t="shared" ca="1" si="281"/>
        <v>0</v>
      </c>
      <c r="S638" s="307">
        <f t="shared" ca="1" si="282"/>
        <v>8.7299999999999986</v>
      </c>
      <c r="T638" s="304">
        <f t="shared" ca="1" si="262"/>
        <v>85.641299999999987</v>
      </c>
      <c r="U638" s="311">
        <f t="shared" ca="1" si="263"/>
        <v>0</v>
      </c>
      <c r="V638" s="306">
        <f t="shared" ca="1" si="264"/>
        <v>1.2255320377114385</v>
      </c>
      <c r="W638" s="304">
        <f t="shared" ca="1" si="265"/>
        <v>55.775393943750267</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3.3551144114989953</v>
      </c>
      <c r="AH638" s="304">
        <f t="shared" ca="1" si="289"/>
        <v>-6.3888925884288756</v>
      </c>
    </row>
    <row r="639" spans="1:34" x14ac:dyDescent="0.2">
      <c r="A639" s="347">
        <f t="shared" ca="1" si="267"/>
        <v>1E-4</v>
      </c>
      <c r="B639" s="304">
        <f t="shared" ca="1" si="268"/>
        <v>33.512000000000604</v>
      </c>
      <c r="D639" s="306">
        <f t="shared" ca="1" si="269"/>
        <v>-0.7398146605176541</v>
      </c>
      <c r="E639" s="307">
        <f t="shared" ca="1" si="270"/>
        <v>-3.4640444292786672</v>
      </c>
      <c r="F639" s="304">
        <f t="shared" ca="1" si="271"/>
        <v>3.5421645275076394</v>
      </c>
      <c r="G639" s="306">
        <f t="shared" ca="1" si="272"/>
        <v>14.934027562824618</v>
      </c>
      <c r="H639" s="307">
        <f t="shared" ca="1" si="273"/>
        <v>-128.10154518630731</v>
      </c>
      <c r="I639" s="304">
        <f t="shared" ca="1" si="274"/>
        <v>128.96910893065339</v>
      </c>
      <c r="J639" s="306">
        <f t="shared" ca="1" si="275"/>
        <v>806.96660753290701</v>
      </c>
      <c r="K639" s="307">
        <f t="shared" ca="1" si="276"/>
        <v>-4.3550321791947955</v>
      </c>
      <c r="L639" s="304">
        <f t="shared" ca="1" si="261"/>
        <v>806.978359052119</v>
      </c>
      <c r="M639" s="306">
        <f t="shared" ca="1" si="277"/>
        <v>-1.4547405931552952</v>
      </c>
      <c r="N639" s="304">
        <f t="shared" ca="1" si="278"/>
        <v>-83.350496274156399</v>
      </c>
      <c r="P639" s="310">
        <f t="shared" ca="1" si="279"/>
        <v>23</v>
      </c>
      <c r="Q639" s="304">
        <f t="shared" ca="1" si="280"/>
        <v>0</v>
      </c>
      <c r="R639" s="306">
        <f t="shared" ca="1" si="281"/>
        <v>0</v>
      </c>
      <c r="S639" s="307">
        <f t="shared" ca="1" si="282"/>
        <v>8.7299999999999986</v>
      </c>
      <c r="T639" s="304">
        <f t="shared" ca="1" si="262"/>
        <v>85.641299999999987</v>
      </c>
      <c r="U639" s="311">
        <f t="shared" ca="1" si="263"/>
        <v>0</v>
      </c>
      <c r="V639" s="306">
        <f t="shared" ca="1" si="264"/>
        <v>1.2255336076358727</v>
      </c>
      <c r="W639" s="304">
        <f t="shared" ca="1" si="265"/>
        <v>55.775755588803158</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3.3550739863224699</v>
      </c>
      <c r="AH639" s="304">
        <f t="shared" ca="1" si="289"/>
        <v>-6.3889340141752893</v>
      </c>
    </row>
    <row r="640" spans="1:34" x14ac:dyDescent="0.2">
      <c r="A640" s="347">
        <f t="shared" ca="1" si="267"/>
        <v>1E-4</v>
      </c>
      <c r="B640" s="304">
        <f t="shared" ca="1" si="268"/>
        <v>33.512100000000608</v>
      </c>
      <c r="D640" s="306">
        <f t="shared" ca="1" si="269"/>
        <v>-0.73981386788035408</v>
      </c>
      <c r="E640" s="307">
        <f t="shared" ca="1" si="270"/>
        <v>-3.464002630767415</v>
      </c>
      <c r="F640" s="304">
        <f t="shared" ca="1" si="271"/>
        <v>3.5421234852940491</v>
      </c>
      <c r="G640" s="306">
        <f t="shared" ca="1" si="272"/>
        <v>14.93395358143783</v>
      </c>
      <c r="H640" s="307">
        <f t="shared" ca="1" si="273"/>
        <v>-128.10189158657039</v>
      </c>
      <c r="I640" s="304">
        <f t="shared" ca="1" si="274"/>
        <v>128.96944443405954</v>
      </c>
      <c r="J640" s="306">
        <f t="shared" ca="1" si="275"/>
        <v>806.96660753290701</v>
      </c>
      <c r="K640" s="307">
        <f t="shared" ca="1" si="276"/>
        <v>-4.3678423510334392</v>
      </c>
      <c r="L640" s="304">
        <f t="shared" ca="1" si="261"/>
        <v>806.97842828663784</v>
      </c>
      <c r="M640" s="306">
        <f t="shared" ca="1" si="277"/>
        <v>-1.4547414739474296</v>
      </c>
      <c r="N640" s="304">
        <f t="shared" ca="1" si="278"/>
        <v>-83.350546739828317</v>
      </c>
      <c r="P640" s="310">
        <f t="shared" ca="1" si="279"/>
        <v>23</v>
      </c>
      <c r="Q640" s="304">
        <f t="shared" ca="1" si="280"/>
        <v>0</v>
      </c>
      <c r="R640" s="306">
        <f t="shared" ca="1" si="281"/>
        <v>0</v>
      </c>
      <c r="S640" s="307">
        <f t="shared" ca="1" si="282"/>
        <v>8.7299999999999986</v>
      </c>
      <c r="T640" s="304">
        <f t="shared" ca="1" si="262"/>
        <v>85.641299999999987</v>
      </c>
      <c r="U640" s="311">
        <f t="shared" ca="1" si="263"/>
        <v>0</v>
      </c>
      <c r="V640" s="306">
        <f t="shared" ca="1" si="264"/>
        <v>1.2255351775665635</v>
      </c>
      <c r="W640" s="304">
        <f t="shared" ca="1" si="265"/>
        <v>55.77611723214261</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3.3550335613244764</v>
      </c>
      <c r="AH640" s="304">
        <f t="shared" ca="1" si="289"/>
        <v>-6.3889754397254483</v>
      </c>
    </row>
    <row r="641" spans="1:34" x14ac:dyDescent="0.2">
      <c r="A641" s="347">
        <f t="shared" ca="1" si="267"/>
        <v>1E-4</v>
      </c>
      <c r="B641" s="304">
        <f t="shared" ca="1" si="268"/>
        <v>33.512200000000611</v>
      </c>
      <c r="D641" s="306">
        <f t="shared" ca="1" si="269"/>
        <v>-0.73981307520404149</v>
      </c>
      <c r="E641" s="307">
        <f t="shared" ca="1" si="270"/>
        <v>-3.4639608324542035</v>
      </c>
      <c r="F641" s="304">
        <f t="shared" ca="1" si="271"/>
        <v>3.5420824432838489</v>
      </c>
      <c r="G641" s="306">
        <f t="shared" ca="1" si="272"/>
        <v>14.933879600130309</v>
      </c>
      <c r="H641" s="307">
        <f t="shared" ca="1" si="273"/>
        <v>-128.10223798265363</v>
      </c>
      <c r="I641" s="304">
        <f t="shared" ca="1" si="274"/>
        <v>128.96977993342321</v>
      </c>
      <c r="J641" s="306">
        <f t="shared" ca="1" si="275"/>
        <v>806.96660753290701</v>
      </c>
      <c r="K641" s="307">
        <f t="shared" ca="1" si="276"/>
        <v>-4.3806525575119002</v>
      </c>
      <c r="L641" s="304">
        <f t="shared" ca="1" si="261"/>
        <v>806.97849772469056</v>
      </c>
      <c r="M641" s="306">
        <f t="shared" ca="1" si="277"/>
        <v>-1.4547423547306182</v>
      </c>
      <c r="N641" s="304">
        <f t="shared" ca="1" si="278"/>
        <v>-83.350597204987693</v>
      </c>
      <c r="P641" s="310">
        <f t="shared" ca="1" si="279"/>
        <v>23</v>
      </c>
      <c r="Q641" s="304">
        <f t="shared" ca="1" si="280"/>
        <v>0</v>
      </c>
      <c r="R641" s="306">
        <f t="shared" ca="1" si="281"/>
        <v>0</v>
      </c>
      <c r="S641" s="307">
        <f t="shared" ca="1" si="282"/>
        <v>8.7299999999999986</v>
      </c>
      <c r="T641" s="304">
        <f t="shared" ca="1" si="262"/>
        <v>85.641299999999987</v>
      </c>
      <c r="U641" s="311">
        <f t="shared" ca="1" si="263"/>
        <v>0</v>
      </c>
      <c r="V641" s="306">
        <f t="shared" ca="1" si="264"/>
        <v>1.2255367475035117</v>
      </c>
      <c r="W641" s="304">
        <f t="shared" ca="1" si="265"/>
        <v>55.776478873768696</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3.3549931365050281</v>
      </c>
      <c r="AH641" s="304">
        <f t="shared" ca="1" si="289"/>
        <v>-6.3890168650793377</v>
      </c>
    </row>
    <row r="642" spans="1:34" x14ac:dyDescent="0.2">
      <c r="A642" s="347">
        <f t="shared" ca="1" si="267"/>
        <v>1E-4</v>
      </c>
      <c r="B642" s="304">
        <f t="shared" ca="1" si="268"/>
        <v>33.512300000000614</v>
      </c>
      <c r="D642" s="306">
        <f t="shared" ca="1" si="269"/>
        <v>-0.73981228248871611</v>
      </c>
      <c r="E642" s="307">
        <f t="shared" ca="1" si="270"/>
        <v>-3.4639190343390265</v>
      </c>
      <c r="F642" s="304">
        <f t="shared" ca="1" si="271"/>
        <v>3.5420414014770323</v>
      </c>
      <c r="G642" s="306">
        <f t="shared" ca="1" si="272"/>
        <v>14.93380561890206</v>
      </c>
      <c r="H642" s="307">
        <f t="shared" ca="1" si="273"/>
        <v>-128.10258437455707</v>
      </c>
      <c r="I642" s="304">
        <f t="shared" ca="1" si="274"/>
        <v>128.97011542874444</v>
      </c>
      <c r="J642" s="306">
        <f t="shared" ca="1" si="275"/>
        <v>806.96660753290701</v>
      </c>
      <c r="K642" s="307">
        <f t="shared" ca="1" si="276"/>
        <v>-4.393462798629761</v>
      </c>
      <c r="L642" s="304">
        <f t="shared" ca="1" si="261"/>
        <v>806.97856736627875</v>
      </c>
      <c r="M642" s="306">
        <f t="shared" ca="1" si="277"/>
        <v>-1.4547432355048611</v>
      </c>
      <c r="N642" s="304">
        <f t="shared" ca="1" si="278"/>
        <v>-83.350647669634512</v>
      </c>
      <c r="P642" s="310">
        <f t="shared" ca="1" si="279"/>
        <v>23</v>
      </c>
      <c r="Q642" s="304">
        <f t="shared" ca="1" si="280"/>
        <v>0</v>
      </c>
      <c r="R642" s="306">
        <f t="shared" ca="1" si="281"/>
        <v>0</v>
      </c>
      <c r="S642" s="307">
        <f t="shared" ca="1" si="282"/>
        <v>8.7299999999999986</v>
      </c>
      <c r="T642" s="304">
        <f t="shared" ca="1" si="262"/>
        <v>85.641299999999987</v>
      </c>
      <c r="U642" s="311">
        <f t="shared" ca="1" si="263"/>
        <v>0</v>
      </c>
      <c r="V642" s="306">
        <f t="shared" ca="1" si="264"/>
        <v>1.225538317446716</v>
      </c>
      <c r="W642" s="304">
        <f t="shared" ca="1" si="265"/>
        <v>55.776840513681357</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3.3549527118641249</v>
      </c>
      <c r="AH642" s="304">
        <f t="shared" ca="1" si="289"/>
        <v>-6.3890582902369646</v>
      </c>
    </row>
    <row r="643" spans="1:34" x14ac:dyDescent="0.2">
      <c r="A643" s="347">
        <f t="shared" ca="1" si="267"/>
        <v>1E-4</v>
      </c>
      <c r="B643" s="304">
        <f t="shared" ca="1" si="268"/>
        <v>33.512400000000618</v>
      </c>
      <c r="D643" s="306">
        <f t="shared" ca="1" si="269"/>
        <v>-0.73981148973437871</v>
      </c>
      <c r="E643" s="307">
        <f t="shared" ca="1" si="270"/>
        <v>-3.4638772364218884</v>
      </c>
      <c r="F643" s="304">
        <f t="shared" ca="1" si="271"/>
        <v>3.5420003598736036</v>
      </c>
      <c r="G643" s="306">
        <f t="shared" ca="1" si="272"/>
        <v>14.933731637753086</v>
      </c>
      <c r="H643" s="307">
        <f t="shared" ca="1" si="273"/>
        <v>-128.10293076228072</v>
      </c>
      <c r="I643" s="304">
        <f t="shared" ca="1" si="274"/>
        <v>128.97045092002321</v>
      </c>
      <c r="J643" s="306">
        <f t="shared" ca="1" si="275"/>
        <v>806.96660753290701</v>
      </c>
      <c r="K643" s="307">
        <f t="shared" ca="1" si="276"/>
        <v>-4.4062730743866032</v>
      </c>
      <c r="L643" s="304">
        <f t="shared" ca="1" si="261"/>
        <v>806.97863721140402</v>
      </c>
      <c r="M643" s="306">
        <f t="shared" ca="1" si="277"/>
        <v>-1.4547441162701582</v>
      </c>
      <c r="N643" s="304">
        <f t="shared" ca="1" si="278"/>
        <v>-83.350698133768773</v>
      </c>
      <c r="P643" s="310">
        <f t="shared" ca="1" si="279"/>
        <v>23</v>
      </c>
      <c r="Q643" s="304">
        <f t="shared" ca="1" si="280"/>
        <v>0</v>
      </c>
      <c r="R643" s="306">
        <f t="shared" ca="1" si="281"/>
        <v>0</v>
      </c>
      <c r="S643" s="307">
        <f t="shared" ca="1" si="282"/>
        <v>8.7299999999999986</v>
      </c>
      <c r="T643" s="304">
        <f t="shared" ca="1" si="262"/>
        <v>85.641299999999987</v>
      </c>
      <c r="U643" s="311">
        <f t="shared" ca="1" si="263"/>
        <v>0</v>
      </c>
      <c r="V643" s="306">
        <f t="shared" ca="1" si="264"/>
        <v>1.2255398873961771</v>
      </c>
      <c r="W643" s="304">
        <f t="shared" ca="1" si="265"/>
        <v>55.777202151880566</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3.3549122874017669</v>
      </c>
      <c r="AH643" s="304">
        <f t="shared" ca="1" si="289"/>
        <v>-6.3890997151983235</v>
      </c>
    </row>
    <row r="644" spans="1:34" x14ac:dyDescent="0.2">
      <c r="A644" s="347">
        <f t="shared" ca="1" si="267"/>
        <v>1E-4</v>
      </c>
      <c r="B644" s="304">
        <f t="shared" ca="1" si="268"/>
        <v>33.512500000000621</v>
      </c>
      <c r="D644" s="306">
        <f t="shared" ca="1" si="269"/>
        <v>-0.73981069694103052</v>
      </c>
      <c r="E644" s="307">
        <f t="shared" ca="1" si="270"/>
        <v>-3.4638354387027936</v>
      </c>
      <c r="F644" s="304">
        <f t="shared" ca="1" si="271"/>
        <v>3.5419593184735687</v>
      </c>
      <c r="G644" s="306">
        <f t="shared" ca="1" si="272"/>
        <v>14.933657656683392</v>
      </c>
      <c r="H644" s="307">
        <f t="shared" ca="1" si="273"/>
        <v>-128.10327714582459</v>
      </c>
      <c r="I644" s="304">
        <f t="shared" ca="1" si="274"/>
        <v>128.97078640725954</v>
      </c>
      <c r="J644" s="306">
        <f t="shared" ca="1" si="275"/>
        <v>806.96660753290701</v>
      </c>
      <c r="K644" s="307">
        <f t="shared" ca="1" si="276"/>
        <v>-4.4190833847820086</v>
      </c>
      <c r="L644" s="304">
        <f t="shared" ref="L644:L707" ca="1" si="290">SQRT(pos_x^2+pos_z^2)</f>
        <v>806.97870726006795</v>
      </c>
      <c r="M644" s="306">
        <f t="shared" ca="1" si="277"/>
        <v>-1.4547449970265098</v>
      </c>
      <c r="N644" s="304">
        <f t="shared" ca="1" si="278"/>
        <v>-83.350748597390506</v>
      </c>
      <c r="P644" s="310">
        <f t="shared" ca="1" si="279"/>
        <v>23</v>
      </c>
      <c r="Q644" s="304">
        <f t="shared" ca="1" si="280"/>
        <v>0</v>
      </c>
      <c r="R644" s="306">
        <f t="shared" ca="1" si="281"/>
        <v>0</v>
      </c>
      <c r="S644" s="307">
        <f t="shared" ca="1" si="282"/>
        <v>8.7299999999999986</v>
      </c>
      <c r="T644" s="304">
        <f t="shared" ref="T644:T707" ca="1" si="291">m*g</f>
        <v>85.641299999999987</v>
      </c>
      <c r="U644" s="311">
        <f t="shared" ref="U644:U707" ca="1" si="292">IF(pos_xz&lt;L_rampe,Poids*COS(Beta),0)</f>
        <v>0</v>
      </c>
      <c r="V644" s="306">
        <f t="shared" ref="V644:V707" ca="1" si="293">Rho_moyen*(20000-Alt_rampe-pos_z)/(20000+Alt_rampe+pos_z)</f>
        <v>1.2255414573518952</v>
      </c>
      <c r="W644" s="304">
        <f t="shared" ref="W644:W707" ca="1" si="294">1/2*Rho*Sref*Cx*vit_xz^2</f>
        <v>55.777563788366315</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3.3548718631179604</v>
      </c>
      <c r="AH644" s="304">
        <f t="shared" ca="1" si="289"/>
        <v>-6.3891411399634102</v>
      </c>
    </row>
    <row r="645" spans="1:34" x14ac:dyDescent="0.2">
      <c r="A645" s="347">
        <f t="shared" ref="A645:A708" ca="1" si="296">IF(B644+0.01&lt;=T_ini+ROUNDUP(Temps_fin_propu,0), 0.01, IF(K644&gt;0, 0.1, 0.0001))</f>
        <v>1E-4</v>
      </c>
      <c r="B645" s="304">
        <f t="shared" ref="B645:B708" ca="1" si="297">B644+pas</f>
        <v>33.512600000000624</v>
      </c>
      <c r="D645" s="306">
        <f t="shared" ref="D645:D708" ca="1" si="298">IF(AND(L644&lt;L_rampe,Poussee&lt;Poids*SIN(M644)),0,(-W644+Poussee)/m*COS(M644)-U644/m*SIN(M644))</f>
        <v>-0.73980990410867198</v>
      </c>
      <c r="E645" s="307">
        <f t="shared" ref="E645:E708" ca="1" si="299">IF(AND(L644&lt;L_rampe,Poussee&lt;Poids*SIN(M644)),0,(-W644+Poussee)/m*SIN(M644)+U644/m*COS(M644)-Poids/m)</f>
        <v>-3.4637936411817414</v>
      </c>
      <c r="F645" s="304">
        <f t="shared" ref="F645:F708" ca="1" si="300">SQRT(acc_x^2+acc_z^2)</f>
        <v>3.5419182772769262</v>
      </c>
      <c r="G645" s="306">
        <f t="shared" ref="G645:G708" ca="1" si="301">G644+acc_x*pas</f>
        <v>14.933583675692981</v>
      </c>
      <c r="H645" s="307">
        <f t="shared" ref="H645:H708" ca="1" si="302">H644+acc_z*pas</f>
        <v>-128.10362352518871</v>
      </c>
      <c r="I645" s="304">
        <f t="shared" ref="I645:I708" ca="1" si="303">SQRT(vit_x^2+vit_z^2)</f>
        <v>128.97112189045347</v>
      </c>
      <c r="J645" s="306">
        <f t="shared" ref="J645:J708" ca="1" si="304">J644+0.5*(vit_x+G644)*pas*(K644&gt;=0)</f>
        <v>806.96660753290701</v>
      </c>
      <c r="K645" s="307">
        <f t="shared" ref="K645:K708" ca="1" si="305">K644+0.5*(vit_z+H644)*pas</f>
        <v>-4.4318937298155596</v>
      </c>
      <c r="L645" s="304">
        <f t="shared" ca="1" si="290"/>
        <v>806.97877751227213</v>
      </c>
      <c r="M645" s="306">
        <f t="shared" ref="M645:M708" ca="1" si="306">IF(AND(L644&gt;L_rampe,G645&gt;0),ATAN2(G645,H645),$M$4)</f>
        <v>-1.4547458777739162</v>
      </c>
      <c r="N645" s="304">
        <f t="shared" ref="N645:N708" ca="1" si="307">DEGREES(Beta)</f>
        <v>-83.35079906049971</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8.7299999999999986</v>
      </c>
      <c r="T645" s="304">
        <f t="shared" ca="1" si="291"/>
        <v>85.641299999999987</v>
      </c>
      <c r="U645" s="311">
        <f t="shared" ca="1" si="292"/>
        <v>0</v>
      </c>
      <c r="V645" s="306">
        <f t="shared" ca="1" si="293"/>
        <v>1.2255430273138699</v>
      </c>
      <c r="W645" s="304">
        <f t="shared" ca="1" si="294"/>
        <v>55.777925423138605</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3.3548314390127061</v>
      </c>
      <c r="AH645" s="304">
        <f t="shared" ref="AH645:AH708" ca="1" si="318">IF(AND(L644&lt;L_rampe,Poussee&lt;Poids*SIN(M644)), g*SIN(M644), (-W644+Poussee)/m)</f>
        <v>-6.3891825645322253</v>
      </c>
    </row>
    <row r="646" spans="1:34" x14ac:dyDescent="0.2">
      <c r="A646" s="347">
        <f t="shared" ca="1" si="296"/>
        <v>1E-4</v>
      </c>
      <c r="B646" s="304">
        <f t="shared" ca="1" si="297"/>
        <v>33.512700000000628</v>
      </c>
      <c r="D646" s="306">
        <f t="shared" ca="1" si="298"/>
        <v>-0.73980911123730275</v>
      </c>
      <c r="E646" s="307">
        <f t="shared" ca="1" si="299"/>
        <v>-3.4637518438587351</v>
      </c>
      <c r="F646" s="304">
        <f t="shared" ca="1" si="300"/>
        <v>3.5418772362836792</v>
      </c>
      <c r="G646" s="306">
        <f t="shared" ca="1" si="301"/>
        <v>14.933509694781858</v>
      </c>
      <c r="H646" s="307">
        <f t="shared" ca="1" si="302"/>
        <v>-128.1039699003731</v>
      </c>
      <c r="I646" s="304">
        <f t="shared" ca="1" si="303"/>
        <v>128.97145736960502</v>
      </c>
      <c r="J646" s="306">
        <f t="shared" ca="1" si="304"/>
        <v>806.96660753290701</v>
      </c>
      <c r="K646" s="307">
        <f t="shared" ca="1" si="305"/>
        <v>-4.444704109486838</v>
      </c>
      <c r="L646" s="304">
        <f t="shared" ca="1" si="290"/>
        <v>806.97884796801816</v>
      </c>
      <c r="M646" s="306">
        <f t="shared" ca="1" si="306"/>
        <v>-1.4547467585123774</v>
      </c>
      <c r="N646" s="304">
        <f t="shared" ca="1" si="307"/>
        <v>-83.350849523096386</v>
      </c>
      <c r="P646" s="310">
        <f t="shared" ca="1" si="308"/>
        <v>23</v>
      </c>
      <c r="Q646" s="304">
        <f t="shared" ca="1" si="309"/>
        <v>0</v>
      </c>
      <c r="R646" s="306">
        <f t="shared" ca="1" si="310"/>
        <v>0</v>
      </c>
      <c r="S646" s="307">
        <f t="shared" ca="1" si="311"/>
        <v>8.7299999999999986</v>
      </c>
      <c r="T646" s="304">
        <f t="shared" ca="1" si="291"/>
        <v>85.641299999999987</v>
      </c>
      <c r="U646" s="311">
        <f t="shared" ca="1" si="292"/>
        <v>0</v>
      </c>
      <c r="V646" s="306">
        <f t="shared" ca="1" si="293"/>
        <v>1.2255445972821011</v>
      </c>
      <c r="W646" s="304">
        <f t="shared" ca="1" si="294"/>
        <v>55.778287056197385</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3.354791015086005</v>
      </c>
      <c r="AH646" s="304">
        <f t="shared" ca="1" si="318"/>
        <v>-6.3892239889047664</v>
      </c>
    </row>
    <row r="647" spans="1:34" x14ac:dyDescent="0.2">
      <c r="A647" s="347">
        <f t="shared" ca="1" si="296"/>
        <v>1E-4</v>
      </c>
      <c r="B647" s="304">
        <f t="shared" ca="1" si="297"/>
        <v>33.512800000000631</v>
      </c>
      <c r="D647" s="306">
        <f t="shared" ca="1" si="298"/>
        <v>-0.73980831832692284</v>
      </c>
      <c r="E647" s="307">
        <f t="shared" ca="1" si="299"/>
        <v>-3.4637100467337776</v>
      </c>
      <c r="F647" s="304">
        <f t="shared" ca="1" si="300"/>
        <v>3.5418361954938313</v>
      </c>
      <c r="G647" s="306">
        <f t="shared" ca="1" si="301"/>
        <v>14.933435713950026</v>
      </c>
      <c r="H647" s="307">
        <f t="shared" ca="1" si="302"/>
        <v>-128.10431627137777</v>
      </c>
      <c r="I647" s="304">
        <f t="shared" ca="1" si="303"/>
        <v>128.97179284471414</v>
      </c>
      <c r="J647" s="306">
        <f t="shared" ca="1" si="304"/>
        <v>806.96660753290701</v>
      </c>
      <c r="K647" s="307">
        <f t="shared" ca="1" si="305"/>
        <v>-4.4575145237954255</v>
      </c>
      <c r="L647" s="304">
        <f t="shared" ca="1" si="290"/>
        <v>806.97891862730751</v>
      </c>
      <c r="M647" s="306">
        <f t="shared" ca="1" si="306"/>
        <v>-1.4547476392418934</v>
      </c>
      <c r="N647" s="304">
        <f t="shared" ca="1" si="307"/>
        <v>-83.350899985180547</v>
      </c>
      <c r="P647" s="310">
        <f t="shared" ca="1" si="308"/>
        <v>23</v>
      </c>
      <c r="Q647" s="304">
        <f t="shared" ca="1" si="309"/>
        <v>0</v>
      </c>
      <c r="R647" s="306">
        <f t="shared" ca="1" si="310"/>
        <v>0</v>
      </c>
      <c r="S647" s="307">
        <f t="shared" ca="1" si="311"/>
        <v>8.7299999999999986</v>
      </c>
      <c r="T647" s="304">
        <f t="shared" ca="1" si="291"/>
        <v>85.641299999999987</v>
      </c>
      <c r="U647" s="311">
        <f t="shared" ca="1" si="292"/>
        <v>0</v>
      </c>
      <c r="V647" s="306">
        <f t="shared" ca="1" si="293"/>
        <v>1.2255461672565888</v>
      </c>
      <c r="W647" s="304">
        <f t="shared" ca="1" si="294"/>
        <v>55.778648687542606</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3.3547505913378641</v>
      </c>
      <c r="AH647" s="304">
        <f t="shared" ca="1" si="318"/>
        <v>-6.3892654130810298</v>
      </c>
    </row>
    <row r="648" spans="1:34" x14ac:dyDescent="0.2">
      <c r="A648" s="347">
        <f t="shared" ca="1" si="296"/>
        <v>1E-4</v>
      </c>
      <c r="B648" s="304">
        <f t="shared" ca="1" si="297"/>
        <v>33.512900000000634</v>
      </c>
      <c r="D648" s="306">
        <f t="shared" ca="1" si="298"/>
        <v>-0.73980752537753447</v>
      </c>
      <c r="E648" s="307">
        <f t="shared" ca="1" si="299"/>
        <v>-3.4636682498068758</v>
      </c>
      <c r="F648" s="304">
        <f t="shared" ca="1" si="300"/>
        <v>3.5417951549073892</v>
      </c>
      <c r="G648" s="306">
        <f t="shared" ca="1" si="301"/>
        <v>14.933361733197488</v>
      </c>
      <c r="H648" s="307">
        <f t="shared" ca="1" si="302"/>
        <v>-128.10466263820274</v>
      </c>
      <c r="I648" s="304">
        <f t="shared" ca="1" si="303"/>
        <v>128.97212831578096</v>
      </c>
      <c r="J648" s="306">
        <f t="shared" ca="1" si="304"/>
        <v>806.96660753290701</v>
      </c>
      <c r="K648" s="307">
        <f t="shared" ca="1" si="305"/>
        <v>-4.4703249727409045</v>
      </c>
      <c r="L648" s="304">
        <f t="shared" ca="1" si="290"/>
        <v>806.978989490142</v>
      </c>
      <c r="M648" s="306">
        <f t="shared" ca="1" si="306"/>
        <v>-1.4547485199624646</v>
      </c>
      <c r="N648" s="304">
        <f t="shared" ca="1" si="307"/>
        <v>-83.350950446752208</v>
      </c>
      <c r="P648" s="310">
        <f t="shared" ca="1" si="308"/>
        <v>23</v>
      </c>
      <c r="Q648" s="304">
        <f t="shared" ca="1" si="309"/>
        <v>0</v>
      </c>
      <c r="R648" s="306">
        <f t="shared" ca="1" si="310"/>
        <v>0</v>
      </c>
      <c r="S648" s="307">
        <f t="shared" ca="1" si="311"/>
        <v>8.7299999999999986</v>
      </c>
      <c r="T648" s="304">
        <f t="shared" ca="1" si="291"/>
        <v>85.641299999999987</v>
      </c>
      <c r="U648" s="311">
        <f t="shared" ca="1" si="292"/>
        <v>0</v>
      </c>
      <c r="V648" s="306">
        <f t="shared" ca="1" si="293"/>
        <v>1.2255477372373336</v>
      </c>
      <c r="W648" s="304">
        <f t="shared" ca="1" si="294"/>
        <v>55.779010317174361</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3.3547101677682845</v>
      </c>
      <c r="AH648" s="304">
        <f t="shared" ca="1" si="318"/>
        <v>-6.3893068370610093</v>
      </c>
    </row>
    <row r="649" spans="1:34" x14ac:dyDescent="0.2">
      <c r="A649" s="347">
        <f t="shared" ca="1" si="296"/>
        <v>1E-4</v>
      </c>
      <c r="B649" s="304">
        <f t="shared" ca="1" si="297"/>
        <v>33.513000000000638</v>
      </c>
      <c r="D649" s="306">
        <f t="shared" ca="1" si="298"/>
        <v>-0.73980673238913763</v>
      </c>
      <c r="E649" s="307">
        <f t="shared" ca="1" si="299"/>
        <v>-3.4636264530780183</v>
      </c>
      <c r="F649" s="304">
        <f t="shared" ca="1" si="300"/>
        <v>3.5417541145243421</v>
      </c>
      <c r="G649" s="306">
        <f t="shared" ca="1" si="301"/>
        <v>14.933287752524249</v>
      </c>
      <c r="H649" s="307">
        <f t="shared" ca="1" si="302"/>
        <v>-128.10500900084804</v>
      </c>
      <c r="I649" s="304">
        <f t="shared" ca="1" si="303"/>
        <v>128.97246378280539</v>
      </c>
      <c r="J649" s="306">
        <f t="shared" ca="1" si="304"/>
        <v>806.96660753290701</v>
      </c>
      <c r="K649" s="307">
        <f t="shared" ca="1" si="305"/>
        <v>-4.4831354563228567</v>
      </c>
      <c r="L649" s="304">
        <f t="shared" ca="1" si="290"/>
        <v>806.97906055652311</v>
      </c>
      <c r="M649" s="306">
        <f t="shared" ca="1" si="306"/>
        <v>-1.4547494006740911</v>
      </c>
      <c r="N649" s="304">
        <f t="shared" ca="1" si="307"/>
        <v>-83.351000907811382</v>
      </c>
      <c r="P649" s="310">
        <f t="shared" ca="1" si="308"/>
        <v>23</v>
      </c>
      <c r="Q649" s="304">
        <f t="shared" ca="1" si="309"/>
        <v>0</v>
      </c>
      <c r="R649" s="306">
        <f t="shared" ca="1" si="310"/>
        <v>0</v>
      </c>
      <c r="S649" s="307">
        <f t="shared" ca="1" si="311"/>
        <v>8.7299999999999986</v>
      </c>
      <c r="T649" s="304">
        <f t="shared" ca="1" si="291"/>
        <v>85.641299999999987</v>
      </c>
      <c r="U649" s="311">
        <f t="shared" ca="1" si="292"/>
        <v>0</v>
      </c>
      <c r="V649" s="306">
        <f t="shared" ca="1" si="293"/>
        <v>1.2255493072243342</v>
      </c>
      <c r="W649" s="304">
        <f t="shared" ca="1" si="294"/>
        <v>55.779371945092471</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3.3546697443772624</v>
      </c>
      <c r="AH649" s="304">
        <f t="shared" ca="1" si="318"/>
        <v>-6.3893482608447156</v>
      </c>
    </row>
    <row r="650" spans="1:34" x14ac:dyDescent="0.2">
      <c r="A650" s="347">
        <f t="shared" ca="1" si="296"/>
        <v>1E-4</v>
      </c>
      <c r="B650" s="304">
        <f t="shared" ca="1" si="297"/>
        <v>33.513100000000641</v>
      </c>
      <c r="D650" s="306">
        <f t="shared" ca="1" si="298"/>
        <v>-0.73980593936173045</v>
      </c>
      <c r="E650" s="307">
        <f t="shared" ca="1" si="299"/>
        <v>-3.4635846565472255</v>
      </c>
      <c r="F650" s="304">
        <f t="shared" ca="1" si="300"/>
        <v>3.5417130743447096</v>
      </c>
      <c r="G650" s="306">
        <f t="shared" ca="1" si="301"/>
        <v>14.933213771930314</v>
      </c>
      <c r="H650" s="307">
        <f t="shared" ca="1" si="302"/>
        <v>-128.10535535931371</v>
      </c>
      <c r="I650" s="304">
        <f t="shared" ca="1" si="303"/>
        <v>128.97279924578754</v>
      </c>
      <c r="J650" s="306">
        <f t="shared" ca="1" si="304"/>
        <v>806.96660753290701</v>
      </c>
      <c r="K650" s="307">
        <f t="shared" ca="1" si="305"/>
        <v>-4.4959459745408648</v>
      </c>
      <c r="L650" s="304">
        <f t="shared" ca="1" si="290"/>
        <v>806.97913182645232</v>
      </c>
      <c r="M650" s="306">
        <f t="shared" ca="1" si="306"/>
        <v>-1.454750281376773</v>
      </c>
      <c r="N650" s="304">
        <f t="shared" ca="1" si="307"/>
        <v>-83.351051368358057</v>
      </c>
      <c r="P650" s="310">
        <f t="shared" ca="1" si="308"/>
        <v>23</v>
      </c>
      <c r="Q650" s="304">
        <f t="shared" ca="1" si="309"/>
        <v>0</v>
      </c>
      <c r="R650" s="306">
        <f t="shared" ca="1" si="310"/>
        <v>0</v>
      </c>
      <c r="S650" s="307">
        <f t="shared" ca="1" si="311"/>
        <v>8.7299999999999986</v>
      </c>
      <c r="T650" s="304">
        <f t="shared" ca="1" si="291"/>
        <v>85.641299999999987</v>
      </c>
      <c r="U650" s="311">
        <f t="shared" ca="1" si="292"/>
        <v>0</v>
      </c>
      <c r="V650" s="306">
        <f t="shared" ca="1" si="293"/>
        <v>1.2255508772175918</v>
      </c>
      <c r="W650" s="304">
        <f t="shared" ca="1" si="294"/>
        <v>55.779733571297079</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3.3546293211648148</v>
      </c>
      <c r="AH650" s="304">
        <f t="shared" ca="1" si="318"/>
        <v>-6.3893896844321283</v>
      </c>
    </row>
    <row r="651" spans="1:34" x14ac:dyDescent="0.2">
      <c r="A651" s="347">
        <f t="shared" ca="1" si="296"/>
        <v>1E-4</v>
      </c>
      <c r="B651" s="304">
        <f t="shared" ca="1" si="297"/>
        <v>33.513200000000644</v>
      </c>
      <c r="D651" s="306">
        <f t="shared" ca="1" si="298"/>
        <v>-0.73980514629531613</v>
      </c>
      <c r="E651" s="307">
        <f t="shared" ca="1" si="299"/>
        <v>-3.4635428602144822</v>
      </c>
      <c r="F651" s="304">
        <f t="shared" ca="1" si="300"/>
        <v>3.5416720343684776</v>
      </c>
      <c r="G651" s="306">
        <f t="shared" ca="1" si="301"/>
        <v>14.933139791415684</v>
      </c>
      <c r="H651" s="307">
        <f t="shared" ca="1" si="302"/>
        <v>-128.10570171359973</v>
      </c>
      <c r="I651" s="304">
        <f t="shared" ca="1" si="303"/>
        <v>128.97313470472736</v>
      </c>
      <c r="J651" s="306">
        <f t="shared" ca="1" si="304"/>
        <v>806.96660753290701</v>
      </c>
      <c r="K651" s="307">
        <f t="shared" ca="1" si="305"/>
        <v>-4.5087565273945103</v>
      </c>
      <c r="L651" s="304">
        <f t="shared" ca="1" si="290"/>
        <v>806.97920329993144</v>
      </c>
      <c r="M651" s="306">
        <f t="shared" ca="1" si="306"/>
        <v>-1.4547511620705103</v>
      </c>
      <c r="N651" s="304">
        <f t="shared" ca="1" si="307"/>
        <v>-83.351101828392245</v>
      </c>
      <c r="P651" s="310">
        <f t="shared" ca="1" si="308"/>
        <v>23</v>
      </c>
      <c r="Q651" s="304">
        <f t="shared" ca="1" si="309"/>
        <v>0</v>
      </c>
      <c r="R651" s="306">
        <f t="shared" ca="1" si="310"/>
        <v>0</v>
      </c>
      <c r="S651" s="307">
        <f t="shared" ca="1" si="311"/>
        <v>8.7299999999999986</v>
      </c>
      <c r="T651" s="304">
        <f t="shared" ca="1" si="291"/>
        <v>85.641299999999987</v>
      </c>
      <c r="U651" s="311">
        <f t="shared" ca="1" si="292"/>
        <v>0</v>
      </c>
      <c r="V651" s="306">
        <f t="shared" ca="1" si="293"/>
        <v>1.2255524472171055</v>
      </c>
      <c r="W651" s="304">
        <f t="shared" ca="1" si="294"/>
        <v>55.780095195788057</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3.3545888981309293</v>
      </c>
      <c r="AH651" s="304">
        <f t="shared" ca="1" si="318"/>
        <v>-6.3894311078232633</v>
      </c>
    </row>
    <row r="652" spans="1:34" x14ac:dyDescent="0.2">
      <c r="A652" s="347">
        <f t="shared" ca="1" si="296"/>
        <v>1E-4</v>
      </c>
      <c r="B652" s="304">
        <f t="shared" ca="1" si="297"/>
        <v>33.513300000000648</v>
      </c>
      <c r="D652" s="306">
        <f t="shared" ca="1" si="298"/>
        <v>-0.73980435318989468</v>
      </c>
      <c r="E652" s="307">
        <f t="shared" ca="1" si="299"/>
        <v>-3.4635010640798027</v>
      </c>
      <c r="F652" s="304">
        <f t="shared" ca="1" si="300"/>
        <v>3.5416309945956601</v>
      </c>
      <c r="G652" s="306">
        <f t="shared" ca="1" si="301"/>
        <v>14.933065810980365</v>
      </c>
      <c r="H652" s="307">
        <f t="shared" ca="1" si="302"/>
        <v>-128.10604806370614</v>
      </c>
      <c r="I652" s="304">
        <f t="shared" ca="1" si="303"/>
        <v>128.97347015962492</v>
      </c>
      <c r="J652" s="306">
        <f t="shared" ca="1" si="304"/>
        <v>806.96660753290701</v>
      </c>
      <c r="K652" s="307">
        <f t="shared" ca="1" si="305"/>
        <v>-4.5215671148833758</v>
      </c>
      <c r="L652" s="304">
        <f t="shared" ca="1" si="290"/>
        <v>806.97927497696196</v>
      </c>
      <c r="M652" s="306">
        <f t="shared" ca="1" si="306"/>
        <v>-1.4547520427553033</v>
      </c>
      <c r="N652" s="304">
        <f t="shared" ca="1" si="307"/>
        <v>-83.351152287913962</v>
      </c>
      <c r="P652" s="310">
        <f t="shared" ca="1" si="308"/>
        <v>23</v>
      </c>
      <c r="Q652" s="304">
        <f t="shared" ca="1" si="309"/>
        <v>0</v>
      </c>
      <c r="R652" s="306">
        <f t="shared" ca="1" si="310"/>
        <v>0</v>
      </c>
      <c r="S652" s="307">
        <f t="shared" ca="1" si="311"/>
        <v>8.7299999999999986</v>
      </c>
      <c r="T652" s="304">
        <f t="shared" ca="1" si="291"/>
        <v>85.641299999999987</v>
      </c>
      <c r="U652" s="311">
        <f t="shared" ca="1" si="292"/>
        <v>0</v>
      </c>
      <c r="V652" s="306">
        <f t="shared" ca="1" si="293"/>
        <v>1.225554017222876</v>
      </c>
      <c r="W652" s="304">
        <f t="shared" ca="1" si="294"/>
        <v>55.780456818565462</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3.3545484752756147</v>
      </c>
      <c r="AH652" s="304">
        <f t="shared" ca="1" si="318"/>
        <v>-6.3894725310181064</v>
      </c>
    </row>
    <row r="653" spans="1:34" x14ac:dyDescent="0.2">
      <c r="A653" s="347">
        <f t="shared" ca="1" si="296"/>
        <v>1E-4</v>
      </c>
      <c r="B653" s="304">
        <f t="shared" ca="1" si="297"/>
        <v>33.513400000000651</v>
      </c>
      <c r="D653" s="306">
        <f t="shared" ca="1" si="298"/>
        <v>-0.73980356004546577</v>
      </c>
      <c r="E653" s="307">
        <f t="shared" ca="1" si="299"/>
        <v>-3.4634592681431799</v>
      </c>
      <c r="F653" s="304">
        <f t="shared" ca="1" si="300"/>
        <v>3.5415899550262502</v>
      </c>
      <c r="G653" s="306">
        <f t="shared" ca="1" si="301"/>
        <v>14.93299183062436</v>
      </c>
      <c r="H653" s="307">
        <f t="shared" ca="1" si="302"/>
        <v>-128.10639440963294</v>
      </c>
      <c r="I653" s="304">
        <f t="shared" ca="1" si="303"/>
        <v>128.97380561048018</v>
      </c>
      <c r="J653" s="306">
        <f t="shared" ca="1" si="304"/>
        <v>806.96660753290701</v>
      </c>
      <c r="K653" s="307">
        <f t="shared" ca="1" si="305"/>
        <v>-4.5343777370070431</v>
      </c>
      <c r="L653" s="304">
        <f t="shared" ca="1" si="290"/>
        <v>806.97934685754547</v>
      </c>
      <c r="M653" s="306">
        <f t="shared" ca="1" si="306"/>
        <v>-1.454752923431152</v>
      </c>
      <c r="N653" s="304">
        <f t="shared" ca="1" si="307"/>
        <v>-83.351202746923221</v>
      </c>
      <c r="P653" s="310">
        <f t="shared" ca="1" si="308"/>
        <v>23</v>
      </c>
      <c r="Q653" s="304">
        <f t="shared" ca="1" si="309"/>
        <v>0</v>
      </c>
      <c r="R653" s="306">
        <f t="shared" ca="1" si="310"/>
        <v>0</v>
      </c>
      <c r="S653" s="307">
        <f t="shared" ca="1" si="311"/>
        <v>8.7299999999999986</v>
      </c>
      <c r="T653" s="304">
        <f t="shared" ca="1" si="291"/>
        <v>85.641299999999987</v>
      </c>
      <c r="U653" s="311">
        <f t="shared" ca="1" si="292"/>
        <v>0</v>
      </c>
      <c r="V653" s="306">
        <f t="shared" ca="1" si="293"/>
        <v>1.2255555872349029</v>
      </c>
      <c r="W653" s="304">
        <f t="shared" ca="1" si="294"/>
        <v>55.780818439629172</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3.3545080525988711</v>
      </c>
      <c r="AH653" s="304">
        <f t="shared" ca="1" si="318"/>
        <v>-6.389513954016663</v>
      </c>
    </row>
    <row r="654" spans="1:34" x14ac:dyDescent="0.2">
      <c r="A654" s="347">
        <f t="shared" ca="1" si="296"/>
        <v>1E-4</v>
      </c>
      <c r="B654" s="304">
        <f t="shared" ca="1" si="297"/>
        <v>33.513500000000654</v>
      </c>
      <c r="D654" s="306">
        <f t="shared" ca="1" si="298"/>
        <v>-0.73980276686203084</v>
      </c>
      <c r="E654" s="307">
        <f t="shared" ca="1" si="299"/>
        <v>-3.4634174724046281</v>
      </c>
      <c r="F654" s="304">
        <f t="shared" ca="1" si="300"/>
        <v>3.5415489156602624</v>
      </c>
      <c r="G654" s="306">
        <f t="shared" ca="1" si="301"/>
        <v>14.932917850347673</v>
      </c>
      <c r="H654" s="307">
        <f t="shared" ca="1" si="302"/>
        <v>-128.10674075138019</v>
      </c>
      <c r="I654" s="304">
        <f t="shared" ca="1" si="303"/>
        <v>128.9741410572932</v>
      </c>
      <c r="J654" s="306">
        <f t="shared" ca="1" si="304"/>
        <v>806.96660753290701</v>
      </c>
      <c r="K654" s="307">
        <f t="shared" ca="1" si="305"/>
        <v>-4.5471883937650937</v>
      </c>
      <c r="L654" s="304">
        <f t="shared" ca="1" si="290"/>
        <v>806.97941894168355</v>
      </c>
      <c r="M654" s="306">
        <f t="shared" ca="1" si="306"/>
        <v>-1.4547538040980568</v>
      </c>
      <c r="N654" s="304">
        <f t="shared" ca="1" si="307"/>
        <v>-83.351253205420022</v>
      </c>
      <c r="P654" s="310">
        <f t="shared" ca="1" si="308"/>
        <v>23</v>
      </c>
      <c r="Q654" s="304">
        <f t="shared" ca="1" si="309"/>
        <v>0</v>
      </c>
      <c r="R654" s="306">
        <f t="shared" ca="1" si="310"/>
        <v>0</v>
      </c>
      <c r="S654" s="307">
        <f t="shared" ca="1" si="311"/>
        <v>8.7299999999999986</v>
      </c>
      <c r="T654" s="304">
        <f t="shared" ca="1" si="291"/>
        <v>85.641299999999987</v>
      </c>
      <c r="U654" s="311">
        <f t="shared" ca="1" si="292"/>
        <v>0</v>
      </c>
      <c r="V654" s="306">
        <f t="shared" ca="1" si="293"/>
        <v>1.225557157253186</v>
      </c>
      <c r="W654" s="304">
        <f t="shared" ca="1" si="294"/>
        <v>55.781180058979253</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3.3544676301007099</v>
      </c>
      <c r="AH654" s="304">
        <f t="shared" ca="1" si="318"/>
        <v>-6.3895553768189215</v>
      </c>
    </row>
    <row r="655" spans="1:34" x14ac:dyDescent="0.2">
      <c r="A655" s="347">
        <f t="shared" ca="1" si="296"/>
        <v>1E-4</v>
      </c>
      <c r="B655" s="304">
        <f t="shared" ca="1" si="297"/>
        <v>33.513600000000658</v>
      </c>
      <c r="D655" s="306">
        <f t="shared" ca="1" si="298"/>
        <v>-0.73980197363958922</v>
      </c>
      <c r="E655" s="307">
        <f t="shared" ca="1" si="299"/>
        <v>-3.4633756768641399</v>
      </c>
      <c r="F655" s="304">
        <f t="shared" ca="1" si="300"/>
        <v>3.5415078764976888</v>
      </c>
      <c r="G655" s="306">
        <f t="shared" ca="1" si="301"/>
        <v>14.932843870150309</v>
      </c>
      <c r="H655" s="307">
        <f t="shared" ca="1" si="302"/>
        <v>-128.10708708894788</v>
      </c>
      <c r="I655" s="304">
        <f t="shared" ca="1" si="303"/>
        <v>128.97447650006401</v>
      </c>
      <c r="J655" s="306">
        <f t="shared" ca="1" si="304"/>
        <v>806.96660753290701</v>
      </c>
      <c r="K655" s="307">
        <f t="shared" ca="1" si="305"/>
        <v>-4.5599990851571102</v>
      </c>
      <c r="L655" s="304">
        <f t="shared" ca="1" si="290"/>
        <v>806.9794912293778</v>
      </c>
      <c r="M655" s="306">
        <f t="shared" ca="1" si="306"/>
        <v>-1.4547546847560178</v>
      </c>
      <c r="N655" s="304">
        <f t="shared" ca="1" si="307"/>
        <v>-83.35130366340438</v>
      </c>
      <c r="P655" s="310">
        <f t="shared" ca="1" si="308"/>
        <v>23</v>
      </c>
      <c r="Q655" s="304">
        <f t="shared" ca="1" si="309"/>
        <v>0</v>
      </c>
      <c r="R655" s="306">
        <f t="shared" ca="1" si="310"/>
        <v>0</v>
      </c>
      <c r="S655" s="307">
        <f t="shared" ca="1" si="311"/>
        <v>8.7299999999999986</v>
      </c>
      <c r="T655" s="304">
        <f t="shared" ca="1" si="291"/>
        <v>85.641299999999987</v>
      </c>
      <c r="U655" s="311">
        <f t="shared" ca="1" si="292"/>
        <v>0</v>
      </c>
      <c r="V655" s="306">
        <f t="shared" ca="1" si="293"/>
        <v>1.2255587272777257</v>
      </c>
      <c r="W655" s="304">
        <f t="shared" ca="1" si="294"/>
        <v>55.781541676615682</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3.3544272077811268</v>
      </c>
      <c r="AH655" s="304">
        <f t="shared" ca="1" si="318"/>
        <v>-6.3895967994248863</v>
      </c>
    </row>
    <row r="656" spans="1:34" x14ac:dyDescent="0.2">
      <c r="A656" s="347">
        <f t="shared" ca="1" si="296"/>
        <v>1E-4</v>
      </c>
      <c r="B656" s="304">
        <f t="shared" ca="1" si="297"/>
        <v>33.513700000000661</v>
      </c>
      <c r="D656" s="306">
        <f t="shared" ca="1" si="298"/>
        <v>-0.73980118037814135</v>
      </c>
      <c r="E656" s="307">
        <f t="shared" ca="1" si="299"/>
        <v>-3.4633338815217174</v>
      </c>
      <c r="F656" s="304">
        <f t="shared" ca="1" si="300"/>
        <v>3.541466837538533</v>
      </c>
      <c r="G656" s="306">
        <f t="shared" ca="1" si="301"/>
        <v>14.932769890032272</v>
      </c>
      <c r="H656" s="307">
        <f t="shared" ca="1" si="302"/>
        <v>-128.10743342233604</v>
      </c>
      <c r="I656" s="304">
        <f t="shared" ca="1" si="303"/>
        <v>128.97481193879261</v>
      </c>
      <c r="J656" s="306">
        <f t="shared" ca="1" si="304"/>
        <v>806.96660753290701</v>
      </c>
      <c r="K656" s="307">
        <f t="shared" ca="1" si="305"/>
        <v>-4.5728098111826743</v>
      </c>
      <c r="L656" s="304">
        <f t="shared" ca="1" si="290"/>
        <v>806.97956372062981</v>
      </c>
      <c r="M656" s="306">
        <f t="shared" ca="1" si="306"/>
        <v>-1.4547555654050348</v>
      </c>
      <c r="N656" s="304">
        <f t="shared" ca="1" si="307"/>
        <v>-83.35135412087628</v>
      </c>
      <c r="P656" s="310">
        <f t="shared" ca="1" si="308"/>
        <v>23</v>
      </c>
      <c r="Q656" s="304">
        <f t="shared" ca="1" si="309"/>
        <v>0</v>
      </c>
      <c r="R656" s="306">
        <f t="shared" ca="1" si="310"/>
        <v>0</v>
      </c>
      <c r="S656" s="307">
        <f t="shared" ca="1" si="311"/>
        <v>8.7299999999999986</v>
      </c>
      <c r="T656" s="304">
        <f t="shared" ca="1" si="291"/>
        <v>85.641299999999987</v>
      </c>
      <c r="U656" s="311">
        <f t="shared" ca="1" si="292"/>
        <v>0</v>
      </c>
      <c r="V656" s="306">
        <f t="shared" ca="1" si="293"/>
        <v>1.2255602973085213</v>
      </c>
      <c r="W656" s="304">
        <f t="shared" ca="1" si="294"/>
        <v>55.781903292538423</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3.3543867856401199</v>
      </c>
      <c r="AH656" s="304">
        <f t="shared" ca="1" si="318"/>
        <v>-6.3896382218345575</v>
      </c>
    </row>
    <row r="657" spans="1:34" x14ac:dyDescent="0.2">
      <c r="A657" s="347">
        <f t="shared" ca="1" si="296"/>
        <v>1E-4</v>
      </c>
      <c r="B657" s="304">
        <f t="shared" ca="1" si="297"/>
        <v>33.513800000000664</v>
      </c>
      <c r="D657" s="306">
        <f t="shared" ca="1" si="298"/>
        <v>-0.73980038707768958</v>
      </c>
      <c r="E657" s="307">
        <f t="shared" ca="1" si="299"/>
        <v>-3.4632920863773649</v>
      </c>
      <c r="F657" s="304">
        <f t="shared" ca="1" si="300"/>
        <v>3.5414257987827984</v>
      </c>
      <c r="G657" s="306">
        <f t="shared" ca="1" si="301"/>
        <v>14.932695909993564</v>
      </c>
      <c r="H657" s="307">
        <f t="shared" ca="1" si="302"/>
        <v>-128.10777975154468</v>
      </c>
      <c r="I657" s="304">
        <f t="shared" ca="1" si="303"/>
        <v>128.97514737347899</v>
      </c>
      <c r="J657" s="306">
        <f t="shared" ca="1" si="304"/>
        <v>806.96660753290701</v>
      </c>
      <c r="K657" s="307">
        <f t="shared" ca="1" si="305"/>
        <v>-4.5856205718413685</v>
      </c>
      <c r="L657" s="304">
        <f t="shared" ca="1" si="290"/>
        <v>806.97963641544118</v>
      </c>
      <c r="M657" s="306">
        <f t="shared" ca="1" si="306"/>
        <v>-1.4547564460451081</v>
      </c>
      <c r="N657" s="304">
        <f t="shared" ca="1" si="307"/>
        <v>-83.351404577835751</v>
      </c>
      <c r="P657" s="310">
        <f t="shared" ca="1" si="308"/>
        <v>23</v>
      </c>
      <c r="Q657" s="304">
        <f t="shared" ca="1" si="309"/>
        <v>0</v>
      </c>
      <c r="R657" s="306">
        <f t="shared" ca="1" si="310"/>
        <v>0</v>
      </c>
      <c r="S657" s="307">
        <f t="shared" ca="1" si="311"/>
        <v>8.7299999999999986</v>
      </c>
      <c r="T657" s="304">
        <f t="shared" ca="1" si="291"/>
        <v>85.641299999999987</v>
      </c>
      <c r="U657" s="311">
        <f t="shared" ca="1" si="292"/>
        <v>0</v>
      </c>
      <c r="V657" s="306">
        <f t="shared" ca="1" si="293"/>
        <v>1.2255618673455737</v>
      </c>
      <c r="W657" s="304">
        <f t="shared" ca="1" si="294"/>
        <v>55.782264906747429</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3.3543463636776956</v>
      </c>
      <c r="AH657" s="304">
        <f t="shared" ca="1" si="318"/>
        <v>-6.3896796440479307</v>
      </c>
    </row>
    <row r="658" spans="1:34" x14ac:dyDescent="0.2">
      <c r="A658" s="347">
        <f t="shared" ca="1" si="296"/>
        <v>1E-4</v>
      </c>
      <c r="B658" s="304">
        <f t="shared" ca="1" si="297"/>
        <v>33.513900000000667</v>
      </c>
      <c r="D658" s="306">
        <f t="shared" ca="1" si="298"/>
        <v>-0.73979959373823334</v>
      </c>
      <c r="E658" s="307">
        <f t="shared" ca="1" si="299"/>
        <v>-3.4632502914310885</v>
      </c>
      <c r="F658" s="304">
        <f t="shared" ca="1" si="300"/>
        <v>3.5413847602304913</v>
      </c>
      <c r="G658" s="306">
        <f t="shared" ca="1" si="301"/>
        <v>14.932621930034189</v>
      </c>
      <c r="H658" s="307">
        <f t="shared" ca="1" si="302"/>
        <v>-128.10812607657383</v>
      </c>
      <c r="I658" s="304">
        <f t="shared" ca="1" si="303"/>
        <v>128.97548280412317</v>
      </c>
      <c r="J658" s="306">
        <f t="shared" ca="1" si="304"/>
        <v>806.96660753290701</v>
      </c>
      <c r="K658" s="307">
        <f t="shared" ca="1" si="305"/>
        <v>-4.5984313671327746</v>
      </c>
      <c r="L658" s="304">
        <f t="shared" ca="1" si="290"/>
        <v>806.9797093138136</v>
      </c>
      <c r="M658" s="306">
        <f t="shared" ca="1" si="306"/>
        <v>-1.4547573266762381</v>
      </c>
      <c r="N658" s="304">
        <f t="shared" ca="1" si="307"/>
        <v>-83.351455034282807</v>
      </c>
      <c r="P658" s="310">
        <f t="shared" ca="1" si="308"/>
        <v>23</v>
      </c>
      <c r="Q658" s="304">
        <f t="shared" ca="1" si="309"/>
        <v>0</v>
      </c>
      <c r="R658" s="306">
        <f t="shared" ca="1" si="310"/>
        <v>0</v>
      </c>
      <c r="S658" s="307">
        <f t="shared" ca="1" si="311"/>
        <v>8.7299999999999986</v>
      </c>
      <c r="T658" s="304">
        <f t="shared" ca="1" si="291"/>
        <v>85.641299999999987</v>
      </c>
      <c r="U658" s="311">
        <f t="shared" ca="1" si="292"/>
        <v>0</v>
      </c>
      <c r="V658" s="306">
        <f t="shared" ca="1" si="293"/>
        <v>1.225563437388882</v>
      </c>
      <c r="W658" s="304">
        <f t="shared" ca="1" si="294"/>
        <v>55.782626519242683</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3.3543059418938626</v>
      </c>
      <c r="AH658" s="304">
        <f t="shared" ca="1" si="318"/>
        <v>-6.3897210660649986</v>
      </c>
    </row>
    <row r="659" spans="1:34" x14ac:dyDescent="0.2">
      <c r="A659" s="347">
        <f t="shared" ca="1" si="296"/>
        <v>1E-4</v>
      </c>
      <c r="B659" s="304">
        <f t="shared" ca="1" si="297"/>
        <v>33.514000000000671</v>
      </c>
      <c r="D659" s="306">
        <f t="shared" ca="1" si="298"/>
        <v>-0.7397988003597713</v>
      </c>
      <c r="E659" s="307">
        <f t="shared" ca="1" si="299"/>
        <v>-3.4632084966828902</v>
      </c>
      <c r="F659" s="304">
        <f t="shared" ca="1" si="300"/>
        <v>3.5413437218816139</v>
      </c>
      <c r="G659" s="306">
        <f t="shared" ca="1" si="301"/>
        <v>14.932547950154154</v>
      </c>
      <c r="H659" s="307">
        <f t="shared" ca="1" si="302"/>
        <v>-128.1084723974235</v>
      </c>
      <c r="I659" s="304">
        <f t="shared" ca="1" si="303"/>
        <v>128.97581823072522</v>
      </c>
      <c r="J659" s="306">
        <f t="shared" ca="1" si="304"/>
        <v>806.96660753290701</v>
      </c>
      <c r="K659" s="307">
        <f t="shared" ca="1" si="305"/>
        <v>-4.6112421970564741</v>
      </c>
      <c r="L659" s="304">
        <f t="shared" ca="1" si="290"/>
        <v>806.97978241574845</v>
      </c>
      <c r="M659" s="306">
        <f t="shared" ca="1" si="306"/>
        <v>-1.4547582072984246</v>
      </c>
      <c r="N659" s="304">
        <f t="shared" ca="1" si="307"/>
        <v>-83.351505490217448</v>
      </c>
      <c r="P659" s="310">
        <f t="shared" ca="1" si="308"/>
        <v>23</v>
      </c>
      <c r="Q659" s="304">
        <f t="shared" ca="1" si="309"/>
        <v>0</v>
      </c>
      <c r="R659" s="306">
        <f t="shared" ca="1" si="310"/>
        <v>0</v>
      </c>
      <c r="S659" s="307">
        <f t="shared" ca="1" si="311"/>
        <v>8.7299999999999986</v>
      </c>
      <c r="T659" s="304">
        <f t="shared" ca="1" si="291"/>
        <v>85.641299999999987</v>
      </c>
      <c r="U659" s="311">
        <f t="shared" ca="1" si="292"/>
        <v>0</v>
      </c>
      <c r="V659" s="306">
        <f t="shared" ca="1" si="293"/>
        <v>1.2255650074384468</v>
      </c>
      <c r="W659" s="304">
        <f t="shared" ca="1" si="294"/>
        <v>55.782988130024229</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3.3542655202886182</v>
      </c>
      <c r="AH659" s="304">
        <f t="shared" ca="1" si="318"/>
        <v>-6.3897624878857604</v>
      </c>
    </row>
    <row r="660" spans="1:34" x14ac:dyDescent="0.2">
      <c r="A660" s="347">
        <f t="shared" ca="1" si="296"/>
        <v>1E-4</v>
      </c>
      <c r="B660" s="304">
        <f t="shared" ca="1" si="297"/>
        <v>33.514100000000674</v>
      </c>
      <c r="D660" s="306">
        <f t="shared" ca="1" si="298"/>
        <v>-0.73979800694230735</v>
      </c>
      <c r="E660" s="307">
        <f t="shared" ca="1" si="299"/>
        <v>-3.4631667021327628</v>
      </c>
      <c r="F660" s="304">
        <f t="shared" ca="1" si="300"/>
        <v>3.5413026837361596</v>
      </c>
      <c r="G660" s="306">
        <f t="shared" ca="1" si="301"/>
        <v>14.93247397035346</v>
      </c>
      <c r="H660" s="307">
        <f t="shared" ca="1" si="302"/>
        <v>-128.1088187140937</v>
      </c>
      <c r="I660" s="304">
        <f t="shared" ca="1" si="303"/>
        <v>128.97615365328511</v>
      </c>
      <c r="J660" s="306">
        <f t="shared" ca="1" si="304"/>
        <v>806.96660753290701</v>
      </c>
      <c r="K660" s="307">
        <f t="shared" ca="1" si="305"/>
        <v>-4.6240530616120497</v>
      </c>
      <c r="L660" s="304">
        <f t="shared" ca="1" si="290"/>
        <v>806.97985572124742</v>
      </c>
      <c r="M660" s="306">
        <f t="shared" ca="1" si="306"/>
        <v>-1.4547590879116679</v>
      </c>
      <c r="N660" s="304">
        <f t="shared" ca="1" si="307"/>
        <v>-83.35155594563966</v>
      </c>
      <c r="P660" s="310">
        <f t="shared" ca="1" si="308"/>
        <v>23</v>
      </c>
      <c r="Q660" s="304">
        <f t="shared" ca="1" si="309"/>
        <v>0</v>
      </c>
      <c r="R660" s="306">
        <f t="shared" ca="1" si="310"/>
        <v>0</v>
      </c>
      <c r="S660" s="307">
        <f t="shared" ca="1" si="311"/>
        <v>8.7299999999999986</v>
      </c>
      <c r="T660" s="304">
        <f t="shared" ca="1" si="291"/>
        <v>85.641299999999987</v>
      </c>
      <c r="U660" s="311">
        <f t="shared" ca="1" si="292"/>
        <v>0</v>
      </c>
      <c r="V660" s="306">
        <f t="shared" ca="1" si="293"/>
        <v>1.2255665774942675</v>
      </c>
      <c r="W660" s="304">
        <f t="shared" ca="1" si="294"/>
        <v>55.783349739091975</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3.3542250988619617</v>
      </c>
      <c r="AH660" s="304">
        <f t="shared" ca="1" si="318"/>
        <v>-6.3898039095102224</v>
      </c>
    </row>
    <row r="661" spans="1:34" x14ac:dyDescent="0.2">
      <c r="A661" s="347">
        <f t="shared" ca="1" si="296"/>
        <v>1E-4</v>
      </c>
      <c r="B661" s="304">
        <f t="shared" ca="1" si="297"/>
        <v>33.514200000000677</v>
      </c>
      <c r="D661" s="306">
        <f t="shared" ca="1" si="298"/>
        <v>-0.73979721348584004</v>
      </c>
      <c r="E661" s="307">
        <f t="shared" ca="1" si="299"/>
        <v>-3.4631249077807205</v>
      </c>
      <c r="F661" s="304">
        <f t="shared" ca="1" si="300"/>
        <v>3.5412616457941426</v>
      </c>
      <c r="G661" s="306">
        <f t="shared" ca="1" si="301"/>
        <v>14.932399990632112</v>
      </c>
      <c r="H661" s="307">
        <f t="shared" ca="1" si="302"/>
        <v>-128.10916502658449</v>
      </c>
      <c r="I661" s="304">
        <f t="shared" ca="1" si="303"/>
        <v>128.97648907180289</v>
      </c>
      <c r="J661" s="306">
        <f t="shared" ca="1" si="304"/>
        <v>806.96660753290701</v>
      </c>
      <c r="K661" s="307">
        <f t="shared" ca="1" si="305"/>
        <v>-4.6368639607990838</v>
      </c>
      <c r="L661" s="304">
        <f t="shared" ca="1" si="290"/>
        <v>806.97992923031222</v>
      </c>
      <c r="M661" s="306">
        <f t="shared" ca="1" si="306"/>
        <v>-1.4547599685159682</v>
      </c>
      <c r="N661" s="304">
        <f t="shared" ca="1" si="307"/>
        <v>-83.3516064005495</v>
      </c>
      <c r="P661" s="310">
        <f t="shared" ca="1" si="308"/>
        <v>23</v>
      </c>
      <c r="Q661" s="304">
        <f t="shared" ca="1" si="309"/>
        <v>0</v>
      </c>
      <c r="R661" s="306">
        <f t="shared" ca="1" si="310"/>
        <v>0</v>
      </c>
      <c r="S661" s="307">
        <f t="shared" ca="1" si="311"/>
        <v>8.7299999999999986</v>
      </c>
      <c r="T661" s="304">
        <f t="shared" ca="1" si="291"/>
        <v>85.641299999999987</v>
      </c>
      <c r="U661" s="311">
        <f t="shared" ca="1" si="292"/>
        <v>0</v>
      </c>
      <c r="V661" s="306">
        <f t="shared" ca="1" si="293"/>
        <v>1.2255681475563447</v>
      </c>
      <c r="W661" s="304">
        <f t="shared" ca="1" si="294"/>
        <v>55.783711346445948</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3.3541846776139046</v>
      </c>
      <c r="AH661" s="304">
        <f t="shared" ca="1" si="318"/>
        <v>-6.3898453309383711</v>
      </c>
    </row>
    <row r="662" spans="1:34" x14ac:dyDescent="0.2">
      <c r="A662" s="347">
        <f t="shared" ca="1" si="296"/>
        <v>1E-4</v>
      </c>
      <c r="B662" s="304">
        <f t="shared" ca="1" si="297"/>
        <v>33.514300000000681</v>
      </c>
      <c r="D662" s="306">
        <f t="shared" ca="1" si="298"/>
        <v>-0.73979641999036894</v>
      </c>
      <c r="E662" s="307">
        <f t="shared" ca="1" si="299"/>
        <v>-3.463083113626757</v>
      </c>
      <c r="F662" s="304">
        <f t="shared" ca="1" si="300"/>
        <v>3.5412206080555557</v>
      </c>
      <c r="G662" s="306">
        <f t="shared" ca="1" si="301"/>
        <v>14.932326010990113</v>
      </c>
      <c r="H662" s="307">
        <f t="shared" ca="1" si="302"/>
        <v>-128.10951133489584</v>
      </c>
      <c r="I662" s="304">
        <f t="shared" ca="1" si="303"/>
        <v>128.97682448627853</v>
      </c>
      <c r="J662" s="306">
        <f t="shared" ca="1" si="304"/>
        <v>806.96660753290701</v>
      </c>
      <c r="K662" s="307">
        <f t="shared" ca="1" si="305"/>
        <v>-4.6496748946171582</v>
      </c>
      <c r="L662" s="304">
        <f t="shared" ca="1" si="290"/>
        <v>806.98000294294434</v>
      </c>
      <c r="M662" s="306">
        <f t="shared" ca="1" si="306"/>
        <v>-1.4547608491113255</v>
      </c>
      <c r="N662" s="304">
        <f t="shared" ca="1" si="307"/>
        <v>-83.351656854946924</v>
      </c>
      <c r="P662" s="310">
        <f t="shared" ca="1" si="308"/>
        <v>23</v>
      </c>
      <c r="Q662" s="304">
        <f t="shared" ca="1" si="309"/>
        <v>0</v>
      </c>
      <c r="R662" s="306">
        <f t="shared" ca="1" si="310"/>
        <v>0</v>
      </c>
      <c r="S662" s="307">
        <f t="shared" ca="1" si="311"/>
        <v>8.7299999999999986</v>
      </c>
      <c r="T662" s="304">
        <f t="shared" ca="1" si="291"/>
        <v>85.641299999999987</v>
      </c>
      <c r="U662" s="311">
        <f t="shared" ca="1" si="292"/>
        <v>0</v>
      </c>
      <c r="V662" s="306">
        <f t="shared" ca="1" si="293"/>
        <v>1.2255697176246774</v>
      </c>
      <c r="W662" s="304">
        <f t="shared" ca="1" si="294"/>
        <v>55.784072952086078</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3.3541442565444388</v>
      </c>
      <c r="AH662" s="304">
        <f t="shared" ca="1" si="318"/>
        <v>-6.389886752170213</v>
      </c>
    </row>
    <row r="663" spans="1:34" x14ac:dyDescent="0.2">
      <c r="A663" s="347">
        <f t="shared" ca="1" si="296"/>
        <v>1E-4</v>
      </c>
      <c r="B663" s="304">
        <f t="shared" ca="1" si="297"/>
        <v>33.514400000000684</v>
      </c>
      <c r="D663" s="306">
        <f t="shared" ca="1" si="298"/>
        <v>-0.73979562645589592</v>
      </c>
      <c r="E663" s="307">
        <f t="shared" ca="1" si="299"/>
        <v>-3.4630413196708831</v>
      </c>
      <c r="F663" s="304">
        <f t="shared" ca="1" si="300"/>
        <v>3.541179570520411</v>
      </c>
      <c r="G663" s="306">
        <f t="shared" ca="1" si="301"/>
        <v>14.932252031427469</v>
      </c>
      <c r="H663" s="307">
        <f t="shared" ca="1" si="302"/>
        <v>-128.10985763902781</v>
      </c>
      <c r="I663" s="304">
        <f t="shared" ca="1" si="303"/>
        <v>128.97715989671212</v>
      </c>
      <c r="J663" s="306">
        <f t="shared" ca="1" si="304"/>
        <v>806.96660753290701</v>
      </c>
      <c r="K663" s="307">
        <f t="shared" ca="1" si="305"/>
        <v>-4.6624858630658546</v>
      </c>
      <c r="L663" s="304">
        <f t="shared" ca="1" si="290"/>
        <v>806.98007685914524</v>
      </c>
      <c r="M663" s="306">
        <f t="shared" ca="1" si="306"/>
        <v>-1.45476172969774</v>
      </c>
      <c r="N663" s="304">
        <f t="shared" ca="1" si="307"/>
        <v>-83.351707308831976</v>
      </c>
      <c r="P663" s="310">
        <f t="shared" ca="1" si="308"/>
        <v>23</v>
      </c>
      <c r="Q663" s="304">
        <f t="shared" ca="1" si="309"/>
        <v>0</v>
      </c>
      <c r="R663" s="306">
        <f t="shared" ca="1" si="310"/>
        <v>0</v>
      </c>
      <c r="S663" s="307">
        <f t="shared" ca="1" si="311"/>
        <v>8.7299999999999986</v>
      </c>
      <c r="T663" s="304">
        <f t="shared" ca="1" si="291"/>
        <v>85.641299999999987</v>
      </c>
      <c r="U663" s="311">
        <f t="shared" ca="1" si="292"/>
        <v>0</v>
      </c>
      <c r="V663" s="306">
        <f t="shared" ca="1" si="293"/>
        <v>1.225571287699267</v>
      </c>
      <c r="W663" s="304">
        <f t="shared" ca="1" si="294"/>
        <v>55.784434556012442</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3.3541038356535804</v>
      </c>
      <c r="AH663" s="304">
        <f t="shared" ca="1" si="318"/>
        <v>-6.3899281732057371</v>
      </c>
    </row>
    <row r="664" spans="1:34" x14ac:dyDescent="0.2">
      <c r="A664" s="347">
        <f t="shared" ca="1" si="296"/>
        <v>1E-4</v>
      </c>
      <c r="B664" s="304">
        <f t="shared" ca="1" si="297"/>
        <v>33.514500000000687</v>
      </c>
      <c r="D664" s="306">
        <f t="shared" ca="1" si="298"/>
        <v>-0.73979483288242232</v>
      </c>
      <c r="E664" s="307">
        <f t="shared" ca="1" si="299"/>
        <v>-3.4629995259130864</v>
      </c>
      <c r="F664" s="304">
        <f t="shared" ca="1" si="300"/>
        <v>3.5411385331886964</v>
      </c>
      <c r="G664" s="306">
        <f t="shared" ca="1" si="301"/>
        <v>14.932178051944181</v>
      </c>
      <c r="H664" s="307">
        <f t="shared" ca="1" si="302"/>
        <v>-128.11020393898039</v>
      </c>
      <c r="I664" s="304">
        <f t="shared" ca="1" si="303"/>
        <v>128.97749530310358</v>
      </c>
      <c r="J664" s="306">
        <f t="shared" ca="1" si="304"/>
        <v>806.96660753290701</v>
      </c>
      <c r="K664" s="307">
        <f t="shared" ca="1" si="305"/>
        <v>-4.6752968661447554</v>
      </c>
      <c r="L664" s="304">
        <f t="shared" ca="1" si="290"/>
        <v>806.98015097891675</v>
      </c>
      <c r="M664" s="306">
        <f t="shared" ca="1" si="306"/>
        <v>-1.454762610275212</v>
      </c>
      <c r="N664" s="304">
        <f t="shared" ca="1" si="307"/>
        <v>-83.351757762204656</v>
      </c>
      <c r="P664" s="310">
        <f t="shared" ca="1" si="308"/>
        <v>23</v>
      </c>
      <c r="Q664" s="304">
        <f t="shared" ca="1" si="309"/>
        <v>0</v>
      </c>
      <c r="R664" s="306">
        <f t="shared" ca="1" si="310"/>
        <v>0</v>
      </c>
      <c r="S664" s="307">
        <f t="shared" ca="1" si="311"/>
        <v>8.7299999999999986</v>
      </c>
      <c r="T664" s="304">
        <f t="shared" ca="1" si="291"/>
        <v>85.641299999999987</v>
      </c>
      <c r="U664" s="311">
        <f t="shared" ca="1" si="292"/>
        <v>0</v>
      </c>
      <c r="V664" s="306">
        <f t="shared" ca="1" si="293"/>
        <v>1.2255728577801122</v>
      </c>
      <c r="W664" s="304">
        <f t="shared" ca="1" si="294"/>
        <v>55.784796158224879</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3.3540634149413151</v>
      </c>
      <c r="AH664" s="304">
        <f t="shared" ca="1" si="318"/>
        <v>-6.3899695940449543</v>
      </c>
    </row>
    <row r="665" spans="1:34" x14ac:dyDescent="0.2">
      <c r="A665" s="347">
        <f t="shared" ca="1" si="296"/>
        <v>1E-4</v>
      </c>
      <c r="B665" s="304">
        <f t="shared" ca="1" si="297"/>
        <v>33.514600000000691</v>
      </c>
      <c r="D665" s="306">
        <f t="shared" ca="1" si="298"/>
        <v>-0.73979403926994469</v>
      </c>
      <c r="E665" s="307">
        <f t="shared" ca="1" si="299"/>
        <v>-3.4629577323533889</v>
      </c>
      <c r="F665" s="304">
        <f t="shared" ca="1" si="300"/>
        <v>3.5410974960604324</v>
      </c>
      <c r="G665" s="306">
        <f t="shared" ca="1" si="301"/>
        <v>14.932104072540254</v>
      </c>
      <c r="H665" s="307">
        <f t="shared" ca="1" si="302"/>
        <v>-128.11055023475362</v>
      </c>
      <c r="I665" s="304">
        <f t="shared" ca="1" si="303"/>
        <v>128.97783070545304</v>
      </c>
      <c r="J665" s="306">
        <f t="shared" ca="1" si="304"/>
        <v>806.96660753290701</v>
      </c>
      <c r="K665" s="307">
        <f t="shared" ca="1" si="305"/>
        <v>-4.6881079038534423</v>
      </c>
      <c r="L665" s="304">
        <f t="shared" ca="1" si="290"/>
        <v>806.98022530226046</v>
      </c>
      <c r="M665" s="306">
        <f t="shared" ca="1" si="306"/>
        <v>-1.4547634908437412</v>
      </c>
      <c r="N665" s="304">
        <f t="shared" ca="1" si="307"/>
        <v>-83.351808215064949</v>
      </c>
      <c r="P665" s="310">
        <f t="shared" ca="1" si="308"/>
        <v>23</v>
      </c>
      <c r="Q665" s="304">
        <f t="shared" ca="1" si="309"/>
        <v>0</v>
      </c>
      <c r="R665" s="306">
        <f t="shared" ca="1" si="310"/>
        <v>0</v>
      </c>
      <c r="S665" s="307">
        <f t="shared" ca="1" si="311"/>
        <v>8.7299999999999986</v>
      </c>
      <c r="T665" s="304">
        <f t="shared" ca="1" si="291"/>
        <v>85.641299999999987</v>
      </c>
      <c r="U665" s="311">
        <f t="shared" ca="1" si="292"/>
        <v>0</v>
      </c>
      <c r="V665" s="306">
        <f t="shared" ca="1" si="293"/>
        <v>1.2255744278672134</v>
      </c>
      <c r="W665" s="304">
        <f t="shared" ca="1" si="294"/>
        <v>55.785157758723514</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3.3540229944076625</v>
      </c>
      <c r="AH665" s="304">
        <f t="shared" ca="1" si="318"/>
        <v>-6.390011014687845</v>
      </c>
    </row>
    <row r="666" spans="1:34" x14ac:dyDescent="0.2">
      <c r="A666" s="347">
        <f t="shared" ca="1" si="296"/>
        <v>1E-4</v>
      </c>
      <c r="B666" s="304">
        <f t="shared" ca="1" si="297"/>
        <v>33.514700000000694</v>
      </c>
      <c r="D666" s="306">
        <f t="shared" ca="1" si="298"/>
        <v>-0.73979324561846938</v>
      </c>
      <c r="E666" s="307">
        <f t="shared" ca="1" si="299"/>
        <v>-3.4629159389917739</v>
      </c>
      <c r="F666" s="304">
        <f t="shared" ca="1" si="300"/>
        <v>3.5410564591356049</v>
      </c>
      <c r="G666" s="306">
        <f t="shared" ca="1" si="301"/>
        <v>14.932030093215692</v>
      </c>
      <c r="H666" s="307">
        <f t="shared" ca="1" si="302"/>
        <v>-128.11089652634752</v>
      </c>
      <c r="I666" s="304">
        <f t="shared" ca="1" si="303"/>
        <v>128.97816610376046</v>
      </c>
      <c r="J666" s="306">
        <f t="shared" ca="1" si="304"/>
        <v>806.96660753290701</v>
      </c>
      <c r="K666" s="307">
        <f t="shared" ca="1" si="305"/>
        <v>-4.7009189761914971</v>
      </c>
      <c r="L666" s="304">
        <f t="shared" ca="1" si="290"/>
        <v>806.98029982917762</v>
      </c>
      <c r="M666" s="306">
        <f t="shared" ca="1" si="306"/>
        <v>-1.4547643714033283</v>
      </c>
      <c r="N666" s="304">
        <f t="shared" ca="1" si="307"/>
        <v>-83.351858667412898</v>
      </c>
      <c r="P666" s="310">
        <f t="shared" ca="1" si="308"/>
        <v>23</v>
      </c>
      <c r="Q666" s="304">
        <f t="shared" ca="1" si="309"/>
        <v>0</v>
      </c>
      <c r="R666" s="306">
        <f t="shared" ca="1" si="310"/>
        <v>0</v>
      </c>
      <c r="S666" s="307">
        <f t="shared" ca="1" si="311"/>
        <v>8.7299999999999986</v>
      </c>
      <c r="T666" s="304">
        <f t="shared" ca="1" si="291"/>
        <v>85.641299999999987</v>
      </c>
      <c r="U666" s="311">
        <f t="shared" ca="1" si="292"/>
        <v>0</v>
      </c>
      <c r="V666" s="306">
        <f t="shared" ca="1" si="293"/>
        <v>1.2255759979605709</v>
      </c>
      <c r="W666" s="304">
        <f t="shared" ca="1" si="294"/>
        <v>55.785519357508242</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3.353982574052611</v>
      </c>
      <c r="AH666" s="304">
        <f t="shared" ca="1" si="318"/>
        <v>-6.3900524351344243</v>
      </c>
    </row>
    <row r="667" spans="1:34" x14ac:dyDescent="0.2">
      <c r="A667" s="347">
        <f t="shared" ca="1" si="296"/>
        <v>1E-4</v>
      </c>
      <c r="B667" s="304">
        <f t="shared" ca="1" si="297"/>
        <v>33.514800000000697</v>
      </c>
      <c r="D667" s="306">
        <f t="shared" ca="1" si="298"/>
        <v>-0.73979245192799226</v>
      </c>
      <c r="E667" s="307">
        <f t="shared" ca="1" si="299"/>
        <v>-3.4628741458282546</v>
      </c>
      <c r="F667" s="304">
        <f t="shared" ca="1" si="300"/>
        <v>3.5410154224142252</v>
      </c>
      <c r="G667" s="306">
        <f t="shared" ca="1" si="301"/>
        <v>14.9319561139705</v>
      </c>
      <c r="H667" s="307">
        <f t="shared" ca="1" si="302"/>
        <v>-128.11124281376209</v>
      </c>
      <c r="I667" s="304">
        <f t="shared" ca="1" si="303"/>
        <v>128.97850149802582</v>
      </c>
      <c r="J667" s="306">
        <f t="shared" ca="1" si="304"/>
        <v>806.96660753290701</v>
      </c>
      <c r="K667" s="307">
        <f t="shared" ca="1" si="305"/>
        <v>-4.7137300831585023</v>
      </c>
      <c r="L667" s="304">
        <f t="shared" ca="1" si="290"/>
        <v>806.98037455967017</v>
      </c>
      <c r="M667" s="306">
        <f t="shared" ca="1" si="306"/>
        <v>-1.4547652519539731</v>
      </c>
      <c r="N667" s="304">
        <f t="shared" ca="1" si="307"/>
        <v>-83.351909119248489</v>
      </c>
      <c r="P667" s="310">
        <f t="shared" ca="1" si="308"/>
        <v>23</v>
      </c>
      <c r="Q667" s="304">
        <f t="shared" ca="1" si="309"/>
        <v>0</v>
      </c>
      <c r="R667" s="306">
        <f t="shared" ca="1" si="310"/>
        <v>0</v>
      </c>
      <c r="S667" s="307">
        <f t="shared" ca="1" si="311"/>
        <v>8.7299999999999986</v>
      </c>
      <c r="T667" s="304">
        <f t="shared" ca="1" si="291"/>
        <v>85.641299999999987</v>
      </c>
      <c r="U667" s="311">
        <f t="shared" ca="1" si="292"/>
        <v>0</v>
      </c>
      <c r="V667" s="306">
        <f t="shared" ca="1" si="293"/>
        <v>1.2255775680601841</v>
      </c>
      <c r="W667" s="304">
        <f t="shared" ca="1" si="294"/>
        <v>55.785880954579049</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3.3539421538761713</v>
      </c>
      <c r="AH667" s="304">
        <f t="shared" ca="1" si="318"/>
        <v>-6.3900938553846798</v>
      </c>
    </row>
    <row r="668" spans="1:34" x14ac:dyDescent="0.2">
      <c r="A668" s="347">
        <f t="shared" ca="1" si="296"/>
        <v>1E-4</v>
      </c>
      <c r="B668" s="304">
        <f t="shared" ca="1" si="297"/>
        <v>33.514900000000701</v>
      </c>
      <c r="D668" s="306">
        <f t="shared" ca="1" si="298"/>
        <v>-0.73979165819851456</v>
      </c>
      <c r="E668" s="307">
        <f t="shared" ca="1" si="299"/>
        <v>-3.4628323528628329</v>
      </c>
      <c r="F668" s="304">
        <f t="shared" ca="1" si="300"/>
        <v>3.5409743858962957</v>
      </c>
      <c r="G668" s="306">
        <f t="shared" ca="1" si="301"/>
        <v>14.931882134804681</v>
      </c>
      <c r="H668" s="307">
        <f t="shared" ca="1" si="302"/>
        <v>-128.11158909699736</v>
      </c>
      <c r="I668" s="304">
        <f t="shared" ca="1" si="303"/>
        <v>128.97883688824919</v>
      </c>
      <c r="J668" s="306">
        <f t="shared" ca="1" si="304"/>
        <v>806.96660753290701</v>
      </c>
      <c r="K668" s="307">
        <f t="shared" ca="1" si="305"/>
        <v>-4.7265412247540404</v>
      </c>
      <c r="L668" s="304">
        <f t="shared" ca="1" si="290"/>
        <v>806.98044949373968</v>
      </c>
      <c r="M668" s="306">
        <f t="shared" ca="1" si="306"/>
        <v>-1.4547661324956758</v>
      </c>
      <c r="N668" s="304">
        <f t="shared" ca="1" si="307"/>
        <v>-83.351959570571751</v>
      </c>
      <c r="P668" s="310">
        <f t="shared" ca="1" si="308"/>
        <v>23</v>
      </c>
      <c r="Q668" s="304">
        <f t="shared" ca="1" si="309"/>
        <v>0</v>
      </c>
      <c r="R668" s="306">
        <f t="shared" ca="1" si="310"/>
        <v>0</v>
      </c>
      <c r="S668" s="307">
        <f t="shared" ca="1" si="311"/>
        <v>8.7299999999999986</v>
      </c>
      <c r="T668" s="304">
        <f t="shared" ca="1" si="291"/>
        <v>85.641299999999987</v>
      </c>
      <c r="U668" s="311">
        <f t="shared" ca="1" si="292"/>
        <v>0</v>
      </c>
      <c r="V668" s="306">
        <f t="shared" ca="1" si="293"/>
        <v>1.2255791381660532</v>
      </c>
      <c r="W668" s="304">
        <f t="shared" ca="1" si="294"/>
        <v>55.78624254993592</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3.353901733878347</v>
      </c>
      <c r="AH668" s="304">
        <f t="shared" ca="1" si="318"/>
        <v>-6.3901352754386096</v>
      </c>
    </row>
    <row r="669" spans="1:34" x14ac:dyDescent="0.2">
      <c r="A669" s="347">
        <f t="shared" ca="1" si="296"/>
        <v>1E-4</v>
      </c>
      <c r="B669" s="304">
        <f t="shared" ca="1" si="297"/>
        <v>33.515000000000704</v>
      </c>
      <c r="D669" s="306">
        <f t="shared" ca="1" si="298"/>
        <v>-0.73979086443003805</v>
      </c>
      <c r="E669" s="307">
        <f t="shared" ca="1" si="299"/>
        <v>-3.4627905600955105</v>
      </c>
      <c r="F669" s="304">
        <f t="shared" ca="1" si="300"/>
        <v>3.5409333495818194</v>
      </c>
      <c r="G669" s="306">
        <f t="shared" ca="1" si="301"/>
        <v>14.931808155718238</v>
      </c>
      <c r="H669" s="307">
        <f t="shared" ca="1" si="302"/>
        <v>-128.11193537605337</v>
      </c>
      <c r="I669" s="304">
        <f t="shared" ca="1" si="303"/>
        <v>128.9791722744306</v>
      </c>
      <c r="J669" s="306">
        <f t="shared" ca="1" si="304"/>
        <v>806.96660753290701</v>
      </c>
      <c r="K669" s="307">
        <f t="shared" ca="1" si="305"/>
        <v>-4.7393524009776931</v>
      </c>
      <c r="L669" s="304">
        <f t="shared" ca="1" si="290"/>
        <v>806.98052463138754</v>
      </c>
      <c r="M669" s="306">
        <f t="shared" ca="1" si="306"/>
        <v>-1.4547670130284365</v>
      </c>
      <c r="N669" s="304">
        <f t="shared" ca="1" si="307"/>
        <v>-83.352010021382654</v>
      </c>
      <c r="P669" s="310">
        <f t="shared" ca="1" si="308"/>
        <v>23</v>
      </c>
      <c r="Q669" s="304">
        <f t="shared" ca="1" si="309"/>
        <v>0</v>
      </c>
      <c r="R669" s="306">
        <f t="shared" ca="1" si="310"/>
        <v>0</v>
      </c>
      <c r="S669" s="307">
        <f t="shared" ca="1" si="311"/>
        <v>8.7299999999999986</v>
      </c>
      <c r="T669" s="304">
        <f t="shared" ca="1" si="291"/>
        <v>85.641299999999987</v>
      </c>
      <c r="U669" s="311">
        <f t="shared" ca="1" si="292"/>
        <v>0</v>
      </c>
      <c r="V669" s="306">
        <f t="shared" ca="1" si="293"/>
        <v>1.2255807082781787</v>
      </c>
      <c r="W669" s="304">
        <f t="shared" ca="1" si="294"/>
        <v>55.786604143578884</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3.3538613140591362</v>
      </c>
      <c r="AH669" s="304">
        <f t="shared" ca="1" si="318"/>
        <v>-6.390176695296212</v>
      </c>
    </row>
    <row r="670" spans="1:34" x14ac:dyDescent="0.2">
      <c r="A670" s="347">
        <f t="shared" ca="1" si="296"/>
        <v>1E-4</v>
      </c>
      <c r="B670" s="304">
        <f t="shared" ca="1" si="297"/>
        <v>33.515100000000707</v>
      </c>
      <c r="D670" s="306">
        <f t="shared" ca="1" si="298"/>
        <v>-0.73979007062256319</v>
      </c>
      <c r="E670" s="307">
        <f t="shared" ca="1" si="299"/>
        <v>-3.4627487675262829</v>
      </c>
      <c r="F670" s="304">
        <f t="shared" ca="1" si="300"/>
        <v>3.540892313470791</v>
      </c>
      <c r="G670" s="306">
        <f t="shared" ca="1" si="301"/>
        <v>14.931734176711176</v>
      </c>
      <c r="H670" s="307">
        <f t="shared" ca="1" si="302"/>
        <v>-128.11228165093013</v>
      </c>
      <c r="I670" s="304">
        <f t="shared" ca="1" si="303"/>
        <v>128.97950765657004</v>
      </c>
      <c r="J670" s="306">
        <f t="shared" ca="1" si="304"/>
        <v>806.96660753290701</v>
      </c>
      <c r="K670" s="307">
        <f t="shared" ca="1" si="305"/>
        <v>-4.752163611829042</v>
      </c>
      <c r="L670" s="304">
        <f t="shared" ca="1" si="290"/>
        <v>806.98059997261544</v>
      </c>
      <c r="M670" s="306">
        <f t="shared" ca="1" si="306"/>
        <v>-1.4547678935522554</v>
      </c>
      <c r="N670" s="304">
        <f t="shared" ca="1" si="307"/>
        <v>-83.352060471681241</v>
      </c>
      <c r="P670" s="310">
        <f t="shared" ca="1" si="308"/>
        <v>23</v>
      </c>
      <c r="Q670" s="304">
        <f t="shared" ca="1" si="309"/>
        <v>0</v>
      </c>
      <c r="R670" s="306">
        <f t="shared" ca="1" si="310"/>
        <v>0</v>
      </c>
      <c r="S670" s="307">
        <f t="shared" ca="1" si="311"/>
        <v>8.7299999999999986</v>
      </c>
      <c r="T670" s="304">
        <f t="shared" ca="1" si="291"/>
        <v>85.641299999999987</v>
      </c>
      <c r="U670" s="311">
        <f t="shared" ca="1" si="292"/>
        <v>0</v>
      </c>
      <c r="V670" s="306">
        <f t="shared" ca="1" si="293"/>
        <v>1.2255822783965595</v>
      </c>
      <c r="W670" s="304">
        <f t="shared" ca="1" si="294"/>
        <v>55.786965735507856</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3.3538208944185444</v>
      </c>
      <c r="AH670" s="304">
        <f t="shared" ca="1" si="318"/>
        <v>-6.3902181149574906</v>
      </c>
    </row>
    <row r="671" spans="1:34" x14ac:dyDescent="0.2">
      <c r="A671" s="347">
        <f t="shared" ca="1" si="296"/>
        <v>1E-4</v>
      </c>
      <c r="B671" s="304">
        <f t="shared" ca="1" si="297"/>
        <v>33.515200000000711</v>
      </c>
      <c r="D671" s="306">
        <f t="shared" ca="1" si="298"/>
        <v>-0.73978927677608908</v>
      </c>
      <c r="E671" s="307">
        <f t="shared" ca="1" si="299"/>
        <v>-3.4627069751551609</v>
      </c>
      <c r="F671" s="304">
        <f t="shared" ca="1" si="300"/>
        <v>3.5408512775632208</v>
      </c>
      <c r="G671" s="306">
        <f t="shared" ca="1" si="301"/>
        <v>14.931660197783499</v>
      </c>
      <c r="H671" s="307">
        <f t="shared" ca="1" si="302"/>
        <v>-128.11262792162765</v>
      </c>
      <c r="I671" s="304">
        <f t="shared" ca="1" si="303"/>
        <v>128.97984303466754</v>
      </c>
      <c r="J671" s="306">
        <f t="shared" ca="1" si="304"/>
        <v>806.96660753290701</v>
      </c>
      <c r="K671" s="307">
        <f t="shared" ca="1" si="305"/>
        <v>-4.7649748573076698</v>
      </c>
      <c r="L671" s="304">
        <f t="shared" ca="1" si="290"/>
        <v>806.98067551742497</v>
      </c>
      <c r="M671" s="306">
        <f t="shared" ca="1" si="306"/>
        <v>-1.4547687740671329</v>
      </c>
      <c r="N671" s="304">
        <f t="shared" ca="1" si="307"/>
        <v>-83.352110921467514</v>
      </c>
      <c r="P671" s="310">
        <f t="shared" ca="1" si="308"/>
        <v>23</v>
      </c>
      <c r="Q671" s="304">
        <f t="shared" ca="1" si="309"/>
        <v>0</v>
      </c>
      <c r="R671" s="306">
        <f t="shared" ca="1" si="310"/>
        <v>0</v>
      </c>
      <c r="S671" s="307">
        <f t="shared" ca="1" si="311"/>
        <v>8.7299999999999986</v>
      </c>
      <c r="T671" s="304">
        <f t="shared" ca="1" si="291"/>
        <v>85.641299999999987</v>
      </c>
      <c r="U671" s="311">
        <f t="shared" ca="1" si="292"/>
        <v>0</v>
      </c>
      <c r="V671" s="306">
        <f t="shared" ca="1" si="293"/>
        <v>1.2255838485211967</v>
      </c>
      <c r="W671" s="304">
        <f t="shared" ca="1" si="294"/>
        <v>55.787327325722885</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3.3537804749565723</v>
      </c>
      <c r="AH671" s="304">
        <f t="shared" ca="1" si="318"/>
        <v>-6.3902595344224356</v>
      </c>
    </row>
    <row r="672" spans="1:34" x14ac:dyDescent="0.2">
      <c r="A672" s="347">
        <f t="shared" ca="1" si="296"/>
        <v>1E-4</v>
      </c>
      <c r="B672" s="304">
        <f t="shared" ca="1" si="297"/>
        <v>33.515300000000714</v>
      </c>
      <c r="D672" s="306">
        <f t="shared" ca="1" si="298"/>
        <v>-0.73978848289061661</v>
      </c>
      <c r="E672" s="307">
        <f t="shared" ca="1" si="299"/>
        <v>-3.4626651829821382</v>
      </c>
      <c r="F672" s="304">
        <f t="shared" ca="1" si="300"/>
        <v>3.5408102418591039</v>
      </c>
      <c r="G672" s="306">
        <f t="shared" ca="1" si="301"/>
        <v>14.931586218935211</v>
      </c>
      <c r="H672" s="307">
        <f t="shared" ca="1" si="302"/>
        <v>-128.11297418814596</v>
      </c>
      <c r="I672" s="304">
        <f t="shared" ca="1" si="303"/>
        <v>128.98017840872313</v>
      </c>
      <c r="J672" s="306">
        <f t="shared" ca="1" si="304"/>
        <v>806.96660753290701</v>
      </c>
      <c r="K672" s="307">
        <f t="shared" ca="1" si="305"/>
        <v>-4.7777861374131581</v>
      </c>
      <c r="L672" s="304">
        <f t="shared" ca="1" si="290"/>
        <v>806.98075126581773</v>
      </c>
      <c r="M672" s="306">
        <f t="shared" ca="1" si="306"/>
        <v>-1.4547696545730686</v>
      </c>
      <c r="N672" s="304">
        <f t="shared" ca="1" si="307"/>
        <v>-83.35216137074147</v>
      </c>
      <c r="P672" s="310">
        <f t="shared" ca="1" si="308"/>
        <v>23</v>
      </c>
      <c r="Q672" s="304">
        <f t="shared" ca="1" si="309"/>
        <v>0</v>
      </c>
      <c r="R672" s="306">
        <f t="shared" ca="1" si="310"/>
        <v>0</v>
      </c>
      <c r="S672" s="307">
        <f t="shared" ca="1" si="311"/>
        <v>8.7299999999999986</v>
      </c>
      <c r="T672" s="304">
        <f t="shared" ca="1" si="291"/>
        <v>85.641299999999987</v>
      </c>
      <c r="U672" s="311">
        <f t="shared" ca="1" si="292"/>
        <v>0</v>
      </c>
      <c r="V672" s="306">
        <f t="shared" ca="1" si="293"/>
        <v>1.2255854186520891</v>
      </c>
      <c r="W672" s="304">
        <f t="shared" ca="1" si="294"/>
        <v>55.787688914223907</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3.3537400556732173</v>
      </c>
      <c r="AH672" s="304">
        <f t="shared" ca="1" si="318"/>
        <v>-6.3903009536910531</v>
      </c>
    </row>
    <row r="673" spans="1:34" x14ac:dyDescent="0.2">
      <c r="A673" s="347">
        <f t="shared" ca="1" si="296"/>
        <v>1E-4</v>
      </c>
      <c r="B673" s="304">
        <f t="shared" ca="1" si="297"/>
        <v>33.515400000000717</v>
      </c>
      <c r="D673" s="306">
        <f t="shared" ca="1" si="298"/>
        <v>-0.73978768896614799</v>
      </c>
      <c r="E673" s="307">
        <f t="shared" ca="1" si="299"/>
        <v>-3.4626233910072228</v>
      </c>
      <c r="F673" s="304">
        <f t="shared" ca="1" si="300"/>
        <v>3.5407692063584477</v>
      </c>
      <c r="G673" s="306">
        <f t="shared" ca="1" si="301"/>
        <v>14.931512240166313</v>
      </c>
      <c r="H673" s="307">
        <f t="shared" ca="1" si="302"/>
        <v>-128.11332045048505</v>
      </c>
      <c r="I673" s="304">
        <f t="shared" ca="1" si="303"/>
        <v>128.98051377873679</v>
      </c>
      <c r="J673" s="306">
        <f t="shared" ca="1" si="304"/>
        <v>806.96660753290701</v>
      </c>
      <c r="K673" s="307">
        <f t="shared" ca="1" si="305"/>
        <v>-4.7905974521450894</v>
      </c>
      <c r="L673" s="304">
        <f t="shared" ca="1" si="290"/>
        <v>806.98082721779542</v>
      </c>
      <c r="M673" s="306">
        <f t="shared" ca="1" si="306"/>
        <v>-1.454770535070063</v>
      </c>
      <c r="N673" s="304">
        <f t="shared" ca="1" si="307"/>
        <v>-83.352211819503125</v>
      </c>
      <c r="P673" s="310">
        <f t="shared" ca="1" si="308"/>
        <v>23</v>
      </c>
      <c r="Q673" s="304">
        <f t="shared" ca="1" si="309"/>
        <v>0</v>
      </c>
      <c r="R673" s="306">
        <f t="shared" ca="1" si="310"/>
        <v>0</v>
      </c>
      <c r="S673" s="307">
        <f t="shared" ca="1" si="311"/>
        <v>8.7299999999999986</v>
      </c>
      <c r="T673" s="304">
        <f t="shared" ca="1" si="291"/>
        <v>85.641299999999987</v>
      </c>
      <c r="U673" s="311">
        <f t="shared" ca="1" si="292"/>
        <v>0</v>
      </c>
      <c r="V673" s="306">
        <f t="shared" ca="1" si="293"/>
        <v>1.2255869887892377</v>
      </c>
      <c r="W673" s="304">
        <f t="shared" ca="1" si="294"/>
        <v>55.7880505010109</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3.3536996365684892</v>
      </c>
      <c r="AH673" s="304">
        <f t="shared" ca="1" si="318"/>
        <v>-6.3903423727633353</v>
      </c>
    </row>
    <row r="674" spans="1:34" x14ac:dyDescent="0.2">
      <c r="A674" s="347">
        <f t="shared" ca="1" si="296"/>
        <v>1E-4</v>
      </c>
      <c r="B674" s="304">
        <f t="shared" ca="1" si="297"/>
        <v>33.515500000000721</v>
      </c>
      <c r="D674" s="306">
        <f t="shared" ca="1" si="298"/>
        <v>-0.73978689500268169</v>
      </c>
      <c r="E674" s="307">
        <f t="shared" ca="1" si="299"/>
        <v>-3.4625815992304165</v>
      </c>
      <c r="F674" s="304">
        <f t="shared" ca="1" si="300"/>
        <v>3.5407281710612546</v>
      </c>
      <c r="G674" s="306">
        <f t="shared" ca="1" si="301"/>
        <v>14.931438261476814</v>
      </c>
      <c r="H674" s="307">
        <f t="shared" ca="1" si="302"/>
        <v>-128.11366670864498</v>
      </c>
      <c r="I674" s="304">
        <f t="shared" ca="1" si="303"/>
        <v>128.98084914470854</v>
      </c>
      <c r="J674" s="306">
        <f t="shared" ca="1" si="304"/>
        <v>806.96660753290701</v>
      </c>
      <c r="K674" s="307">
        <f t="shared" ca="1" si="305"/>
        <v>-4.8034088015030463</v>
      </c>
      <c r="L674" s="304">
        <f t="shared" ca="1" si="290"/>
        <v>806.98090337335941</v>
      </c>
      <c r="M674" s="306">
        <f t="shared" ca="1" si="306"/>
        <v>-1.4547714155581162</v>
      </c>
      <c r="N674" s="304">
        <f t="shared" ca="1" si="307"/>
        <v>-83.352262267752479</v>
      </c>
      <c r="P674" s="310">
        <f t="shared" ca="1" si="308"/>
        <v>23</v>
      </c>
      <c r="Q674" s="304">
        <f t="shared" ca="1" si="309"/>
        <v>0</v>
      </c>
      <c r="R674" s="306">
        <f t="shared" ca="1" si="310"/>
        <v>0</v>
      </c>
      <c r="S674" s="307">
        <f t="shared" ca="1" si="311"/>
        <v>8.7299999999999986</v>
      </c>
      <c r="T674" s="304">
        <f t="shared" ca="1" si="291"/>
        <v>85.641299999999987</v>
      </c>
      <c r="U674" s="311">
        <f t="shared" ca="1" si="292"/>
        <v>0</v>
      </c>
      <c r="V674" s="306">
        <f t="shared" ca="1" si="293"/>
        <v>1.2255885589326423</v>
      </c>
      <c r="W674" s="304">
        <f t="shared" ca="1" si="294"/>
        <v>55.788412086083845</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3.3536592176423925</v>
      </c>
      <c r="AH674" s="304">
        <f t="shared" ca="1" si="318"/>
        <v>-6.3903837916392794</v>
      </c>
    </row>
    <row r="675" spans="1:34" x14ac:dyDescent="0.2">
      <c r="A675" s="347">
        <f t="shared" ca="1" si="296"/>
        <v>1E-4</v>
      </c>
      <c r="B675" s="304">
        <f t="shared" ca="1" si="297"/>
        <v>33.515600000000724</v>
      </c>
      <c r="D675" s="306">
        <f t="shared" ca="1" si="298"/>
        <v>-0.73978610100021902</v>
      </c>
      <c r="E675" s="307">
        <f t="shared" ca="1" si="299"/>
        <v>-3.462539807651722</v>
      </c>
      <c r="F675" s="304">
        <f t="shared" ca="1" si="300"/>
        <v>3.5406871359675272</v>
      </c>
      <c r="G675" s="306">
        <f t="shared" ca="1" si="301"/>
        <v>14.931364282866713</v>
      </c>
      <c r="H675" s="307">
        <f t="shared" ca="1" si="302"/>
        <v>-128.11401296262574</v>
      </c>
      <c r="I675" s="304">
        <f t="shared" ca="1" si="303"/>
        <v>128.98118450663844</v>
      </c>
      <c r="J675" s="306">
        <f t="shared" ca="1" si="304"/>
        <v>806.96660753290701</v>
      </c>
      <c r="K675" s="307">
        <f t="shared" ca="1" si="305"/>
        <v>-4.8162201854866096</v>
      </c>
      <c r="L675" s="304">
        <f t="shared" ca="1" si="290"/>
        <v>806.9809797325114</v>
      </c>
      <c r="M675" s="306">
        <f t="shared" ca="1" si="306"/>
        <v>-1.4547722960372282</v>
      </c>
      <c r="N675" s="304">
        <f t="shared" ca="1" si="307"/>
        <v>-83.35231271548956</v>
      </c>
      <c r="P675" s="310">
        <f t="shared" ca="1" si="308"/>
        <v>23</v>
      </c>
      <c r="Q675" s="304">
        <f t="shared" ca="1" si="309"/>
        <v>0</v>
      </c>
      <c r="R675" s="306">
        <f t="shared" ca="1" si="310"/>
        <v>0</v>
      </c>
      <c r="S675" s="307">
        <f t="shared" ca="1" si="311"/>
        <v>8.7299999999999986</v>
      </c>
      <c r="T675" s="304">
        <f t="shared" ca="1" si="291"/>
        <v>85.641299999999987</v>
      </c>
      <c r="U675" s="311">
        <f t="shared" ca="1" si="292"/>
        <v>0</v>
      </c>
      <c r="V675" s="306">
        <f t="shared" ca="1" si="293"/>
        <v>1.2255901290823021</v>
      </c>
      <c r="W675" s="304">
        <f t="shared" ca="1" si="294"/>
        <v>55.788773669442747</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3.3536187988949253</v>
      </c>
      <c r="AH675" s="304">
        <f t="shared" ca="1" si="318"/>
        <v>-6.3904252103188837</v>
      </c>
    </row>
    <row r="676" spans="1:34" x14ac:dyDescent="0.2">
      <c r="A676" s="347">
        <f t="shared" ca="1" si="296"/>
        <v>1E-4</v>
      </c>
      <c r="B676" s="304">
        <f t="shared" ca="1" si="297"/>
        <v>33.515700000000727</v>
      </c>
      <c r="D676" s="306">
        <f t="shared" ca="1" si="298"/>
        <v>-0.73978530695876032</v>
      </c>
      <c r="E676" s="307">
        <f t="shared" ca="1" si="299"/>
        <v>-3.4624980162711401</v>
      </c>
      <c r="F676" s="304">
        <f t="shared" ca="1" si="300"/>
        <v>3.5406461010772663</v>
      </c>
      <c r="G676" s="306">
        <f t="shared" ca="1" si="301"/>
        <v>14.931290304336018</v>
      </c>
      <c r="H676" s="307">
        <f t="shared" ca="1" si="302"/>
        <v>-128.11435921242736</v>
      </c>
      <c r="I676" s="304">
        <f t="shared" ca="1" si="303"/>
        <v>128.98151986452643</v>
      </c>
      <c r="J676" s="306">
        <f t="shared" ca="1" si="304"/>
        <v>806.96660753290701</v>
      </c>
      <c r="K676" s="307">
        <f t="shared" ca="1" si="305"/>
        <v>-4.8290316040953618</v>
      </c>
      <c r="L676" s="304">
        <f t="shared" ca="1" si="290"/>
        <v>806.98105629525298</v>
      </c>
      <c r="M676" s="306">
        <f t="shared" ca="1" si="306"/>
        <v>-1.4547731765073992</v>
      </c>
      <c r="N676" s="304">
        <f t="shared" ca="1" si="307"/>
        <v>-83.35236316271434</v>
      </c>
      <c r="P676" s="310">
        <f t="shared" ca="1" si="308"/>
        <v>23</v>
      </c>
      <c r="Q676" s="304">
        <f t="shared" ca="1" si="309"/>
        <v>0</v>
      </c>
      <c r="R676" s="306">
        <f t="shared" ca="1" si="310"/>
        <v>0</v>
      </c>
      <c r="S676" s="307">
        <f t="shared" ca="1" si="311"/>
        <v>8.7299999999999986</v>
      </c>
      <c r="T676" s="304">
        <f t="shared" ca="1" si="291"/>
        <v>85.641299999999987</v>
      </c>
      <c r="U676" s="311">
        <f t="shared" ca="1" si="292"/>
        <v>0</v>
      </c>
      <c r="V676" s="306">
        <f t="shared" ca="1" si="293"/>
        <v>1.2255916992382179</v>
      </c>
      <c r="W676" s="304">
        <f t="shared" ca="1" si="294"/>
        <v>55.789135251087515</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3.3535783803260895</v>
      </c>
      <c r="AH676" s="304">
        <f t="shared" ca="1" si="318"/>
        <v>-6.3904666288021481</v>
      </c>
    </row>
    <row r="677" spans="1:34" x14ac:dyDescent="0.2">
      <c r="A677" s="347">
        <f t="shared" ca="1" si="296"/>
        <v>1E-4</v>
      </c>
      <c r="B677" s="304">
        <f t="shared" ca="1" si="297"/>
        <v>33.515800000000731</v>
      </c>
      <c r="D677" s="306">
        <f t="shared" ca="1" si="298"/>
        <v>-0.73978451287830627</v>
      </c>
      <c r="E677" s="307">
        <f t="shared" ca="1" si="299"/>
        <v>-3.4624562250886779</v>
      </c>
      <c r="F677" s="304">
        <f t="shared" ca="1" si="300"/>
        <v>3.5406050663904791</v>
      </c>
      <c r="G677" s="306">
        <f t="shared" ca="1" si="301"/>
        <v>14.93121632588473</v>
      </c>
      <c r="H677" s="307">
        <f t="shared" ca="1" si="302"/>
        <v>-128.11470545804985</v>
      </c>
      <c r="I677" s="304">
        <f t="shared" ca="1" si="303"/>
        <v>128.9818552183726</v>
      </c>
      <c r="J677" s="306">
        <f t="shared" ca="1" si="304"/>
        <v>806.96660753290701</v>
      </c>
      <c r="K677" s="307">
        <f t="shared" ca="1" si="305"/>
        <v>-4.8418430573288855</v>
      </c>
      <c r="L677" s="304">
        <f t="shared" ca="1" si="290"/>
        <v>806.98113306158564</v>
      </c>
      <c r="M677" s="306">
        <f t="shared" ca="1" si="306"/>
        <v>-1.4547740569686296</v>
      </c>
      <c r="N677" s="304">
        <f t="shared" ca="1" si="307"/>
        <v>-83.352413609426861</v>
      </c>
      <c r="P677" s="310">
        <f t="shared" ca="1" si="308"/>
        <v>23</v>
      </c>
      <c r="Q677" s="304">
        <f t="shared" ca="1" si="309"/>
        <v>0</v>
      </c>
      <c r="R677" s="306">
        <f t="shared" ca="1" si="310"/>
        <v>0</v>
      </c>
      <c r="S677" s="307">
        <f t="shared" ca="1" si="311"/>
        <v>8.7299999999999986</v>
      </c>
      <c r="T677" s="304">
        <f t="shared" ca="1" si="291"/>
        <v>85.641299999999987</v>
      </c>
      <c r="U677" s="311">
        <f t="shared" ca="1" si="292"/>
        <v>0</v>
      </c>
      <c r="V677" s="306">
        <f t="shared" ca="1" si="293"/>
        <v>1.2255932694003893</v>
      </c>
      <c r="W677" s="304">
        <f t="shared" ca="1" si="294"/>
        <v>55.789496831018205</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3.3535379619358956</v>
      </c>
      <c r="AH677" s="304">
        <f t="shared" ca="1" si="318"/>
        <v>-6.3905080470890638</v>
      </c>
    </row>
    <row r="678" spans="1:34" x14ac:dyDescent="0.2">
      <c r="A678" s="347">
        <f t="shared" ca="1" si="296"/>
        <v>1E-4</v>
      </c>
      <c r="B678" s="304">
        <f t="shared" ca="1" si="297"/>
        <v>33.515900000000734</v>
      </c>
      <c r="D678" s="306">
        <f t="shared" ca="1" si="298"/>
        <v>-0.73978371875885607</v>
      </c>
      <c r="E678" s="307">
        <f t="shared" ca="1" si="299"/>
        <v>-3.462414434104331</v>
      </c>
      <c r="F678" s="304">
        <f t="shared" ca="1" si="300"/>
        <v>3.5405640319071616</v>
      </c>
      <c r="G678" s="306">
        <f t="shared" ca="1" si="301"/>
        <v>14.931142347512854</v>
      </c>
      <c r="H678" s="307">
        <f t="shared" ca="1" si="302"/>
        <v>-128.11505169949328</v>
      </c>
      <c r="I678" s="304">
        <f t="shared" ca="1" si="303"/>
        <v>128.982190568177</v>
      </c>
      <c r="J678" s="306">
        <f t="shared" ca="1" si="304"/>
        <v>806.96660753290701</v>
      </c>
      <c r="K678" s="307">
        <f t="shared" ca="1" si="305"/>
        <v>-4.8546545451867624</v>
      </c>
      <c r="L678" s="304">
        <f t="shared" ca="1" si="290"/>
        <v>806.98121003151118</v>
      </c>
      <c r="M678" s="306">
        <f t="shared" ca="1" si="306"/>
        <v>-1.4547749374209191</v>
      </c>
      <c r="N678" s="304">
        <f t="shared" ca="1" si="307"/>
        <v>-83.352464055627109</v>
      </c>
      <c r="P678" s="310">
        <f t="shared" ca="1" si="308"/>
        <v>23</v>
      </c>
      <c r="Q678" s="304">
        <f t="shared" ca="1" si="309"/>
        <v>0</v>
      </c>
      <c r="R678" s="306">
        <f t="shared" ca="1" si="310"/>
        <v>0</v>
      </c>
      <c r="S678" s="307">
        <f t="shared" ca="1" si="311"/>
        <v>8.7299999999999986</v>
      </c>
      <c r="T678" s="304">
        <f t="shared" ca="1" si="291"/>
        <v>85.641299999999987</v>
      </c>
      <c r="U678" s="311">
        <f t="shared" ca="1" si="292"/>
        <v>0</v>
      </c>
      <c r="V678" s="306">
        <f t="shared" ca="1" si="293"/>
        <v>1.2255948395688163</v>
      </c>
      <c r="W678" s="304">
        <f t="shared" ca="1" si="294"/>
        <v>55.789858409234817</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3.3534975437243375</v>
      </c>
      <c r="AH678" s="304">
        <f t="shared" ca="1" si="318"/>
        <v>-6.3905494651796353</v>
      </c>
    </row>
    <row r="679" spans="1:34" x14ac:dyDescent="0.2">
      <c r="A679" s="347">
        <f t="shared" ca="1" si="296"/>
        <v>1E-4</v>
      </c>
      <c r="B679" s="304">
        <f t="shared" ca="1" si="297"/>
        <v>33.516000000000737</v>
      </c>
      <c r="D679" s="306">
        <f t="shared" ca="1" si="298"/>
        <v>-0.73978292460041284</v>
      </c>
      <c r="E679" s="307">
        <f t="shared" ca="1" si="299"/>
        <v>-3.4623726433181004</v>
      </c>
      <c r="F679" s="304">
        <f t="shared" ca="1" si="300"/>
        <v>3.5405229976273151</v>
      </c>
      <c r="G679" s="306">
        <f t="shared" ca="1" si="301"/>
        <v>14.931068369220393</v>
      </c>
      <c r="H679" s="307">
        <f t="shared" ca="1" si="302"/>
        <v>-128.1153979367576</v>
      </c>
      <c r="I679" s="304">
        <f t="shared" ca="1" si="303"/>
        <v>128.98252591393955</v>
      </c>
      <c r="J679" s="306">
        <f t="shared" ca="1" si="304"/>
        <v>806.96660753290701</v>
      </c>
      <c r="K679" s="307">
        <f t="shared" ca="1" si="305"/>
        <v>-4.867466067668575</v>
      </c>
      <c r="L679" s="304">
        <f t="shared" ca="1" si="290"/>
        <v>806.98128720503098</v>
      </c>
      <c r="M679" s="306">
        <f t="shared" ca="1" si="306"/>
        <v>-1.4547758178642682</v>
      </c>
      <c r="N679" s="304">
        <f t="shared" ca="1" si="307"/>
        <v>-83.352514501315127</v>
      </c>
      <c r="P679" s="310">
        <f t="shared" ca="1" si="308"/>
        <v>23</v>
      </c>
      <c r="Q679" s="304">
        <f t="shared" ca="1" si="309"/>
        <v>0</v>
      </c>
      <c r="R679" s="306">
        <f t="shared" ca="1" si="310"/>
        <v>0</v>
      </c>
      <c r="S679" s="307">
        <f t="shared" ca="1" si="311"/>
        <v>8.7299999999999986</v>
      </c>
      <c r="T679" s="304">
        <f t="shared" ca="1" si="291"/>
        <v>85.641299999999987</v>
      </c>
      <c r="U679" s="311">
        <f t="shared" ca="1" si="292"/>
        <v>0</v>
      </c>
      <c r="V679" s="306">
        <f t="shared" ca="1" si="293"/>
        <v>1.225596409743499</v>
      </c>
      <c r="W679" s="304">
        <f t="shared" ca="1" si="294"/>
        <v>55.790219985737274</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3.3534571256914179</v>
      </c>
      <c r="AH679" s="304">
        <f t="shared" ca="1" si="318"/>
        <v>-6.3905908830738634</v>
      </c>
    </row>
    <row r="680" spans="1:34" x14ac:dyDescent="0.2">
      <c r="A680" s="347">
        <f t="shared" ca="1" si="296"/>
        <v>1E-4</v>
      </c>
      <c r="B680" s="304">
        <f t="shared" ca="1" si="297"/>
        <v>33.516100000000741</v>
      </c>
      <c r="D680" s="306">
        <f t="shared" ca="1" si="298"/>
        <v>-0.73978213040297436</v>
      </c>
      <c r="E680" s="307">
        <f t="shared" ca="1" si="299"/>
        <v>-3.4623308527299947</v>
      </c>
      <c r="F680" s="304">
        <f t="shared" ca="1" si="300"/>
        <v>3.5404819635509477</v>
      </c>
      <c r="G680" s="306">
        <f t="shared" ca="1" si="301"/>
        <v>14.930994391007353</v>
      </c>
      <c r="H680" s="307">
        <f t="shared" ca="1" si="302"/>
        <v>-128.11574416984288</v>
      </c>
      <c r="I680" s="304">
        <f t="shared" ca="1" si="303"/>
        <v>128.98286125566034</v>
      </c>
      <c r="J680" s="306">
        <f t="shared" ca="1" si="304"/>
        <v>806.96660753290701</v>
      </c>
      <c r="K680" s="307">
        <f t="shared" ca="1" si="305"/>
        <v>-4.880277624773905</v>
      </c>
      <c r="L680" s="304">
        <f t="shared" ca="1" si="290"/>
        <v>806.98136458214674</v>
      </c>
      <c r="M680" s="306">
        <f t="shared" ca="1" si="306"/>
        <v>-1.454776698298677</v>
      </c>
      <c r="N680" s="304">
        <f t="shared" ca="1" si="307"/>
        <v>-83.352564946490872</v>
      </c>
      <c r="P680" s="310">
        <f t="shared" ca="1" si="308"/>
        <v>23</v>
      </c>
      <c r="Q680" s="304">
        <f t="shared" ca="1" si="309"/>
        <v>0</v>
      </c>
      <c r="R680" s="306">
        <f t="shared" ca="1" si="310"/>
        <v>0</v>
      </c>
      <c r="S680" s="307">
        <f t="shared" ca="1" si="311"/>
        <v>8.7299999999999986</v>
      </c>
      <c r="T680" s="304">
        <f t="shared" ca="1" si="291"/>
        <v>85.641299999999987</v>
      </c>
      <c r="U680" s="311">
        <f t="shared" ca="1" si="292"/>
        <v>0</v>
      </c>
      <c r="V680" s="306">
        <f t="shared" ca="1" si="293"/>
        <v>1.225597979924437</v>
      </c>
      <c r="W680" s="304">
        <f t="shared" ca="1" si="294"/>
        <v>55.790581560525567</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3.353416707837142</v>
      </c>
      <c r="AH680" s="304">
        <f t="shared" ca="1" si="318"/>
        <v>-6.3906323007717392</v>
      </c>
    </row>
    <row r="681" spans="1:34" x14ac:dyDescent="0.2">
      <c r="A681" s="347">
        <f t="shared" ca="1" si="296"/>
        <v>1E-4</v>
      </c>
      <c r="B681" s="304">
        <f t="shared" ca="1" si="297"/>
        <v>33.516200000000744</v>
      </c>
      <c r="D681" s="306">
        <f t="shared" ca="1" si="298"/>
        <v>-0.73978133616654229</v>
      </c>
      <c r="E681" s="307">
        <f t="shared" ca="1" si="299"/>
        <v>-3.4622890623400124</v>
      </c>
      <c r="F681" s="304">
        <f t="shared" ca="1" si="300"/>
        <v>3.5404409296780588</v>
      </c>
      <c r="G681" s="306">
        <f t="shared" ca="1" si="301"/>
        <v>14.930920412873736</v>
      </c>
      <c r="H681" s="307">
        <f t="shared" ca="1" si="302"/>
        <v>-128.11609039874912</v>
      </c>
      <c r="I681" s="304">
        <f t="shared" ca="1" si="303"/>
        <v>128.98319659333936</v>
      </c>
      <c r="J681" s="306">
        <f t="shared" ca="1" si="304"/>
        <v>806.96660753290701</v>
      </c>
      <c r="K681" s="307">
        <f t="shared" ca="1" si="305"/>
        <v>-4.893089216502335</v>
      </c>
      <c r="L681" s="304">
        <f t="shared" ca="1" si="290"/>
        <v>806.98144216286005</v>
      </c>
      <c r="M681" s="306">
        <f t="shared" ca="1" si="306"/>
        <v>-1.4547775787241453</v>
      </c>
      <c r="N681" s="304">
        <f t="shared" ca="1" si="307"/>
        <v>-83.352615391154387</v>
      </c>
      <c r="P681" s="310">
        <f t="shared" ca="1" si="308"/>
        <v>23</v>
      </c>
      <c r="Q681" s="304">
        <f t="shared" ca="1" si="309"/>
        <v>0</v>
      </c>
      <c r="R681" s="306">
        <f t="shared" ca="1" si="310"/>
        <v>0</v>
      </c>
      <c r="S681" s="307">
        <f t="shared" ca="1" si="311"/>
        <v>8.7299999999999986</v>
      </c>
      <c r="T681" s="304">
        <f t="shared" ca="1" si="291"/>
        <v>85.641299999999987</v>
      </c>
      <c r="U681" s="311">
        <f t="shared" ca="1" si="292"/>
        <v>0</v>
      </c>
      <c r="V681" s="306">
        <f t="shared" ca="1" si="293"/>
        <v>1.2255995501116308</v>
      </c>
      <c r="W681" s="304">
        <f t="shared" ca="1" si="294"/>
        <v>55.790943133599697</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3.3533762901615143</v>
      </c>
      <c r="AH681" s="304">
        <f t="shared" ca="1" si="318"/>
        <v>-6.3906737182732618</v>
      </c>
    </row>
    <row r="682" spans="1:34" x14ac:dyDescent="0.2">
      <c r="A682" s="347">
        <f t="shared" ca="1" si="296"/>
        <v>1E-4</v>
      </c>
      <c r="B682" s="304">
        <f t="shared" ca="1" si="297"/>
        <v>33.516300000000747</v>
      </c>
      <c r="D682" s="306">
        <f t="shared" ca="1" si="298"/>
        <v>-0.73978054189111819</v>
      </c>
      <c r="E682" s="307">
        <f t="shared" ca="1" si="299"/>
        <v>-3.4622472721481561</v>
      </c>
      <c r="F682" s="304">
        <f t="shared" ca="1" si="300"/>
        <v>3.5403998960086507</v>
      </c>
      <c r="G682" s="306">
        <f t="shared" ca="1" si="301"/>
        <v>14.930846434819546</v>
      </c>
      <c r="H682" s="307">
        <f t="shared" ca="1" si="302"/>
        <v>-128.11643662347635</v>
      </c>
      <c r="I682" s="304">
        <f t="shared" ca="1" si="303"/>
        <v>128.98353192697661</v>
      </c>
      <c r="J682" s="306">
        <f t="shared" ca="1" si="304"/>
        <v>806.96660753290701</v>
      </c>
      <c r="K682" s="307">
        <f t="shared" ca="1" si="305"/>
        <v>-4.9059008428534465</v>
      </c>
      <c r="L682" s="304">
        <f t="shared" ca="1" si="290"/>
        <v>806.9815199471725</v>
      </c>
      <c r="M682" s="306">
        <f t="shared" ca="1" si="306"/>
        <v>-1.4547784591406736</v>
      </c>
      <c r="N682" s="304">
        <f t="shared" ca="1" si="307"/>
        <v>-83.352665835305672</v>
      </c>
      <c r="P682" s="310">
        <f t="shared" ca="1" si="308"/>
        <v>23</v>
      </c>
      <c r="Q682" s="304">
        <f t="shared" ca="1" si="309"/>
        <v>0</v>
      </c>
      <c r="R682" s="306">
        <f t="shared" ca="1" si="310"/>
        <v>0</v>
      </c>
      <c r="S682" s="307">
        <f t="shared" ca="1" si="311"/>
        <v>8.7299999999999986</v>
      </c>
      <c r="T682" s="304">
        <f t="shared" ca="1" si="291"/>
        <v>85.641299999999987</v>
      </c>
      <c r="U682" s="311">
        <f t="shared" ca="1" si="292"/>
        <v>0</v>
      </c>
      <c r="V682" s="306">
        <f t="shared" ca="1" si="293"/>
        <v>1.2256011203050801</v>
      </c>
      <c r="W682" s="304">
        <f t="shared" ca="1" si="294"/>
        <v>55.791304704959622</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3.353335872664533</v>
      </c>
      <c r="AH682" s="304">
        <f t="shared" ca="1" si="318"/>
        <v>-6.3907151355784313</v>
      </c>
    </row>
    <row r="683" spans="1:34" x14ac:dyDescent="0.2">
      <c r="A683" s="347">
        <f t="shared" ca="1" si="296"/>
        <v>1E-4</v>
      </c>
      <c r="B683" s="304">
        <f t="shared" ca="1" si="297"/>
        <v>33.51640000000075</v>
      </c>
      <c r="D683" s="306">
        <f t="shared" ca="1" si="298"/>
        <v>-0.73977974757670018</v>
      </c>
      <c r="E683" s="307">
        <f t="shared" ca="1" si="299"/>
        <v>-3.4622054821544292</v>
      </c>
      <c r="F683" s="304">
        <f t="shared" ca="1" si="300"/>
        <v>3.5403588625427269</v>
      </c>
      <c r="G683" s="306">
        <f t="shared" ca="1" si="301"/>
        <v>14.930772456844789</v>
      </c>
      <c r="H683" s="307">
        <f t="shared" ca="1" si="302"/>
        <v>-128.11678284402456</v>
      </c>
      <c r="I683" s="304">
        <f t="shared" ca="1" si="303"/>
        <v>128.98386725657215</v>
      </c>
      <c r="J683" s="306">
        <f t="shared" ca="1" si="304"/>
        <v>806.96660753290701</v>
      </c>
      <c r="K683" s="307">
        <f t="shared" ca="1" si="305"/>
        <v>-4.9187125038268213</v>
      </c>
      <c r="L683" s="304">
        <f t="shared" ca="1" si="290"/>
        <v>806.98159793508557</v>
      </c>
      <c r="M683" s="306">
        <f t="shared" ca="1" si="306"/>
        <v>-1.454779339548262</v>
      </c>
      <c r="N683" s="304">
        <f t="shared" ca="1" si="307"/>
        <v>-83.35271627894474</v>
      </c>
      <c r="P683" s="310">
        <f t="shared" ca="1" si="308"/>
        <v>23</v>
      </c>
      <c r="Q683" s="304">
        <f t="shared" ca="1" si="309"/>
        <v>0</v>
      </c>
      <c r="R683" s="306">
        <f t="shared" ca="1" si="310"/>
        <v>0</v>
      </c>
      <c r="S683" s="307">
        <f t="shared" ca="1" si="311"/>
        <v>8.7299999999999986</v>
      </c>
      <c r="T683" s="304">
        <f t="shared" ca="1" si="291"/>
        <v>85.641299999999987</v>
      </c>
      <c r="U683" s="311">
        <f t="shared" ca="1" si="292"/>
        <v>0</v>
      </c>
      <c r="V683" s="306">
        <f t="shared" ca="1" si="293"/>
        <v>1.2256026905047848</v>
      </c>
      <c r="W683" s="304">
        <f t="shared" ca="1" si="294"/>
        <v>55.791666274605348</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3.3532954553462062</v>
      </c>
      <c r="AH683" s="304">
        <f t="shared" ca="1" si="318"/>
        <v>-6.3907565526872432</v>
      </c>
    </row>
    <row r="684" spans="1:34" x14ac:dyDescent="0.2">
      <c r="A684" s="347">
        <f t="shared" ca="1" si="296"/>
        <v>1E-4</v>
      </c>
      <c r="B684" s="304">
        <f t="shared" ca="1" si="297"/>
        <v>33.516500000000754</v>
      </c>
      <c r="D684" s="306">
        <f t="shared" ca="1" si="298"/>
        <v>-0.73977895322329013</v>
      </c>
      <c r="E684" s="307">
        <f t="shared" ca="1" si="299"/>
        <v>-3.4621636923588319</v>
      </c>
      <c r="F684" s="304">
        <f t="shared" ca="1" si="300"/>
        <v>3.5403178292802875</v>
      </c>
      <c r="G684" s="306">
        <f t="shared" ca="1" si="301"/>
        <v>14.930698478949466</v>
      </c>
      <c r="H684" s="307">
        <f t="shared" ca="1" si="302"/>
        <v>-128.11712906039378</v>
      </c>
      <c r="I684" s="304">
        <f t="shared" ca="1" si="303"/>
        <v>128.98420258212593</v>
      </c>
      <c r="J684" s="306">
        <f t="shared" ca="1" si="304"/>
        <v>806.96660753290701</v>
      </c>
      <c r="K684" s="307">
        <f t="shared" ca="1" si="305"/>
        <v>-4.931524199422042</v>
      </c>
      <c r="L684" s="304">
        <f t="shared" ca="1" si="290"/>
        <v>806.98167612660097</v>
      </c>
      <c r="M684" s="306">
        <f t="shared" ca="1" si="306"/>
        <v>-1.4547802199469104</v>
      </c>
      <c r="N684" s="304">
        <f t="shared" ca="1" si="307"/>
        <v>-83.352766722071593</v>
      </c>
      <c r="P684" s="310">
        <f t="shared" ca="1" si="308"/>
        <v>23</v>
      </c>
      <c r="Q684" s="304">
        <f t="shared" ca="1" si="309"/>
        <v>0</v>
      </c>
      <c r="R684" s="306">
        <f t="shared" ca="1" si="310"/>
        <v>0</v>
      </c>
      <c r="S684" s="307">
        <f t="shared" ca="1" si="311"/>
        <v>8.7299999999999986</v>
      </c>
      <c r="T684" s="304">
        <f t="shared" ca="1" si="291"/>
        <v>85.641299999999987</v>
      </c>
      <c r="U684" s="311">
        <f t="shared" ca="1" si="292"/>
        <v>0</v>
      </c>
      <c r="V684" s="306">
        <f t="shared" ca="1" si="293"/>
        <v>1.2256042607107451</v>
      </c>
      <c r="W684" s="304">
        <f t="shared" ca="1" si="294"/>
        <v>55.792027842536797</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3.3532550382065303</v>
      </c>
      <c r="AH684" s="304">
        <f t="shared" ca="1" si="318"/>
        <v>-6.3907979695996975</v>
      </c>
    </row>
    <row r="685" spans="1:34" x14ac:dyDescent="0.2">
      <c r="A685" s="347">
        <f t="shared" ca="1" si="296"/>
        <v>1E-4</v>
      </c>
      <c r="B685" s="304">
        <f t="shared" ca="1" si="297"/>
        <v>33.516600000000757</v>
      </c>
      <c r="D685" s="306">
        <f t="shared" ca="1" si="298"/>
        <v>-0.73977815883088871</v>
      </c>
      <c r="E685" s="307">
        <f t="shared" ca="1" si="299"/>
        <v>-3.462121902761373</v>
      </c>
      <c r="F685" s="304">
        <f t="shared" ca="1" si="300"/>
        <v>3.5402767962213422</v>
      </c>
      <c r="G685" s="306">
        <f t="shared" ca="1" si="301"/>
        <v>14.930624501133583</v>
      </c>
      <c r="H685" s="307">
        <f t="shared" ca="1" si="302"/>
        <v>-128.11747527258404</v>
      </c>
      <c r="I685" s="304">
        <f t="shared" ca="1" si="303"/>
        <v>128.98453790363803</v>
      </c>
      <c r="J685" s="306">
        <f t="shared" ca="1" si="304"/>
        <v>806.96660753290701</v>
      </c>
      <c r="K685" s="307">
        <f t="shared" ca="1" si="305"/>
        <v>-4.9443359296386911</v>
      </c>
      <c r="L685" s="304">
        <f t="shared" ca="1" si="290"/>
        <v>806.98175452172018</v>
      </c>
      <c r="M685" s="306">
        <f t="shared" ca="1" si="306"/>
        <v>-1.4547811003366193</v>
      </c>
      <c r="N685" s="304">
        <f t="shared" ca="1" si="307"/>
        <v>-83.352817164686229</v>
      </c>
      <c r="P685" s="310">
        <f t="shared" ca="1" si="308"/>
        <v>23</v>
      </c>
      <c r="Q685" s="304">
        <f t="shared" ca="1" si="309"/>
        <v>0</v>
      </c>
      <c r="R685" s="306">
        <f t="shared" ca="1" si="310"/>
        <v>0</v>
      </c>
      <c r="S685" s="307">
        <f t="shared" ca="1" si="311"/>
        <v>8.7299999999999986</v>
      </c>
      <c r="T685" s="304">
        <f t="shared" ca="1" si="291"/>
        <v>85.641299999999987</v>
      </c>
      <c r="U685" s="311">
        <f t="shared" ca="1" si="292"/>
        <v>0</v>
      </c>
      <c r="V685" s="306">
        <f t="shared" ca="1" si="293"/>
        <v>1.2256058309229607</v>
      </c>
      <c r="W685" s="304">
        <f t="shared" ca="1" si="294"/>
        <v>55.792389408754012</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3.3532146212455158</v>
      </c>
      <c r="AH685" s="304">
        <f t="shared" ca="1" si="318"/>
        <v>-6.3908393863157853</v>
      </c>
    </row>
    <row r="686" spans="1:34" x14ac:dyDescent="0.2">
      <c r="A686" s="347">
        <f t="shared" ca="1" si="296"/>
        <v>1E-4</v>
      </c>
      <c r="B686" s="304">
        <f t="shared" ca="1" si="297"/>
        <v>33.51670000000076</v>
      </c>
      <c r="D686" s="306">
        <f t="shared" ca="1" si="298"/>
        <v>-0.73977736439949504</v>
      </c>
      <c r="E686" s="307">
        <f t="shared" ca="1" si="299"/>
        <v>-3.4620801133620471</v>
      </c>
      <c r="F686" s="304">
        <f t="shared" ca="1" si="300"/>
        <v>3.5402357633658847</v>
      </c>
      <c r="G686" s="306">
        <f t="shared" ca="1" si="301"/>
        <v>14.930550523397143</v>
      </c>
      <c r="H686" s="307">
        <f t="shared" ca="1" si="302"/>
        <v>-128.11782148059538</v>
      </c>
      <c r="I686" s="304">
        <f t="shared" ca="1" si="303"/>
        <v>128.98487322110847</v>
      </c>
      <c r="J686" s="306">
        <f t="shared" ca="1" si="304"/>
        <v>806.96660753290701</v>
      </c>
      <c r="K686" s="307">
        <f t="shared" ca="1" si="305"/>
        <v>-4.9571476944763502</v>
      </c>
      <c r="L686" s="304">
        <f t="shared" ca="1" si="290"/>
        <v>806.981833120445</v>
      </c>
      <c r="M686" s="306">
        <f t="shared" ca="1" si="306"/>
        <v>-1.4547819807173885</v>
      </c>
      <c r="N686" s="304">
        <f t="shared" ca="1" si="307"/>
        <v>-83.352867606788678</v>
      </c>
      <c r="P686" s="310">
        <f t="shared" ca="1" si="308"/>
        <v>23</v>
      </c>
      <c r="Q686" s="304">
        <f t="shared" ca="1" si="309"/>
        <v>0</v>
      </c>
      <c r="R686" s="306">
        <f t="shared" ca="1" si="310"/>
        <v>0</v>
      </c>
      <c r="S686" s="307">
        <f t="shared" ca="1" si="311"/>
        <v>8.7299999999999986</v>
      </c>
      <c r="T686" s="304">
        <f t="shared" ca="1" si="291"/>
        <v>85.641299999999987</v>
      </c>
      <c r="U686" s="311">
        <f t="shared" ca="1" si="292"/>
        <v>0</v>
      </c>
      <c r="V686" s="306">
        <f t="shared" ca="1" si="293"/>
        <v>1.2256074011414317</v>
      </c>
      <c r="W686" s="304">
        <f t="shared" ca="1" si="294"/>
        <v>55.792750973256979</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3.3531742044631594</v>
      </c>
      <c r="AH686" s="304">
        <f t="shared" ca="1" si="318"/>
        <v>-6.390880802835512</v>
      </c>
    </row>
    <row r="687" spans="1:34" x14ac:dyDescent="0.2">
      <c r="A687" s="347">
        <f t="shared" ca="1" si="296"/>
        <v>1E-4</v>
      </c>
      <c r="B687" s="304">
        <f t="shared" ca="1" si="297"/>
        <v>33.516800000000764</v>
      </c>
      <c r="D687" s="306">
        <f t="shared" ca="1" si="298"/>
        <v>-0.73977656992911212</v>
      </c>
      <c r="E687" s="307">
        <f t="shared" ca="1" si="299"/>
        <v>-3.4620383241608561</v>
      </c>
      <c r="F687" s="304">
        <f t="shared" ca="1" si="300"/>
        <v>3.5401947307139179</v>
      </c>
      <c r="G687" s="306">
        <f t="shared" ca="1" si="301"/>
        <v>14.93047654574015</v>
      </c>
      <c r="H687" s="307">
        <f t="shared" ca="1" si="302"/>
        <v>-128.11816768442779</v>
      </c>
      <c r="I687" s="304">
        <f t="shared" ca="1" si="303"/>
        <v>128.98520853453721</v>
      </c>
      <c r="J687" s="306">
        <f t="shared" ca="1" si="304"/>
        <v>806.96660753290701</v>
      </c>
      <c r="K687" s="307">
        <f t="shared" ca="1" si="305"/>
        <v>-4.969959493934601</v>
      </c>
      <c r="L687" s="304">
        <f t="shared" ca="1" si="290"/>
        <v>806.9819119227767</v>
      </c>
      <c r="M687" s="306">
        <f t="shared" ca="1" si="306"/>
        <v>-1.4547828610892184</v>
      </c>
      <c r="N687" s="304">
        <f t="shared" ca="1" si="307"/>
        <v>-83.352918048378925</v>
      </c>
      <c r="P687" s="310">
        <f t="shared" ca="1" si="308"/>
        <v>23</v>
      </c>
      <c r="Q687" s="304">
        <f t="shared" ca="1" si="309"/>
        <v>0</v>
      </c>
      <c r="R687" s="306">
        <f t="shared" ca="1" si="310"/>
        <v>0</v>
      </c>
      <c r="S687" s="307">
        <f t="shared" ca="1" si="311"/>
        <v>8.7299999999999986</v>
      </c>
      <c r="T687" s="304">
        <f t="shared" ca="1" si="291"/>
        <v>85.641299999999987</v>
      </c>
      <c r="U687" s="311">
        <f t="shared" ca="1" si="292"/>
        <v>0</v>
      </c>
      <c r="V687" s="306">
        <f t="shared" ca="1" si="293"/>
        <v>1.2256089713661582</v>
      </c>
      <c r="W687" s="304">
        <f t="shared" ca="1" si="294"/>
        <v>55.793112536045598</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3.3531337878594609</v>
      </c>
      <c r="AH687" s="304">
        <f t="shared" ca="1" si="318"/>
        <v>-6.3909222191588757</v>
      </c>
    </row>
    <row r="688" spans="1:34" x14ac:dyDescent="0.2">
      <c r="A688" s="347">
        <f t="shared" ca="1" si="296"/>
        <v>1E-4</v>
      </c>
      <c r="B688" s="304">
        <f t="shared" ca="1" si="297"/>
        <v>33.516900000000767</v>
      </c>
      <c r="D688" s="306">
        <f t="shared" ca="1" si="298"/>
        <v>-0.7397757754197376</v>
      </c>
      <c r="E688" s="307">
        <f t="shared" ca="1" si="299"/>
        <v>-3.4619965351578097</v>
      </c>
      <c r="F688" s="304">
        <f t="shared" ca="1" si="300"/>
        <v>3.5401536982654518</v>
      </c>
      <c r="G688" s="306">
        <f t="shared" ca="1" si="301"/>
        <v>14.930402568162609</v>
      </c>
      <c r="H688" s="307">
        <f t="shared" ca="1" si="302"/>
        <v>-128.1185138840813</v>
      </c>
      <c r="I688" s="304">
        <f t="shared" ca="1" si="303"/>
        <v>128.98554384392435</v>
      </c>
      <c r="J688" s="306">
        <f t="shared" ca="1" si="304"/>
        <v>806.96660753290701</v>
      </c>
      <c r="K688" s="307">
        <f t="shared" ca="1" si="305"/>
        <v>-4.9827713280130261</v>
      </c>
      <c r="L688" s="304">
        <f t="shared" ca="1" si="290"/>
        <v>806.9819909287171</v>
      </c>
      <c r="M688" s="306">
        <f t="shared" ca="1" si="306"/>
        <v>-1.454783741452109</v>
      </c>
      <c r="N688" s="304">
        <f t="shared" ca="1" si="307"/>
        <v>-83.352968489456998</v>
      </c>
      <c r="P688" s="310">
        <f t="shared" ca="1" si="308"/>
        <v>23</v>
      </c>
      <c r="Q688" s="304">
        <f t="shared" ca="1" si="309"/>
        <v>0</v>
      </c>
      <c r="R688" s="306">
        <f t="shared" ca="1" si="310"/>
        <v>0</v>
      </c>
      <c r="S688" s="307">
        <f t="shared" ca="1" si="311"/>
        <v>8.7299999999999986</v>
      </c>
      <c r="T688" s="304">
        <f t="shared" ca="1" si="291"/>
        <v>85.641299999999987</v>
      </c>
      <c r="U688" s="311">
        <f t="shared" ca="1" si="292"/>
        <v>0</v>
      </c>
      <c r="V688" s="306">
        <f t="shared" ca="1" si="293"/>
        <v>1.2256105415971399</v>
      </c>
      <c r="W688" s="304">
        <f t="shared" ca="1" si="294"/>
        <v>55.793474097119962</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3.3530933714344364</v>
      </c>
      <c r="AH688" s="304">
        <f t="shared" ca="1" si="318"/>
        <v>-6.3909636352858659</v>
      </c>
    </row>
    <row r="689" spans="1:34" x14ac:dyDescent="0.2">
      <c r="A689" s="347">
        <f t="shared" ca="1" si="296"/>
        <v>1E-4</v>
      </c>
      <c r="B689" s="304">
        <f t="shared" ca="1" si="297"/>
        <v>33.51700000000077</v>
      </c>
      <c r="D689" s="306">
        <f t="shared" ca="1" si="298"/>
        <v>-0.73977498087137394</v>
      </c>
      <c r="E689" s="307">
        <f t="shared" ca="1" si="299"/>
        <v>-3.4619547463529008</v>
      </c>
      <c r="F689" s="304">
        <f t="shared" ca="1" si="300"/>
        <v>3.5401126660204785</v>
      </c>
      <c r="G689" s="306">
        <f t="shared" ca="1" si="301"/>
        <v>14.930328590664523</v>
      </c>
      <c r="H689" s="307">
        <f t="shared" ca="1" si="302"/>
        <v>-128.11886007955593</v>
      </c>
      <c r="I689" s="304">
        <f t="shared" ca="1" si="303"/>
        <v>128.98587914926983</v>
      </c>
      <c r="J689" s="306">
        <f t="shared" ca="1" si="304"/>
        <v>806.96660753290701</v>
      </c>
      <c r="K689" s="307">
        <f t="shared" ca="1" si="305"/>
        <v>-4.9955831967112081</v>
      </c>
      <c r="L689" s="304">
        <f t="shared" ca="1" si="290"/>
        <v>806.98207013826766</v>
      </c>
      <c r="M689" s="306">
        <f t="shared" ca="1" si="306"/>
        <v>-1.4547846218060605</v>
      </c>
      <c r="N689" s="304">
        <f t="shared" ca="1" si="307"/>
        <v>-83.353018930022898</v>
      </c>
      <c r="P689" s="310">
        <f t="shared" ca="1" si="308"/>
        <v>23</v>
      </c>
      <c r="Q689" s="304">
        <f t="shared" ca="1" si="309"/>
        <v>0</v>
      </c>
      <c r="R689" s="306">
        <f t="shared" ca="1" si="310"/>
        <v>0</v>
      </c>
      <c r="S689" s="307">
        <f t="shared" ca="1" si="311"/>
        <v>8.7299999999999986</v>
      </c>
      <c r="T689" s="304">
        <f t="shared" ca="1" si="291"/>
        <v>85.641299999999987</v>
      </c>
      <c r="U689" s="311">
        <f t="shared" ca="1" si="292"/>
        <v>0</v>
      </c>
      <c r="V689" s="306">
        <f t="shared" ca="1" si="293"/>
        <v>1.2256121118343772</v>
      </c>
      <c r="W689" s="304">
        <f t="shared" ca="1" si="294"/>
        <v>55.793835656479978</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3.3530529551880699</v>
      </c>
      <c r="AH689" s="304">
        <f t="shared" ca="1" si="318"/>
        <v>-6.3910050512164913</v>
      </c>
    </row>
    <row r="690" spans="1:34" x14ac:dyDescent="0.2">
      <c r="A690" s="347">
        <f t="shared" ca="1" si="296"/>
        <v>1E-4</v>
      </c>
      <c r="B690" s="304">
        <f t="shared" ca="1" si="297"/>
        <v>33.517100000000774</v>
      </c>
      <c r="D690" s="306">
        <f t="shared" ca="1" si="298"/>
        <v>-0.73977418628402047</v>
      </c>
      <c r="E690" s="307">
        <f t="shared" ca="1" si="299"/>
        <v>-3.4619129577461383</v>
      </c>
      <c r="F690" s="304">
        <f t="shared" ca="1" si="300"/>
        <v>3.5400716339790073</v>
      </c>
      <c r="G690" s="306">
        <f t="shared" ca="1" si="301"/>
        <v>14.930254613245895</v>
      </c>
      <c r="H690" s="307">
        <f t="shared" ca="1" si="302"/>
        <v>-128.11920627085169</v>
      </c>
      <c r="I690" s="304">
        <f t="shared" ca="1" si="303"/>
        <v>128.98621445057373</v>
      </c>
      <c r="J690" s="306">
        <f t="shared" ca="1" si="304"/>
        <v>806.96660753290701</v>
      </c>
      <c r="K690" s="307">
        <f t="shared" ca="1" si="305"/>
        <v>-5.0083951000287286</v>
      </c>
      <c r="L690" s="304">
        <f t="shared" ca="1" si="290"/>
        <v>806.9821495514301</v>
      </c>
      <c r="M690" s="306">
        <f t="shared" ca="1" si="306"/>
        <v>-1.4547855021510729</v>
      </c>
      <c r="N690" s="304">
        <f t="shared" ca="1" si="307"/>
        <v>-83.353069370076625</v>
      </c>
      <c r="P690" s="310">
        <f t="shared" ca="1" si="308"/>
        <v>23</v>
      </c>
      <c r="Q690" s="304">
        <f t="shared" ca="1" si="309"/>
        <v>0</v>
      </c>
      <c r="R690" s="306">
        <f t="shared" ca="1" si="310"/>
        <v>0</v>
      </c>
      <c r="S690" s="307">
        <f t="shared" ca="1" si="311"/>
        <v>8.7299999999999986</v>
      </c>
      <c r="T690" s="304">
        <f t="shared" ca="1" si="291"/>
        <v>85.641299999999987</v>
      </c>
      <c r="U690" s="311">
        <f t="shared" ca="1" si="292"/>
        <v>0</v>
      </c>
      <c r="V690" s="306">
        <f t="shared" ca="1" si="293"/>
        <v>1.2256136820778689</v>
      </c>
      <c r="W690" s="304">
        <f t="shared" ca="1" si="294"/>
        <v>55.794197214125624</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3.3530125391203738</v>
      </c>
      <c r="AH690" s="304">
        <f t="shared" ca="1" si="318"/>
        <v>-6.3910464669507432</v>
      </c>
    </row>
    <row r="691" spans="1:34" x14ac:dyDescent="0.2">
      <c r="A691" s="347">
        <f t="shared" ca="1" si="296"/>
        <v>1E-4</v>
      </c>
      <c r="B691" s="304">
        <f t="shared" ca="1" si="297"/>
        <v>33.517200000000777</v>
      </c>
      <c r="D691" s="306">
        <f t="shared" ca="1" si="298"/>
        <v>-0.73977339165767841</v>
      </c>
      <c r="E691" s="307">
        <f t="shared" ca="1" si="299"/>
        <v>-3.4618711693375239</v>
      </c>
      <c r="F691" s="304">
        <f t="shared" ca="1" si="300"/>
        <v>3.5400306021410408</v>
      </c>
      <c r="G691" s="306">
        <f t="shared" ca="1" si="301"/>
        <v>14.930180635906728</v>
      </c>
      <c r="H691" s="307">
        <f t="shared" ca="1" si="302"/>
        <v>-128.11955245796864</v>
      </c>
      <c r="I691" s="304">
        <f t="shared" ca="1" si="303"/>
        <v>128.98654974783605</v>
      </c>
      <c r="J691" s="306">
        <f t="shared" ca="1" si="304"/>
        <v>806.96660753290701</v>
      </c>
      <c r="K691" s="307">
        <f t="shared" ca="1" si="305"/>
        <v>-5.0212070379651692</v>
      </c>
      <c r="L691" s="304">
        <f t="shared" ca="1" si="290"/>
        <v>806.982229168206</v>
      </c>
      <c r="M691" s="306">
        <f t="shared" ca="1" si="306"/>
        <v>-1.4547863824871465</v>
      </c>
      <c r="N691" s="304">
        <f t="shared" ca="1" si="307"/>
        <v>-83.353119809618192</v>
      </c>
      <c r="P691" s="310">
        <f t="shared" ca="1" si="308"/>
        <v>23</v>
      </c>
      <c r="Q691" s="304">
        <f t="shared" ca="1" si="309"/>
        <v>0</v>
      </c>
      <c r="R691" s="306">
        <f t="shared" ca="1" si="310"/>
        <v>0</v>
      </c>
      <c r="S691" s="307">
        <f t="shared" ca="1" si="311"/>
        <v>8.7299999999999986</v>
      </c>
      <c r="T691" s="304">
        <f t="shared" ca="1" si="291"/>
        <v>85.641299999999987</v>
      </c>
      <c r="U691" s="311">
        <f t="shared" ca="1" si="292"/>
        <v>0</v>
      </c>
      <c r="V691" s="306">
        <f t="shared" ca="1" si="293"/>
        <v>1.2256152523276165</v>
      </c>
      <c r="W691" s="304">
        <f t="shared" ca="1" si="294"/>
        <v>55.794558770056938</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3.3529721232313552</v>
      </c>
      <c r="AH691" s="304">
        <f t="shared" ca="1" si="318"/>
        <v>-6.3910878824886179</v>
      </c>
    </row>
    <row r="692" spans="1:34" x14ac:dyDescent="0.2">
      <c r="A692" s="347">
        <f t="shared" ca="1" si="296"/>
        <v>1E-4</v>
      </c>
      <c r="B692" s="304">
        <f t="shared" ca="1" si="297"/>
        <v>33.51730000000078</v>
      </c>
      <c r="D692" s="306">
        <f t="shared" ca="1" si="298"/>
        <v>-0.73977259699234843</v>
      </c>
      <c r="E692" s="307">
        <f t="shared" ca="1" si="299"/>
        <v>-3.4618293811270551</v>
      </c>
      <c r="F692" s="304">
        <f t="shared" ca="1" si="300"/>
        <v>3.539989570506576</v>
      </c>
      <c r="G692" s="306">
        <f t="shared" ca="1" si="301"/>
        <v>14.930106658647029</v>
      </c>
      <c r="H692" s="307">
        <f t="shared" ca="1" si="302"/>
        <v>-128.11989864090674</v>
      </c>
      <c r="I692" s="304">
        <f t="shared" ca="1" si="303"/>
        <v>128.98688504105675</v>
      </c>
      <c r="J692" s="306">
        <f t="shared" ca="1" si="304"/>
        <v>806.96660753290701</v>
      </c>
      <c r="K692" s="307">
        <f t="shared" ca="1" si="305"/>
        <v>-5.0340190105201126</v>
      </c>
      <c r="L692" s="304">
        <f t="shared" ca="1" si="290"/>
        <v>806.98230898859674</v>
      </c>
      <c r="M692" s="306">
        <f t="shared" ca="1" si="306"/>
        <v>-1.4547872628142815</v>
      </c>
      <c r="N692" s="304">
        <f t="shared" ca="1" si="307"/>
        <v>-83.353170248647615</v>
      </c>
      <c r="P692" s="310">
        <f t="shared" ca="1" si="308"/>
        <v>23</v>
      </c>
      <c r="Q692" s="304">
        <f t="shared" ca="1" si="309"/>
        <v>0</v>
      </c>
      <c r="R692" s="306">
        <f t="shared" ca="1" si="310"/>
        <v>0</v>
      </c>
      <c r="S692" s="307">
        <f t="shared" ca="1" si="311"/>
        <v>8.7299999999999986</v>
      </c>
      <c r="T692" s="304">
        <f t="shared" ca="1" si="291"/>
        <v>85.641299999999987</v>
      </c>
      <c r="U692" s="311">
        <f t="shared" ca="1" si="292"/>
        <v>0</v>
      </c>
      <c r="V692" s="306">
        <f t="shared" ca="1" si="293"/>
        <v>1.2256168225836193</v>
      </c>
      <c r="W692" s="304">
        <f t="shared" ca="1" si="294"/>
        <v>55.794920324273825</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3.3529317075210061</v>
      </c>
      <c r="AH692" s="304">
        <f t="shared" ca="1" si="318"/>
        <v>-6.39112929783012</v>
      </c>
    </row>
    <row r="693" spans="1:34" x14ac:dyDescent="0.2">
      <c r="A693" s="347">
        <f t="shared" ca="1" si="296"/>
        <v>1E-4</v>
      </c>
      <c r="B693" s="304">
        <f t="shared" ca="1" si="297"/>
        <v>33.517400000000784</v>
      </c>
      <c r="D693" s="306">
        <f t="shared" ca="1" si="298"/>
        <v>-0.73977180228802963</v>
      </c>
      <c r="E693" s="307">
        <f t="shared" ca="1" si="299"/>
        <v>-3.4617875931147415</v>
      </c>
      <c r="F693" s="304">
        <f t="shared" ca="1" si="300"/>
        <v>3.5399485390756227</v>
      </c>
      <c r="G693" s="306">
        <f t="shared" ca="1" si="301"/>
        <v>14.9300326814668</v>
      </c>
      <c r="H693" s="307">
        <f t="shared" ca="1" si="302"/>
        <v>-128.12024481966606</v>
      </c>
      <c r="I693" s="304">
        <f t="shared" ca="1" si="303"/>
        <v>128.98722033023594</v>
      </c>
      <c r="J693" s="306">
        <f t="shared" ca="1" si="304"/>
        <v>806.96660753290701</v>
      </c>
      <c r="K693" s="307">
        <f t="shared" ca="1" si="305"/>
        <v>-5.0468310176931412</v>
      </c>
      <c r="L693" s="304">
        <f t="shared" ca="1" si="290"/>
        <v>806.98238901260413</v>
      </c>
      <c r="M693" s="306">
        <f t="shared" ca="1" si="306"/>
        <v>-1.4547881431324778</v>
      </c>
      <c r="N693" s="304">
        <f t="shared" ca="1" si="307"/>
        <v>-83.353220687164892</v>
      </c>
      <c r="P693" s="310">
        <f t="shared" ca="1" si="308"/>
        <v>23</v>
      </c>
      <c r="Q693" s="304">
        <f t="shared" ca="1" si="309"/>
        <v>0</v>
      </c>
      <c r="R693" s="306">
        <f t="shared" ca="1" si="310"/>
        <v>0</v>
      </c>
      <c r="S693" s="307">
        <f t="shared" ca="1" si="311"/>
        <v>8.7299999999999986</v>
      </c>
      <c r="T693" s="304">
        <f t="shared" ca="1" si="291"/>
        <v>85.641299999999987</v>
      </c>
      <c r="U693" s="311">
        <f t="shared" ca="1" si="292"/>
        <v>0</v>
      </c>
      <c r="V693" s="306">
        <f t="shared" ca="1" si="293"/>
        <v>1.2256183928458775</v>
      </c>
      <c r="W693" s="304">
        <f t="shared" ca="1" si="294"/>
        <v>55.79528187677635</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3.352891291989339</v>
      </c>
      <c r="AH693" s="304">
        <f t="shared" ca="1" si="318"/>
        <v>-6.3911707129752386</v>
      </c>
    </row>
    <row r="694" spans="1:34" x14ac:dyDescent="0.2">
      <c r="A694" s="347">
        <f t="shared" ca="1" si="296"/>
        <v>1E-4</v>
      </c>
      <c r="B694" s="304">
        <f t="shared" ca="1" si="297"/>
        <v>33.517500000000787</v>
      </c>
      <c r="D694" s="306">
        <f t="shared" ca="1" si="298"/>
        <v>-0.73977100754472436</v>
      </c>
      <c r="E694" s="307">
        <f t="shared" ca="1" si="299"/>
        <v>-3.4617458053005752</v>
      </c>
      <c r="F694" s="304">
        <f t="shared" ca="1" si="300"/>
        <v>3.5399075078481732</v>
      </c>
      <c r="G694" s="306">
        <f t="shared" ca="1" si="301"/>
        <v>14.929958704366046</v>
      </c>
      <c r="H694" s="307">
        <f t="shared" ca="1" si="302"/>
        <v>-128.12059099424658</v>
      </c>
      <c r="I694" s="304">
        <f t="shared" ca="1" si="303"/>
        <v>128.98755561537359</v>
      </c>
      <c r="J694" s="306">
        <f t="shared" ca="1" si="304"/>
        <v>806.96660753290701</v>
      </c>
      <c r="K694" s="307">
        <f t="shared" ca="1" si="305"/>
        <v>-5.0596430594838369</v>
      </c>
      <c r="L694" s="304">
        <f t="shared" ca="1" si="290"/>
        <v>806.98246924022965</v>
      </c>
      <c r="M694" s="306">
        <f t="shared" ca="1" si="306"/>
        <v>-1.4547890234417358</v>
      </c>
      <c r="N694" s="304">
        <f t="shared" ca="1" si="307"/>
        <v>-83.353271125170039</v>
      </c>
      <c r="P694" s="310">
        <f t="shared" ca="1" si="308"/>
        <v>23</v>
      </c>
      <c r="Q694" s="304">
        <f t="shared" ca="1" si="309"/>
        <v>0</v>
      </c>
      <c r="R694" s="306">
        <f t="shared" ca="1" si="310"/>
        <v>0</v>
      </c>
      <c r="S694" s="307">
        <f t="shared" ca="1" si="311"/>
        <v>8.7299999999999986</v>
      </c>
      <c r="T694" s="304">
        <f t="shared" ca="1" si="291"/>
        <v>85.641299999999987</v>
      </c>
      <c r="U694" s="311">
        <f t="shared" ca="1" si="292"/>
        <v>0</v>
      </c>
      <c r="V694" s="306">
        <f t="shared" ca="1" si="293"/>
        <v>1.2256199631143905</v>
      </c>
      <c r="W694" s="304">
        <f t="shared" ca="1" si="294"/>
        <v>55.795643427564436</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3.3528508766363458</v>
      </c>
      <c r="AH694" s="304">
        <f t="shared" ca="1" si="318"/>
        <v>-6.391212127923982</v>
      </c>
    </row>
    <row r="695" spans="1:34" x14ac:dyDescent="0.2">
      <c r="A695" s="347">
        <f t="shared" ca="1" si="296"/>
        <v>1E-4</v>
      </c>
      <c r="B695" s="304">
        <f t="shared" ca="1" si="297"/>
        <v>33.51760000000079</v>
      </c>
      <c r="D695" s="306">
        <f t="shared" ca="1" si="298"/>
        <v>-0.73977021276243182</v>
      </c>
      <c r="E695" s="307">
        <f t="shared" ca="1" si="299"/>
        <v>-3.4617040176845668</v>
      </c>
      <c r="F695" s="304">
        <f t="shared" ca="1" si="300"/>
        <v>3.5398664768242383</v>
      </c>
      <c r="G695" s="306">
        <f t="shared" ca="1" si="301"/>
        <v>14.929884727344769</v>
      </c>
      <c r="H695" s="307">
        <f t="shared" ca="1" si="302"/>
        <v>-128.12093716464835</v>
      </c>
      <c r="I695" s="304">
        <f t="shared" ca="1" si="303"/>
        <v>128.98789089646971</v>
      </c>
      <c r="J695" s="306">
        <f t="shared" ca="1" si="304"/>
        <v>806.96660753290701</v>
      </c>
      <c r="K695" s="307">
        <f t="shared" ca="1" si="305"/>
        <v>-5.072455135891782</v>
      </c>
      <c r="L695" s="304">
        <f t="shared" ca="1" si="290"/>
        <v>806.98254967147489</v>
      </c>
      <c r="M695" s="306">
        <f t="shared" ca="1" si="306"/>
        <v>-1.4547899037420555</v>
      </c>
      <c r="N695" s="304">
        <f t="shared" ca="1" si="307"/>
        <v>-83.353321562663069</v>
      </c>
      <c r="P695" s="310">
        <f t="shared" ca="1" si="308"/>
        <v>23</v>
      </c>
      <c r="Q695" s="304">
        <f t="shared" ca="1" si="309"/>
        <v>0</v>
      </c>
      <c r="R695" s="306">
        <f t="shared" ca="1" si="310"/>
        <v>0</v>
      </c>
      <c r="S695" s="307">
        <f t="shared" ca="1" si="311"/>
        <v>8.7299999999999986</v>
      </c>
      <c r="T695" s="304">
        <f t="shared" ca="1" si="291"/>
        <v>85.641299999999987</v>
      </c>
      <c r="U695" s="311">
        <f t="shared" ca="1" si="292"/>
        <v>0</v>
      </c>
      <c r="V695" s="306">
        <f t="shared" ca="1" si="293"/>
        <v>1.2256215333891582</v>
      </c>
      <c r="W695" s="304">
        <f t="shared" ca="1" si="294"/>
        <v>55.796004976638031</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3.3528104614620391</v>
      </c>
      <c r="AH695" s="304">
        <f t="shared" ca="1" si="318"/>
        <v>-6.3912535426763393</v>
      </c>
    </row>
    <row r="696" spans="1:34" x14ac:dyDescent="0.2">
      <c r="A696" s="347">
        <f t="shared" ca="1" si="296"/>
        <v>1E-4</v>
      </c>
      <c r="B696" s="304">
        <f t="shared" ca="1" si="297"/>
        <v>33.517700000000794</v>
      </c>
      <c r="D696" s="306">
        <f t="shared" ca="1" si="298"/>
        <v>-0.7397694179411517</v>
      </c>
      <c r="E696" s="307">
        <f t="shared" ca="1" si="299"/>
        <v>-3.461662230266719</v>
      </c>
      <c r="F696" s="304">
        <f t="shared" ca="1" si="300"/>
        <v>3.5398254460038201</v>
      </c>
      <c r="G696" s="306">
        <f t="shared" ca="1" si="301"/>
        <v>14.929810750402975</v>
      </c>
      <c r="H696" s="307">
        <f t="shared" ca="1" si="302"/>
        <v>-128.12128333087139</v>
      </c>
      <c r="I696" s="304">
        <f t="shared" ca="1" si="303"/>
        <v>128.98822617352437</v>
      </c>
      <c r="J696" s="306">
        <f t="shared" ca="1" si="304"/>
        <v>806.96660753290701</v>
      </c>
      <c r="K696" s="307">
        <f t="shared" ca="1" si="305"/>
        <v>-5.0852672469165583</v>
      </c>
      <c r="L696" s="304">
        <f t="shared" ca="1" si="290"/>
        <v>806.98263030634143</v>
      </c>
      <c r="M696" s="306">
        <f t="shared" ca="1" si="306"/>
        <v>-1.4547907840334369</v>
      </c>
      <c r="N696" s="304">
        <f t="shared" ca="1" si="307"/>
        <v>-83.353371999643969</v>
      </c>
      <c r="P696" s="310">
        <f t="shared" ca="1" si="308"/>
        <v>23</v>
      </c>
      <c r="Q696" s="304">
        <f t="shared" ca="1" si="309"/>
        <v>0</v>
      </c>
      <c r="R696" s="306">
        <f t="shared" ca="1" si="310"/>
        <v>0</v>
      </c>
      <c r="S696" s="307">
        <f t="shared" ca="1" si="311"/>
        <v>8.7299999999999986</v>
      </c>
      <c r="T696" s="304">
        <f t="shared" ca="1" si="291"/>
        <v>85.641299999999987</v>
      </c>
      <c r="U696" s="311">
        <f t="shared" ca="1" si="292"/>
        <v>0</v>
      </c>
      <c r="V696" s="306">
        <f t="shared" ca="1" si="293"/>
        <v>1.2256231036701815</v>
      </c>
      <c r="W696" s="304">
        <f t="shared" ca="1" si="294"/>
        <v>55.796366523997236</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3.3527700464664223</v>
      </c>
      <c r="AH696" s="304">
        <f t="shared" ca="1" si="318"/>
        <v>-6.391294957232307</v>
      </c>
    </row>
    <row r="697" spans="1:34" x14ac:dyDescent="0.2">
      <c r="A697" s="347">
        <f t="shared" ca="1" si="296"/>
        <v>1E-4</v>
      </c>
      <c r="B697" s="304">
        <f t="shared" ca="1" si="297"/>
        <v>33.517800000000797</v>
      </c>
      <c r="D697" s="306">
        <f t="shared" ca="1" si="298"/>
        <v>-0.7397686230808882</v>
      </c>
      <c r="E697" s="307">
        <f t="shared" ca="1" si="299"/>
        <v>-3.4616204430470248</v>
      </c>
      <c r="F697" s="304">
        <f t="shared" ca="1" si="300"/>
        <v>3.5397844153869138</v>
      </c>
      <c r="G697" s="306">
        <f t="shared" ca="1" si="301"/>
        <v>14.929736773540666</v>
      </c>
      <c r="H697" s="307">
        <f t="shared" ca="1" si="302"/>
        <v>-128.1216294929157</v>
      </c>
      <c r="I697" s="304">
        <f t="shared" ca="1" si="303"/>
        <v>128.98856144653749</v>
      </c>
      <c r="J697" s="306">
        <f t="shared" ca="1" si="304"/>
        <v>806.96660753290701</v>
      </c>
      <c r="K697" s="307">
        <f t="shared" ca="1" si="305"/>
        <v>-5.0980793925577474</v>
      </c>
      <c r="L697" s="304">
        <f t="shared" ca="1" si="290"/>
        <v>806.98271114483089</v>
      </c>
      <c r="M697" s="306">
        <f t="shared" ca="1" si="306"/>
        <v>-1.4547916643158805</v>
      </c>
      <c r="N697" s="304">
        <f t="shared" ca="1" si="307"/>
        <v>-83.353422436112766</v>
      </c>
      <c r="P697" s="310">
        <f t="shared" ca="1" si="308"/>
        <v>23</v>
      </c>
      <c r="Q697" s="304">
        <f t="shared" ca="1" si="309"/>
        <v>0</v>
      </c>
      <c r="R697" s="306">
        <f t="shared" ca="1" si="310"/>
        <v>0</v>
      </c>
      <c r="S697" s="307">
        <f t="shared" ca="1" si="311"/>
        <v>8.7299999999999986</v>
      </c>
      <c r="T697" s="304">
        <f t="shared" ca="1" si="291"/>
        <v>85.641299999999987</v>
      </c>
      <c r="U697" s="311">
        <f t="shared" ca="1" si="292"/>
        <v>0</v>
      </c>
      <c r="V697" s="306">
        <f t="shared" ca="1" si="293"/>
        <v>1.2256246739574601</v>
      </c>
      <c r="W697" s="304">
        <f t="shared" ca="1" si="294"/>
        <v>55.796728069641908</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3.3527296316494839</v>
      </c>
      <c r="AH697" s="304">
        <f t="shared" ca="1" si="318"/>
        <v>-6.3913363715918949</v>
      </c>
    </row>
    <row r="698" spans="1:34" x14ac:dyDescent="0.2">
      <c r="A698" s="347">
        <f t="shared" ca="1" si="296"/>
        <v>1E-4</v>
      </c>
      <c r="B698" s="304">
        <f t="shared" ca="1" si="297"/>
        <v>33.5179000000008</v>
      </c>
      <c r="D698" s="306">
        <f t="shared" ca="1" si="298"/>
        <v>-0.739767828181637</v>
      </c>
      <c r="E698" s="307">
        <f t="shared" ca="1" si="299"/>
        <v>-3.4615786560254973</v>
      </c>
      <c r="F698" s="304">
        <f t="shared" ca="1" si="300"/>
        <v>3.53974338497353</v>
      </c>
      <c r="G698" s="306">
        <f t="shared" ca="1" si="301"/>
        <v>14.929662796757848</v>
      </c>
      <c r="H698" s="307">
        <f t="shared" ca="1" si="302"/>
        <v>-128.12197565078131</v>
      </c>
      <c r="I698" s="304">
        <f t="shared" ca="1" si="303"/>
        <v>128.98889671550918</v>
      </c>
      <c r="J698" s="306">
        <f t="shared" ca="1" si="304"/>
        <v>806.96660753290701</v>
      </c>
      <c r="K698" s="307">
        <f t="shared" ca="1" si="305"/>
        <v>-5.110891572814932</v>
      </c>
      <c r="L698" s="304">
        <f t="shared" ca="1" si="290"/>
        <v>806.98279218694483</v>
      </c>
      <c r="M698" s="306">
        <f t="shared" ca="1" si="306"/>
        <v>-1.4547925445893861</v>
      </c>
      <c r="N698" s="304">
        <f t="shared" ca="1" si="307"/>
        <v>-83.353472872069446</v>
      </c>
      <c r="P698" s="310">
        <f t="shared" ca="1" si="308"/>
        <v>23</v>
      </c>
      <c r="Q698" s="304">
        <f t="shared" ca="1" si="309"/>
        <v>0</v>
      </c>
      <c r="R698" s="306">
        <f t="shared" ca="1" si="310"/>
        <v>0</v>
      </c>
      <c r="S698" s="307">
        <f t="shared" ca="1" si="311"/>
        <v>8.7299999999999986</v>
      </c>
      <c r="T698" s="304">
        <f t="shared" ca="1" si="291"/>
        <v>85.641299999999987</v>
      </c>
      <c r="U698" s="311">
        <f t="shared" ca="1" si="292"/>
        <v>0</v>
      </c>
      <c r="V698" s="306">
        <f t="shared" ca="1" si="293"/>
        <v>1.2256262442509931</v>
      </c>
      <c r="W698" s="304">
        <f t="shared" ca="1" si="294"/>
        <v>55.797089613572091</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3.3526892170112408</v>
      </c>
      <c r="AH698" s="304">
        <f t="shared" ca="1" si="318"/>
        <v>-6.391377785755088</v>
      </c>
    </row>
    <row r="699" spans="1:34" x14ac:dyDescent="0.2">
      <c r="A699" s="347">
        <f t="shared" ca="1" si="296"/>
        <v>1E-4</v>
      </c>
      <c r="B699" s="304">
        <f t="shared" ca="1" si="297"/>
        <v>33.518000000000804</v>
      </c>
      <c r="D699" s="306">
        <f t="shared" ca="1" si="298"/>
        <v>-0.73976703324340154</v>
      </c>
      <c r="E699" s="307">
        <f t="shared" ca="1" si="299"/>
        <v>-3.4615368692021331</v>
      </c>
      <c r="F699" s="304">
        <f t="shared" ca="1" si="300"/>
        <v>3.539702354763667</v>
      </c>
      <c r="G699" s="306">
        <f t="shared" ca="1" si="301"/>
        <v>14.929588820054523</v>
      </c>
      <c r="H699" s="307">
        <f t="shared" ca="1" si="302"/>
        <v>-128.12232180446824</v>
      </c>
      <c r="I699" s="304">
        <f t="shared" ca="1" si="303"/>
        <v>128.98923198043943</v>
      </c>
      <c r="J699" s="306">
        <f t="shared" ca="1" si="304"/>
        <v>806.96660753290701</v>
      </c>
      <c r="K699" s="307">
        <f t="shared" ca="1" si="305"/>
        <v>-5.1237037876876945</v>
      </c>
      <c r="L699" s="304">
        <f t="shared" ca="1" si="290"/>
        <v>806.98287343268487</v>
      </c>
      <c r="M699" s="306">
        <f t="shared" ca="1" si="306"/>
        <v>-1.4547934248539542</v>
      </c>
      <c r="N699" s="304">
        <f t="shared" ca="1" si="307"/>
        <v>-83.353523307514052</v>
      </c>
      <c r="P699" s="310">
        <f t="shared" ca="1" si="308"/>
        <v>23</v>
      </c>
      <c r="Q699" s="304">
        <f t="shared" ca="1" si="309"/>
        <v>0</v>
      </c>
      <c r="R699" s="306">
        <f t="shared" ca="1" si="310"/>
        <v>0</v>
      </c>
      <c r="S699" s="307">
        <f t="shared" ca="1" si="311"/>
        <v>8.7299999999999986</v>
      </c>
      <c r="T699" s="304">
        <f t="shared" ca="1" si="291"/>
        <v>85.641299999999987</v>
      </c>
      <c r="U699" s="311">
        <f t="shared" ca="1" si="292"/>
        <v>0</v>
      </c>
      <c r="V699" s="306">
        <f t="shared" ca="1" si="293"/>
        <v>1.2256278145507817</v>
      </c>
      <c r="W699" s="304">
        <f t="shared" ca="1" si="294"/>
        <v>55.797451155787769</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3.3526488025516912</v>
      </c>
      <c r="AH699" s="304">
        <f t="shared" ca="1" si="318"/>
        <v>-6.3914191997218897</v>
      </c>
    </row>
    <row r="700" spans="1:34" x14ac:dyDescent="0.2">
      <c r="A700" s="347">
        <f t="shared" ca="1" si="296"/>
        <v>1E-4</v>
      </c>
      <c r="B700" s="304">
        <f t="shared" ca="1" si="297"/>
        <v>33.518100000000807</v>
      </c>
      <c r="D700" s="306">
        <f t="shared" ca="1" si="298"/>
        <v>-0.73976623826618049</v>
      </c>
      <c r="E700" s="307">
        <f t="shared" ca="1" si="299"/>
        <v>-3.4614950825769331</v>
      </c>
      <c r="F700" s="304">
        <f t="shared" ca="1" si="300"/>
        <v>3.5396613247573256</v>
      </c>
      <c r="G700" s="306">
        <f t="shared" ca="1" si="301"/>
        <v>14.929514843430697</v>
      </c>
      <c r="H700" s="307">
        <f t="shared" ca="1" si="302"/>
        <v>-128.1226679539765</v>
      </c>
      <c r="I700" s="304">
        <f t="shared" ca="1" si="303"/>
        <v>128.98956724132822</v>
      </c>
      <c r="J700" s="306">
        <f t="shared" ca="1" si="304"/>
        <v>806.96660753290701</v>
      </c>
      <c r="K700" s="307">
        <f t="shared" ca="1" si="305"/>
        <v>-5.1365160371756167</v>
      </c>
      <c r="L700" s="304">
        <f t="shared" ca="1" si="290"/>
        <v>806.98295488205258</v>
      </c>
      <c r="M700" s="306">
        <f t="shared" ca="1" si="306"/>
        <v>-1.4547943051095844</v>
      </c>
      <c r="N700" s="304">
        <f t="shared" ca="1" si="307"/>
        <v>-83.353573742446557</v>
      </c>
      <c r="P700" s="310">
        <f t="shared" ca="1" si="308"/>
        <v>23</v>
      </c>
      <c r="Q700" s="304">
        <f t="shared" ca="1" si="309"/>
        <v>0</v>
      </c>
      <c r="R700" s="306">
        <f t="shared" ca="1" si="310"/>
        <v>0</v>
      </c>
      <c r="S700" s="307">
        <f t="shared" ca="1" si="311"/>
        <v>8.7299999999999986</v>
      </c>
      <c r="T700" s="304">
        <f t="shared" ca="1" si="291"/>
        <v>85.641299999999987</v>
      </c>
      <c r="U700" s="311">
        <f t="shared" ca="1" si="292"/>
        <v>0</v>
      </c>
      <c r="V700" s="306">
        <f t="shared" ca="1" si="293"/>
        <v>1.2256293848568245</v>
      </c>
      <c r="W700" s="304">
        <f t="shared" ca="1" si="294"/>
        <v>55.797812696288844</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3.3526083882708333</v>
      </c>
      <c r="AH700" s="304">
        <f t="shared" ca="1" si="318"/>
        <v>-6.3914606134923</v>
      </c>
    </row>
    <row r="701" spans="1:34" x14ac:dyDescent="0.2">
      <c r="A701" s="347">
        <f t="shared" ca="1" si="296"/>
        <v>1E-4</v>
      </c>
      <c r="B701" s="304">
        <f t="shared" ca="1" si="297"/>
        <v>33.51820000000081</v>
      </c>
      <c r="D701" s="306">
        <f t="shared" ca="1" si="298"/>
        <v>-0.73976544324997717</v>
      </c>
      <c r="E701" s="307">
        <f t="shared" ca="1" si="299"/>
        <v>-3.4614532961499078</v>
      </c>
      <c r="F701" s="304">
        <f t="shared" ca="1" si="300"/>
        <v>3.5396202949545161</v>
      </c>
      <c r="G701" s="306">
        <f t="shared" ca="1" si="301"/>
        <v>14.929440866886372</v>
      </c>
      <c r="H701" s="307">
        <f t="shared" ca="1" si="302"/>
        <v>-128.12301409930612</v>
      </c>
      <c r="I701" s="304">
        <f t="shared" ca="1" si="303"/>
        <v>128.98990249817561</v>
      </c>
      <c r="J701" s="306">
        <f t="shared" ca="1" si="304"/>
        <v>806.96660753290701</v>
      </c>
      <c r="K701" s="307">
        <f t="shared" ca="1" si="305"/>
        <v>-5.149328321278281</v>
      </c>
      <c r="L701" s="304">
        <f t="shared" ca="1" si="290"/>
        <v>806.98303653504956</v>
      </c>
      <c r="M701" s="306">
        <f t="shared" ca="1" si="306"/>
        <v>-1.4547951853562775</v>
      </c>
      <c r="N701" s="304">
        <f t="shared" ca="1" si="307"/>
        <v>-83.353624176867001</v>
      </c>
      <c r="P701" s="310">
        <f t="shared" ca="1" si="308"/>
        <v>23</v>
      </c>
      <c r="Q701" s="304">
        <f t="shared" ca="1" si="309"/>
        <v>0</v>
      </c>
      <c r="R701" s="306">
        <f t="shared" ca="1" si="310"/>
        <v>0</v>
      </c>
      <c r="S701" s="307">
        <f t="shared" ca="1" si="311"/>
        <v>8.7299999999999986</v>
      </c>
      <c r="T701" s="304">
        <f t="shared" ca="1" si="291"/>
        <v>85.641299999999987</v>
      </c>
      <c r="U701" s="311">
        <f t="shared" ca="1" si="292"/>
        <v>0</v>
      </c>
      <c r="V701" s="306">
        <f t="shared" ca="1" si="293"/>
        <v>1.2256309551691225</v>
      </c>
      <c r="W701" s="304">
        <f t="shared" ca="1" si="294"/>
        <v>55.798174235075386</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3.3525679741686814</v>
      </c>
      <c r="AH701" s="304">
        <f t="shared" ca="1" si="318"/>
        <v>-6.3915020270663065</v>
      </c>
    </row>
    <row r="702" spans="1:34" x14ac:dyDescent="0.2">
      <c r="A702" s="347">
        <f t="shared" ca="1" si="296"/>
        <v>1E-4</v>
      </c>
      <c r="B702" s="304">
        <f t="shared" ca="1" si="297"/>
        <v>33.518300000000814</v>
      </c>
      <c r="D702" s="306">
        <f t="shared" ca="1" si="298"/>
        <v>-0.73976464819478815</v>
      </c>
      <c r="E702" s="307">
        <f t="shared" ca="1" si="299"/>
        <v>-3.4614115099210512</v>
      </c>
      <c r="F702" s="304">
        <f t="shared" ca="1" si="300"/>
        <v>3.5395792653552327</v>
      </c>
      <c r="G702" s="306">
        <f t="shared" ca="1" si="301"/>
        <v>14.929366890421553</v>
      </c>
      <c r="H702" s="307">
        <f t="shared" ca="1" si="302"/>
        <v>-128.12336024045712</v>
      </c>
      <c r="I702" s="304">
        <f t="shared" ca="1" si="303"/>
        <v>128.99023775098163</v>
      </c>
      <c r="J702" s="306">
        <f t="shared" ca="1" si="304"/>
        <v>806.96660753290701</v>
      </c>
      <c r="K702" s="307">
        <f t="shared" ca="1" si="305"/>
        <v>-5.1621406399952692</v>
      </c>
      <c r="L702" s="304">
        <f t="shared" ca="1" si="290"/>
        <v>806.98311839167729</v>
      </c>
      <c r="M702" s="306">
        <f t="shared" ca="1" si="306"/>
        <v>-1.4547960655940331</v>
      </c>
      <c r="N702" s="304">
        <f t="shared" ca="1" si="307"/>
        <v>-83.353674610775371</v>
      </c>
      <c r="P702" s="310">
        <f t="shared" ca="1" si="308"/>
        <v>23</v>
      </c>
      <c r="Q702" s="304">
        <f t="shared" ca="1" si="309"/>
        <v>0</v>
      </c>
      <c r="R702" s="306">
        <f t="shared" ca="1" si="310"/>
        <v>0</v>
      </c>
      <c r="S702" s="307">
        <f t="shared" ca="1" si="311"/>
        <v>8.7299999999999986</v>
      </c>
      <c r="T702" s="304">
        <f t="shared" ca="1" si="291"/>
        <v>85.641299999999987</v>
      </c>
      <c r="U702" s="311">
        <f t="shared" ca="1" si="292"/>
        <v>0</v>
      </c>
      <c r="V702" s="306">
        <f t="shared" ca="1" si="293"/>
        <v>1.2256325254876757</v>
      </c>
      <c r="W702" s="304">
        <f t="shared" ca="1" si="294"/>
        <v>55.798535772147375</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3.3525275602452256</v>
      </c>
      <c r="AH702" s="304">
        <f t="shared" ca="1" si="318"/>
        <v>-6.3915434404439173</v>
      </c>
    </row>
    <row r="703" spans="1:34" x14ac:dyDescent="0.2">
      <c r="A703" s="347">
        <f t="shared" ca="1" si="296"/>
        <v>1E-4</v>
      </c>
      <c r="B703" s="304">
        <f t="shared" ca="1" si="297"/>
        <v>33.518400000000817</v>
      </c>
      <c r="D703" s="306">
        <f t="shared" ca="1" si="298"/>
        <v>-0.73976385310061776</v>
      </c>
      <c r="E703" s="307">
        <f t="shared" ca="1" si="299"/>
        <v>-3.4613697238903658</v>
      </c>
      <c r="F703" s="304">
        <f t="shared" ca="1" si="300"/>
        <v>3.5395382359594789</v>
      </c>
      <c r="G703" s="306">
        <f t="shared" ca="1" si="301"/>
        <v>14.929292914036242</v>
      </c>
      <c r="H703" s="307">
        <f t="shared" ca="1" si="302"/>
        <v>-128.1237063774295</v>
      </c>
      <c r="I703" s="304">
        <f t="shared" ca="1" si="303"/>
        <v>128.99057299974623</v>
      </c>
      <c r="J703" s="306">
        <f t="shared" ca="1" si="304"/>
        <v>806.96660753290701</v>
      </c>
      <c r="K703" s="307">
        <f t="shared" ca="1" si="305"/>
        <v>-5.1749529933261638</v>
      </c>
      <c r="L703" s="304">
        <f t="shared" ca="1" si="290"/>
        <v>806.98320045193748</v>
      </c>
      <c r="M703" s="306">
        <f t="shared" ca="1" si="306"/>
        <v>-1.4547969458228516</v>
      </c>
      <c r="N703" s="304">
        <f t="shared" ca="1" si="307"/>
        <v>-83.353725044171668</v>
      </c>
      <c r="P703" s="310">
        <f t="shared" ca="1" si="308"/>
        <v>23</v>
      </c>
      <c r="Q703" s="304">
        <f t="shared" ca="1" si="309"/>
        <v>0</v>
      </c>
      <c r="R703" s="306">
        <f t="shared" ca="1" si="310"/>
        <v>0</v>
      </c>
      <c r="S703" s="307">
        <f t="shared" ca="1" si="311"/>
        <v>8.7299999999999986</v>
      </c>
      <c r="T703" s="304">
        <f t="shared" ca="1" si="291"/>
        <v>85.641299999999987</v>
      </c>
      <c r="U703" s="311">
        <f t="shared" ca="1" si="292"/>
        <v>0</v>
      </c>
      <c r="V703" s="306">
        <f t="shared" ca="1" si="293"/>
        <v>1.2256340958124836</v>
      </c>
      <c r="W703" s="304">
        <f t="shared" ca="1" si="294"/>
        <v>55.798897307504738</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3.3524871465004722</v>
      </c>
      <c r="AH703" s="304">
        <f t="shared" ca="1" si="318"/>
        <v>-6.3915848536251296</v>
      </c>
    </row>
    <row r="704" spans="1:34" x14ac:dyDescent="0.2">
      <c r="A704" s="347">
        <f t="shared" ca="1" si="296"/>
        <v>1E-4</v>
      </c>
      <c r="B704" s="304">
        <f t="shared" ca="1" si="297"/>
        <v>33.51850000000082</v>
      </c>
      <c r="D704" s="306">
        <f t="shared" ca="1" si="298"/>
        <v>-0.73976305796746389</v>
      </c>
      <c r="E704" s="307">
        <f t="shared" ca="1" si="299"/>
        <v>-3.4613279380578579</v>
      </c>
      <c r="F704" s="304">
        <f t="shared" ca="1" si="300"/>
        <v>3.5394972067672601</v>
      </c>
      <c r="G704" s="306">
        <f t="shared" ca="1" si="301"/>
        <v>14.929218937730445</v>
      </c>
      <c r="H704" s="307">
        <f t="shared" ca="1" si="302"/>
        <v>-128.12405251022329</v>
      </c>
      <c r="I704" s="304">
        <f t="shared" ca="1" si="303"/>
        <v>128.99090824446947</v>
      </c>
      <c r="J704" s="306">
        <f t="shared" ca="1" si="304"/>
        <v>806.96660753290701</v>
      </c>
      <c r="K704" s="307">
        <f t="shared" ca="1" si="305"/>
        <v>-5.1877653812705464</v>
      </c>
      <c r="L704" s="304">
        <f t="shared" ca="1" si="290"/>
        <v>806.98328271583159</v>
      </c>
      <c r="M704" s="306">
        <f t="shared" ca="1" si="306"/>
        <v>-1.454797826042733</v>
      </c>
      <c r="N704" s="304">
        <f t="shared" ca="1" si="307"/>
        <v>-83.353775477055919</v>
      </c>
      <c r="P704" s="310">
        <f t="shared" ca="1" si="308"/>
        <v>23</v>
      </c>
      <c r="Q704" s="304">
        <f t="shared" ca="1" si="309"/>
        <v>0</v>
      </c>
      <c r="R704" s="306">
        <f t="shared" ca="1" si="310"/>
        <v>0</v>
      </c>
      <c r="S704" s="307">
        <f t="shared" ca="1" si="311"/>
        <v>8.7299999999999986</v>
      </c>
      <c r="T704" s="304">
        <f t="shared" ca="1" si="291"/>
        <v>85.641299999999987</v>
      </c>
      <c r="U704" s="311">
        <f t="shared" ca="1" si="292"/>
        <v>0</v>
      </c>
      <c r="V704" s="306">
        <f t="shared" ca="1" si="293"/>
        <v>1.2256356661435461</v>
      </c>
      <c r="W704" s="304">
        <f t="shared" ca="1" si="294"/>
        <v>55.799258841147434</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3.3524467329344265</v>
      </c>
      <c r="AH704" s="304">
        <f t="shared" ca="1" si="318"/>
        <v>-6.3916262666099364</v>
      </c>
    </row>
    <row r="705" spans="1:34" x14ac:dyDescent="0.2">
      <c r="A705" s="347">
        <f t="shared" ca="1" si="296"/>
        <v>1E-4</v>
      </c>
      <c r="B705" s="304">
        <f t="shared" ca="1" si="297"/>
        <v>33.518600000000824</v>
      </c>
      <c r="D705" s="306">
        <f t="shared" ca="1" si="298"/>
        <v>-0.73976226279532775</v>
      </c>
      <c r="E705" s="307">
        <f t="shared" ca="1" si="299"/>
        <v>-3.4612861524235319</v>
      </c>
      <c r="F705" s="304">
        <f t="shared" ca="1" si="300"/>
        <v>3.5394561777785807</v>
      </c>
      <c r="G705" s="306">
        <f t="shared" ca="1" si="301"/>
        <v>14.929144961504166</v>
      </c>
      <c r="H705" s="307">
        <f t="shared" ca="1" si="302"/>
        <v>-128.12439863883853</v>
      </c>
      <c r="I705" s="304">
        <f t="shared" ca="1" si="303"/>
        <v>128.99124348515139</v>
      </c>
      <c r="J705" s="306">
        <f t="shared" ca="1" si="304"/>
        <v>806.96660753290701</v>
      </c>
      <c r="K705" s="307">
        <f t="shared" ca="1" si="305"/>
        <v>-5.2005778038279997</v>
      </c>
      <c r="L705" s="304">
        <f t="shared" ca="1" si="290"/>
        <v>806.98336518336146</v>
      </c>
      <c r="M705" s="306">
        <f t="shared" ca="1" si="306"/>
        <v>-1.4547987062536776</v>
      </c>
      <c r="N705" s="304">
        <f t="shared" ca="1" si="307"/>
        <v>-83.353825909428124</v>
      </c>
      <c r="P705" s="310">
        <f t="shared" ca="1" si="308"/>
        <v>23</v>
      </c>
      <c r="Q705" s="304">
        <f t="shared" ca="1" si="309"/>
        <v>0</v>
      </c>
      <c r="R705" s="306">
        <f t="shared" ca="1" si="310"/>
        <v>0</v>
      </c>
      <c r="S705" s="307">
        <f t="shared" ca="1" si="311"/>
        <v>8.7299999999999986</v>
      </c>
      <c r="T705" s="304">
        <f t="shared" ca="1" si="291"/>
        <v>85.641299999999987</v>
      </c>
      <c r="U705" s="311">
        <f t="shared" ca="1" si="292"/>
        <v>0</v>
      </c>
      <c r="V705" s="306">
        <f t="shared" ca="1" si="293"/>
        <v>1.2256372364808641</v>
      </c>
      <c r="W705" s="304">
        <f t="shared" ca="1" si="294"/>
        <v>55.799620373075555</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3.3524063195470974</v>
      </c>
      <c r="AH705" s="304">
        <f t="shared" ca="1" si="318"/>
        <v>-6.3916676793983322</v>
      </c>
    </row>
    <row r="706" spans="1:34" x14ac:dyDescent="0.2">
      <c r="A706" s="347">
        <f t="shared" ca="1" si="296"/>
        <v>1E-4</v>
      </c>
      <c r="B706" s="304">
        <f t="shared" ca="1" si="297"/>
        <v>33.518700000000827</v>
      </c>
      <c r="D706" s="306">
        <f t="shared" ca="1" si="298"/>
        <v>-0.73976146758421046</v>
      </c>
      <c r="E706" s="307">
        <f t="shared" ca="1" si="299"/>
        <v>-3.4612443669873798</v>
      </c>
      <c r="F706" s="304">
        <f t="shared" ca="1" si="300"/>
        <v>3.539415148993434</v>
      </c>
      <c r="G706" s="306">
        <f t="shared" ca="1" si="301"/>
        <v>14.929070985357408</v>
      </c>
      <c r="H706" s="307">
        <f t="shared" ca="1" si="302"/>
        <v>-128.12474476327523</v>
      </c>
      <c r="I706" s="304">
        <f t="shared" ca="1" si="303"/>
        <v>128.991578721792</v>
      </c>
      <c r="J706" s="306">
        <f t="shared" ca="1" si="304"/>
        <v>806.96660753290701</v>
      </c>
      <c r="K706" s="307">
        <f t="shared" ca="1" si="305"/>
        <v>-5.2133902609981053</v>
      </c>
      <c r="L706" s="304">
        <f t="shared" ca="1" si="290"/>
        <v>806.98344785452832</v>
      </c>
      <c r="M706" s="306">
        <f t="shared" ca="1" si="306"/>
        <v>-1.4547995864556855</v>
      </c>
      <c r="N706" s="304">
        <f t="shared" ca="1" si="307"/>
        <v>-83.353876341288299</v>
      </c>
      <c r="P706" s="310">
        <f t="shared" ca="1" si="308"/>
        <v>23</v>
      </c>
      <c r="Q706" s="304">
        <f t="shared" ca="1" si="309"/>
        <v>0</v>
      </c>
      <c r="R706" s="306">
        <f t="shared" ca="1" si="310"/>
        <v>0</v>
      </c>
      <c r="S706" s="307">
        <f t="shared" ca="1" si="311"/>
        <v>8.7299999999999986</v>
      </c>
      <c r="T706" s="304">
        <f t="shared" ca="1" si="291"/>
        <v>85.641299999999987</v>
      </c>
      <c r="U706" s="311">
        <f t="shared" ca="1" si="292"/>
        <v>0</v>
      </c>
      <c r="V706" s="306">
        <f t="shared" ca="1" si="293"/>
        <v>1.2256388068244359</v>
      </c>
      <c r="W706" s="304">
        <f t="shared" ca="1" si="294"/>
        <v>55.799981903288973</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3.352365906338469</v>
      </c>
      <c r="AH706" s="304">
        <f t="shared" ca="1" si="318"/>
        <v>-6.3917090919903279</v>
      </c>
    </row>
    <row r="707" spans="1:34" x14ac:dyDescent="0.2">
      <c r="A707" s="347">
        <f t="shared" ca="1" si="296"/>
        <v>1E-4</v>
      </c>
      <c r="B707" s="304">
        <f t="shared" ca="1" si="297"/>
        <v>33.51880000000083</v>
      </c>
      <c r="D707" s="306">
        <f t="shared" ca="1" si="298"/>
        <v>-0.73976067233411091</v>
      </c>
      <c r="E707" s="307">
        <f t="shared" ca="1" si="299"/>
        <v>-3.461202581749415</v>
      </c>
      <c r="F707" s="304">
        <f t="shared" ca="1" si="300"/>
        <v>3.5393741204118325</v>
      </c>
      <c r="G707" s="306">
        <f t="shared" ca="1" si="301"/>
        <v>14.928997009290175</v>
      </c>
      <c r="H707" s="307">
        <f t="shared" ca="1" si="302"/>
        <v>-128.1250908835334</v>
      </c>
      <c r="I707" s="304">
        <f t="shared" ca="1" si="303"/>
        <v>128.99191395439129</v>
      </c>
      <c r="J707" s="306">
        <f t="shared" ca="1" si="304"/>
        <v>806.96660753290701</v>
      </c>
      <c r="K707" s="307">
        <f t="shared" ca="1" si="305"/>
        <v>-5.2262027527804458</v>
      </c>
      <c r="L707" s="304">
        <f t="shared" ca="1" si="290"/>
        <v>806.98353072933401</v>
      </c>
      <c r="M707" s="306">
        <f t="shared" ca="1" si="306"/>
        <v>-1.4548004666487568</v>
      </c>
      <c r="N707" s="304">
        <f t="shared" ca="1" si="307"/>
        <v>-83.353926772636441</v>
      </c>
      <c r="P707" s="310">
        <f t="shared" ca="1" si="308"/>
        <v>23</v>
      </c>
      <c r="Q707" s="304">
        <f t="shared" ca="1" si="309"/>
        <v>0</v>
      </c>
      <c r="R707" s="306">
        <f t="shared" ca="1" si="310"/>
        <v>0</v>
      </c>
      <c r="S707" s="307">
        <f t="shared" ca="1" si="311"/>
        <v>8.7299999999999986</v>
      </c>
      <c r="T707" s="304">
        <f t="shared" ca="1" si="291"/>
        <v>85.641299999999987</v>
      </c>
      <c r="U707" s="311">
        <f t="shared" ca="1" si="292"/>
        <v>0</v>
      </c>
      <c r="V707" s="306">
        <f t="shared" ca="1" si="293"/>
        <v>1.2256403771742632</v>
      </c>
      <c r="W707" s="304">
        <f t="shared" ca="1" si="294"/>
        <v>55.800343431787759</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3.3523254933085616</v>
      </c>
      <c r="AH707" s="304">
        <f t="shared" ca="1" si="318"/>
        <v>-6.3917505043859082</v>
      </c>
    </row>
    <row r="708" spans="1:34" x14ac:dyDescent="0.2">
      <c r="A708" s="347">
        <f t="shared" ca="1" si="296"/>
        <v>1E-4</v>
      </c>
      <c r="B708" s="304">
        <f t="shared" ca="1" si="297"/>
        <v>33.518900000000833</v>
      </c>
      <c r="D708" s="306">
        <f t="shared" ca="1" si="298"/>
        <v>-0.73975987704503143</v>
      </c>
      <c r="E708" s="307">
        <f t="shared" ca="1" si="299"/>
        <v>-3.4611607967096294</v>
      </c>
      <c r="F708" s="304">
        <f t="shared" ca="1" si="300"/>
        <v>3.5393330920337687</v>
      </c>
      <c r="G708" s="306">
        <f t="shared" ca="1" si="301"/>
        <v>14.928923033302469</v>
      </c>
      <c r="H708" s="307">
        <f t="shared" ca="1" si="302"/>
        <v>-128.12543699961307</v>
      </c>
      <c r="I708" s="304">
        <f t="shared" ca="1" si="303"/>
        <v>128.99224918294931</v>
      </c>
      <c r="J708" s="306">
        <f t="shared" ca="1" si="304"/>
        <v>806.96660753290701</v>
      </c>
      <c r="K708" s="307">
        <f t="shared" ca="1" si="305"/>
        <v>-5.2390152791746027</v>
      </c>
      <c r="L708" s="304">
        <f t="shared" ref="L708:L771" ca="1" si="319">SQRT(pos_x^2+pos_z^2)</f>
        <v>806.98361380777999</v>
      </c>
      <c r="M708" s="306">
        <f t="shared" ca="1" si="306"/>
        <v>-1.4548013468328918</v>
      </c>
      <c r="N708" s="304">
        <f t="shared" ca="1" si="307"/>
        <v>-83.353977203472567</v>
      </c>
      <c r="P708" s="310">
        <f t="shared" ca="1" si="308"/>
        <v>23</v>
      </c>
      <c r="Q708" s="304">
        <f t="shared" ca="1" si="309"/>
        <v>0</v>
      </c>
      <c r="R708" s="306">
        <f t="shared" ca="1" si="310"/>
        <v>0</v>
      </c>
      <c r="S708" s="307">
        <f t="shared" ca="1" si="311"/>
        <v>8.7299999999999986</v>
      </c>
      <c r="T708" s="304">
        <f t="shared" ref="T708:T771" ca="1" si="320">m*g</f>
        <v>85.641299999999987</v>
      </c>
      <c r="U708" s="311">
        <f t="shared" ref="U708:U771" ca="1" si="321">IF(pos_xz&lt;L_rampe,Poids*COS(Beta),0)</f>
        <v>0</v>
      </c>
      <c r="V708" s="306">
        <f t="shared" ref="V708:V771" ca="1" si="322">Rho_moyen*(20000-Alt_rampe-pos_z)/(20000+Alt_rampe+pos_z)</f>
        <v>1.2256419475303451</v>
      </c>
      <c r="W708" s="304">
        <f t="shared" ref="W708:W771" ca="1" si="323">1/2*Rho*Sref*Cx*vit_xz^2</f>
        <v>55.800704958571828</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3.3522850804573627</v>
      </c>
      <c r="AH708" s="304">
        <f t="shared" ca="1" si="318"/>
        <v>-6.3917919165850821</v>
      </c>
    </row>
    <row r="709" spans="1:34" x14ac:dyDescent="0.2">
      <c r="A709" s="347">
        <f t="shared" ref="A709:A772" ca="1" si="325">IF(B708+0.01&lt;=T_ini+ROUNDUP(Temps_fin_propu,0), 0.01, IF(K708&gt;0, 0.1, 0.0001))</f>
        <v>1E-4</v>
      </c>
      <c r="B709" s="304">
        <f t="shared" ref="B709:B772" ca="1" si="326">B708+pas</f>
        <v>33.519000000000837</v>
      </c>
      <c r="D709" s="306">
        <f t="shared" ref="D709:D772" ca="1" si="327">IF(AND(L708&lt;L_rampe,Poussee&lt;Poids*SIN(M708)),0,(-W708+Poussee)/m*COS(M708)-U708/m*SIN(M708))</f>
        <v>-0.73975908171697113</v>
      </c>
      <c r="E709" s="307">
        <f t="shared" ref="E709:E772" ca="1" si="328">IF(AND(L708&lt;L_rampe,Poussee&lt;Poids*SIN(M708)),0,(-W708+Poussee)/m*SIN(M708)+U708/m*COS(M708)-Poids/m)</f>
        <v>-3.4611190118680328</v>
      </c>
      <c r="F709" s="304">
        <f t="shared" ref="F709:F772" ca="1" si="329">SQRT(acc_x^2+acc_z^2)</f>
        <v>3.5392920638592522</v>
      </c>
      <c r="G709" s="306">
        <f t="shared" ref="G709:G772" ca="1" si="330">G708+acc_x*pas</f>
        <v>14.928849057394297</v>
      </c>
      <c r="H709" s="307">
        <f t="shared" ref="H709:H772" ca="1" si="331">H708+acc_z*pas</f>
        <v>-128.12578311151427</v>
      </c>
      <c r="I709" s="304">
        <f t="shared" ref="I709:I772" ca="1" si="332">SQRT(vit_x^2+vit_z^2)</f>
        <v>128.99258440746607</v>
      </c>
      <c r="J709" s="306">
        <f t="shared" ref="J709:J772" ca="1" si="333">J708+0.5*(vit_x+G708)*pas*(K708&gt;=0)</f>
        <v>806.96660753290701</v>
      </c>
      <c r="K709" s="307">
        <f t="shared" ref="K709:K772" ca="1" si="334">K708+0.5*(vit_z+H708)*pas</f>
        <v>-5.2518278401801588</v>
      </c>
      <c r="L709" s="304">
        <f t="shared" ca="1" si="319"/>
        <v>806.98369708986797</v>
      </c>
      <c r="M709" s="306">
        <f t="shared" ref="M709:M772" ca="1" si="335">IF(AND(L708&gt;L_rampe,G709&gt;0),ATAN2(G709,H709),$M$4)</f>
        <v>-1.4548022270080903</v>
      </c>
      <c r="N709" s="304">
        <f t="shared" ref="N709:N772" ca="1" si="336">DEGREES(Beta)</f>
        <v>-83.354027633796676</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8.7299999999999986</v>
      </c>
      <c r="T709" s="304">
        <f t="shared" ca="1" si="320"/>
        <v>85.641299999999987</v>
      </c>
      <c r="U709" s="311">
        <f t="shared" ca="1" si="321"/>
        <v>0</v>
      </c>
      <c r="V709" s="306">
        <f t="shared" ca="1" si="322"/>
        <v>1.2256435178926814</v>
      </c>
      <c r="W709" s="304">
        <f t="shared" ca="1" si="323"/>
        <v>55.801066483641186</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3.3522446677848885</v>
      </c>
      <c r="AH709" s="304">
        <f t="shared" ref="AH709:AH772" ca="1" si="347">IF(AND(L708&lt;L_rampe,Poussee&lt;Poids*SIN(M708)), g*SIN(M708), (-W708+Poussee)/m)</f>
        <v>-6.3918333285878388</v>
      </c>
    </row>
    <row r="710" spans="1:34" x14ac:dyDescent="0.2">
      <c r="A710" s="347">
        <f t="shared" ca="1" si="325"/>
        <v>1E-4</v>
      </c>
      <c r="B710" s="304">
        <f t="shared" ca="1" si="326"/>
        <v>33.51910000000084</v>
      </c>
      <c r="D710" s="306">
        <f t="shared" ca="1" si="327"/>
        <v>-0.73975828634993168</v>
      </c>
      <c r="E710" s="307">
        <f t="shared" ca="1" si="328"/>
        <v>-3.4610772272246235</v>
      </c>
      <c r="F710" s="304">
        <f t="shared" ca="1" si="329"/>
        <v>3.5392510358882818</v>
      </c>
      <c r="G710" s="306">
        <f t="shared" ca="1" si="330"/>
        <v>14.928775081565663</v>
      </c>
      <c r="H710" s="307">
        <f t="shared" ca="1" si="331"/>
        <v>-128.12612921923699</v>
      </c>
      <c r="I710" s="304">
        <f t="shared" ca="1" si="332"/>
        <v>128.99291962794155</v>
      </c>
      <c r="J710" s="306">
        <f t="shared" ca="1" si="333"/>
        <v>806.96660753290701</v>
      </c>
      <c r="K710" s="307">
        <f t="shared" ca="1" si="334"/>
        <v>-5.2646404357966965</v>
      </c>
      <c r="L710" s="304">
        <f t="shared" ca="1" si="319"/>
        <v>806.98378057559933</v>
      </c>
      <c r="M710" s="306">
        <f t="shared" ca="1" si="335"/>
        <v>-1.4548031071743526</v>
      </c>
      <c r="N710" s="304">
        <f t="shared" ca="1" si="336"/>
        <v>-83.354078063608782</v>
      </c>
      <c r="P710" s="310">
        <f t="shared" ca="1" si="337"/>
        <v>23</v>
      </c>
      <c r="Q710" s="304">
        <f t="shared" ca="1" si="338"/>
        <v>0</v>
      </c>
      <c r="R710" s="306">
        <f t="shared" ca="1" si="339"/>
        <v>0</v>
      </c>
      <c r="S710" s="307">
        <f t="shared" ca="1" si="340"/>
        <v>8.7299999999999986</v>
      </c>
      <c r="T710" s="304">
        <f t="shared" ca="1" si="320"/>
        <v>85.641299999999987</v>
      </c>
      <c r="U710" s="311">
        <f t="shared" ca="1" si="321"/>
        <v>0</v>
      </c>
      <c r="V710" s="306">
        <f t="shared" ca="1" si="322"/>
        <v>1.2256450882612726</v>
      </c>
      <c r="W710" s="304">
        <f t="shared" ca="1" si="323"/>
        <v>55.801428006995792</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3.3522042552911335</v>
      </c>
      <c r="AH710" s="304">
        <f t="shared" ca="1" si="347"/>
        <v>-6.3918747403941802</v>
      </c>
    </row>
    <row r="711" spans="1:34" x14ac:dyDescent="0.2">
      <c r="A711" s="347">
        <f t="shared" ca="1" si="325"/>
        <v>1E-4</v>
      </c>
      <c r="B711" s="304">
        <f t="shared" ca="1" si="326"/>
        <v>33.519200000000843</v>
      </c>
      <c r="D711" s="306">
        <f t="shared" ca="1" si="327"/>
        <v>-0.73975749094391297</v>
      </c>
      <c r="E711" s="307">
        <f t="shared" ca="1" si="328"/>
        <v>-3.4610354427794077</v>
      </c>
      <c r="F711" s="304">
        <f t="shared" ca="1" si="329"/>
        <v>3.5392100081208637</v>
      </c>
      <c r="G711" s="306">
        <f t="shared" ca="1" si="330"/>
        <v>14.928701105816568</v>
      </c>
      <c r="H711" s="307">
        <f t="shared" ca="1" si="331"/>
        <v>-128.12647532278126</v>
      </c>
      <c r="I711" s="304">
        <f t="shared" ca="1" si="332"/>
        <v>128.99325484437583</v>
      </c>
      <c r="J711" s="306">
        <f t="shared" ca="1" si="333"/>
        <v>806.96660753290701</v>
      </c>
      <c r="K711" s="307">
        <f t="shared" ca="1" si="334"/>
        <v>-5.2774530660237975</v>
      </c>
      <c r="L711" s="304">
        <f t="shared" ca="1" si="319"/>
        <v>806.98386426497575</v>
      </c>
      <c r="M711" s="306">
        <f t="shared" ca="1" si="335"/>
        <v>-1.4548039873316789</v>
      </c>
      <c r="N711" s="304">
        <f t="shared" ca="1" si="336"/>
        <v>-83.354128492908885</v>
      </c>
      <c r="P711" s="310">
        <f t="shared" ca="1" si="337"/>
        <v>23</v>
      </c>
      <c r="Q711" s="304">
        <f t="shared" ca="1" si="338"/>
        <v>0</v>
      </c>
      <c r="R711" s="306">
        <f t="shared" ca="1" si="339"/>
        <v>0</v>
      </c>
      <c r="S711" s="307">
        <f t="shared" ca="1" si="340"/>
        <v>8.7299999999999986</v>
      </c>
      <c r="T711" s="304">
        <f t="shared" ca="1" si="320"/>
        <v>85.641299999999987</v>
      </c>
      <c r="U711" s="311">
        <f t="shared" ca="1" si="321"/>
        <v>0</v>
      </c>
      <c r="V711" s="306">
        <f t="shared" ca="1" si="322"/>
        <v>1.2256466586361181</v>
      </c>
      <c r="W711" s="304">
        <f t="shared" ca="1" si="323"/>
        <v>55.801789528635666</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3.3521638429761049</v>
      </c>
      <c r="AH711" s="304">
        <f t="shared" ca="1" si="347"/>
        <v>-6.391916152004101</v>
      </c>
    </row>
    <row r="712" spans="1:34" x14ac:dyDescent="0.2">
      <c r="A712" s="347">
        <f t="shared" ca="1" si="325"/>
        <v>1E-4</v>
      </c>
      <c r="B712" s="304">
        <f t="shared" ca="1" si="326"/>
        <v>33.519300000000847</v>
      </c>
      <c r="D712" s="306">
        <f t="shared" ca="1" si="327"/>
        <v>-0.73975669549891532</v>
      </c>
      <c r="E712" s="307">
        <f t="shared" ca="1" si="328"/>
        <v>-3.4609936585323835</v>
      </c>
      <c r="F712" s="304">
        <f t="shared" ca="1" si="329"/>
        <v>3.5391689805569961</v>
      </c>
      <c r="G712" s="306">
        <f t="shared" ca="1" si="330"/>
        <v>14.928627130147019</v>
      </c>
      <c r="H712" s="307">
        <f t="shared" ca="1" si="331"/>
        <v>-128.12682142214712</v>
      </c>
      <c r="I712" s="304">
        <f t="shared" ca="1" si="332"/>
        <v>128.99359005676888</v>
      </c>
      <c r="J712" s="306">
        <f t="shared" ca="1" si="333"/>
        <v>806.96660753290701</v>
      </c>
      <c r="K712" s="307">
        <f t="shared" ca="1" si="334"/>
        <v>-5.2902657308610443</v>
      </c>
      <c r="L712" s="304">
        <f t="shared" ca="1" si="319"/>
        <v>806.98394815799895</v>
      </c>
      <c r="M712" s="306">
        <f t="shared" ca="1" si="335"/>
        <v>-1.4548048674800693</v>
      </c>
      <c r="N712" s="304">
        <f t="shared" ca="1" si="336"/>
        <v>-83.354178921696999</v>
      </c>
      <c r="P712" s="310">
        <f t="shared" ca="1" si="337"/>
        <v>23</v>
      </c>
      <c r="Q712" s="304">
        <f t="shared" ca="1" si="338"/>
        <v>0</v>
      </c>
      <c r="R712" s="306">
        <f t="shared" ca="1" si="339"/>
        <v>0</v>
      </c>
      <c r="S712" s="307">
        <f t="shared" ca="1" si="340"/>
        <v>8.7299999999999986</v>
      </c>
      <c r="T712" s="304">
        <f t="shared" ca="1" si="320"/>
        <v>85.641299999999987</v>
      </c>
      <c r="U712" s="311">
        <f t="shared" ca="1" si="321"/>
        <v>0</v>
      </c>
      <c r="V712" s="306">
        <f t="shared" ca="1" si="322"/>
        <v>1.2256482290172186</v>
      </c>
      <c r="W712" s="304">
        <f t="shared" ca="1" si="323"/>
        <v>55.802151048560766</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3.3521234308398009</v>
      </c>
      <c r="AH712" s="304">
        <f t="shared" ca="1" si="347"/>
        <v>-6.3919575634176029</v>
      </c>
    </row>
    <row r="713" spans="1:34" x14ac:dyDescent="0.2">
      <c r="A713" s="347">
        <f t="shared" ca="1" si="325"/>
        <v>1E-4</v>
      </c>
      <c r="B713" s="304">
        <f t="shared" ca="1" si="326"/>
        <v>33.51940000000085</v>
      </c>
      <c r="D713" s="306">
        <f t="shared" ca="1" si="327"/>
        <v>-0.73975590001493974</v>
      </c>
      <c r="E713" s="307">
        <f t="shared" ca="1" si="328"/>
        <v>-3.4609518744835528</v>
      </c>
      <c r="F713" s="304">
        <f t="shared" ca="1" si="329"/>
        <v>3.5391279531966813</v>
      </c>
      <c r="G713" s="306">
        <f t="shared" ca="1" si="330"/>
        <v>14.928553154557017</v>
      </c>
      <c r="H713" s="307">
        <f t="shared" ca="1" si="331"/>
        <v>-128.12716751733456</v>
      </c>
      <c r="I713" s="304">
        <f t="shared" ca="1" si="332"/>
        <v>128.99392526512071</v>
      </c>
      <c r="J713" s="306">
        <f t="shared" ca="1" si="333"/>
        <v>806.96660753290701</v>
      </c>
      <c r="K713" s="307">
        <f t="shared" ca="1" si="334"/>
        <v>-5.3030784303080187</v>
      </c>
      <c r="L713" s="304">
        <f t="shared" ca="1" si="319"/>
        <v>806.9840322546703</v>
      </c>
      <c r="M713" s="306">
        <f t="shared" ca="1" si="335"/>
        <v>-1.454805747619524</v>
      </c>
      <c r="N713" s="304">
        <f t="shared" ca="1" si="336"/>
        <v>-83.354229349973139</v>
      </c>
      <c r="P713" s="310">
        <f t="shared" ca="1" si="337"/>
        <v>23</v>
      </c>
      <c r="Q713" s="304">
        <f t="shared" ca="1" si="338"/>
        <v>0</v>
      </c>
      <c r="R713" s="306">
        <f t="shared" ca="1" si="339"/>
        <v>0</v>
      </c>
      <c r="S713" s="307">
        <f t="shared" ca="1" si="340"/>
        <v>8.7299999999999986</v>
      </c>
      <c r="T713" s="304">
        <f t="shared" ca="1" si="320"/>
        <v>85.641299999999987</v>
      </c>
      <c r="U713" s="311">
        <f t="shared" ca="1" si="321"/>
        <v>0</v>
      </c>
      <c r="V713" s="306">
        <f t="shared" ca="1" si="322"/>
        <v>1.2256497994045732</v>
      </c>
      <c r="W713" s="304">
        <f t="shared" ca="1" si="323"/>
        <v>55.802512566771036</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3.352083018882225</v>
      </c>
      <c r="AH713" s="304">
        <f t="shared" ca="1" si="347"/>
        <v>-6.3919989746346824</v>
      </c>
    </row>
    <row r="714" spans="1:34" x14ac:dyDescent="0.2">
      <c r="A714" s="347">
        <f t="shared" ca="1" si="325"/>
        <v>1E-4</v>
      </c>
      <c r="B714" s="304">
        <f t="shared" ca="1" si="326"/>
        <v>33.519500000000853</v>
      </c>
      <c r="D714" s="306">
        <f t="shared" ca="1" si="327"/>
        <v>-0.73975510449198578</v>
      </c>
      <c r="E714" s="307">
        <f t="shared" ca="1" si="328"/>
        <v>-3.4609100906329262</v>
      </c>
      <c r="F714" s="304">
        <f t="shared" ca="1" si="329"/>
        <v>3.5390869260399298</v>
      </c>
      <c r="G714" s="306">
        <f t="shared" ca="1" si="330"/>
        <v>14.928479179046567</v>
      </c>
      <c r="H714" s="307">
        <f t="shared" ca="1" si="331"/>
        <v>-128.12751360834361</v>
      </c>
      <c r="I714" s="304">
        <f t="shared" ca="1" si="332"/>
        <v>128.99426046943137</v>
      </c>
      <c r="J714" s="306">
        <f t="shared" ca="1" si="333"/>
        <v>806.96660753290701</v>
      </c>
      <c r="K714" s="307">
        <f t="shared" ca="1" si="334"/>
        <v>-5.3158911643643023</v>
      </c>
      <c r="L714" s="304">
        <f t="shared" ca="1" si="319"/>
        <v>806.98411655499149</v>
      </c>
      <c r="M714" s="306">
        <f t="shared" ca="1" si="335"/>
        <v>-1.4548066277500431</v>
      </c>
      <c r="N714" s="304">
        <f t="shared" ca="1" si="336"/>
        <v>-83.354279777737304</v>
      </c>
      <c r="P714" s="310">
        <f t="shared" ca="1" si="337"/>
        <v>23</v>
      </c>
      <c r="Q714" s="304">
        <f t="shared" ca="1" si="338"/>
        <v>0</v>
      </c>
      <c r="R714" s="306">
        <f t="shared" ca="1" si="339"/>
        <v>0</v>
      </c>
      <c r="S714" s="307">
        <f t="shared" ca="1" si="340"/>
        <v>8.7299999999999986</v>
      </c>
      <c r="T714" s="304">
        <f t="shared" ca="1" si="320"/>
        <v>85.641299999999987</v>
      </c>
      <c r="U714" s="311">
        <f t="shared" ca="1" si="321"/>
        <v>0</v>
      </c>
      <c r="V714" s="306">
        <f t="shared" ca="1" si="322"/>
        <v>1.2256513697981826</v>
      </c>
      <c r="W714" s="304">
        <f t="shared" ca="1" si="323"/>
        <v>55.802874083266495</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3.3520426071033889</v>
      </c>
      <c r="AH714" s="304">
        <f t="shared" ca="1" si="347"/>
        <v>-6.3920403856553314</v>
      </c>
    </row>
    <row r="715" spans="1:34" x14ac:dyDescent="0.2">
      <c r="A715" s="347">
        <f t="shared" ca="1" si="325"/>
        <v>1E-4</v>
      </c>
      <c r="B715" s="304">
        <f t="shared" ca="1" si="326"/>
        <v>33.519600000000857</v>
      </c>
      <c r="D715" s="306">
        <f t="shared" ca="1" si="327"/>
        <v>-0.73975430893005401</v>
      </c>
      <c r="E715" s="307">
        <f t="shared" ca="1" si="328"/>
        <v>-3.4608683069804975</v>
      </c>
      <c r="F715" s="304">
        <f t="shared" ca="1" si="329"/>
        <v>3.5390458990867351</v>
      </c>
      <c r="G715" s="306">
        <f t="shared" ca="1" si="330"/>
        <v>14.928405203615673</v>
      </c>
      <c r="H715" s="307">
        <f t="shared" ca="1" si="331"/>
        <v>-128.12785969517429</v>
      </c>
      <c r="I715" s="304">
        <f t="shared" ca="1" si="332"/>
        <v>128.99459566970086</v>
      </c>
      <c r="J715" s="306">
        <f t="shared" ca="1" si="333"/>
        <v>806.96660753290701</v>
      </c>
      <c r="K715" s="307">
        <f t="shared" ca="1" si="334"/>
        <v>-5.3287039330294785</v>
      </c>
      <c r="L715" s="304">
        <f t="shared" ca="1" si="319"/>
        <v>806.98420105896412</v>
      </c>
      <c r="M715" s="306">
        <f t="shared" ca="1" si="335"/>
        <v>-1.4548075078716267</v>
      </c>
      <c r="N715" s="304">
        <f t="shared" ca="1" si="336"/>
        <v>-83.354330204989495</v>
      </c>
      <c r="P715" s="310">
        <f t="shared" ca="1" si="337"/>
        <v>23</v>
      </c>
      <c r="Q715" s="304">
        <f t="shared" ca="1" si="338"/>
        <v>0</v>
      </c>
      <c r="R715" s="306">
        <f t="shared" ca="1" si="339"/>
        <v>0</v>
      </c>
      <c r="S715" s="307">
        <f t="shared" ca="1" si="340"/>
        <v>8.7299999999999986</v>
      </c>
      <c r="T715" s="304">
        <f t="shared" ca="1" si="320"/>
        <v>85.641299999999987</v>
      </c>
      <c r="U715" s="311">
        <f t="shared" ca="1" si="321"/>
        <v>0</v>
      </c>
      <c r="V715" s="306">
        <f t="shared" ca="1" si="322"/>
        <v>1.225652940198046</v>
      </c>
      <c r="W715" s="304">
        <f t="shared" ca="1" si="323"/>
        <v>55.80323559804711</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3.3520021955032853</v>
      </c>
      <c r="AH715" s="304">
        <f t="shared" ca="1" si="347"/>
        <v>-6.3920817964795535</v>
      </c>
    </row>
    <row r="716" spans="1:34" x14ac:dyDescent="0.2">
      <c r="A716" s="347">
        <f t="shared" ca="1" si="325"/>
        <v>1E-4</v>
      </c>
      <c r="B716" s="304">
        <f t="shared" ca="1" si="326"/>
        <v>33.51970000000086</v>
      </c>
      <c r="D716" s="306">
        <f t="shared" ca="1" si="327"/>
        <v>-0.73975351332914541</v>
      </c>
      <c r="E716" s="307">
        <f t="shared" ca="1" si="328"/>
        <v>-3.4608265235262738</v>
      </c>
      <c r="F716" s="304">
        <f t="shared" ca="1" si="329"/>
        <v>3.539004872337105</v>
      </c>
      <c r="G716" s="306">
        <f t="shared" ca="1" si="330"/>
        <v>14.928331228264341</v>
      </c>
      <c r="H716" s="307">
        <f t="shared" ca="1" si="331"/>
        <v>-128.12820577782665</v>
      </c>
      <c r="I716" s="304">
        <f t="shared" ca="1" si="332"/>
        <v>128.99493086592923</v>
      </c>
      <c r="J716" s="306">
        <f t="shared" ca="1" si="333"/>
        <v>806.96660753290701</v>
      </c>
      <c r="K716" s="307">
        <f t="shared" ca="1" si="334"/>
        <v>-5.3415167363031282</v>
      </c>
      <c r="L716" s="304">
        <f t="shared" ca="1" si="319"/>
        <v>806.98428576658978</v>
      </c>
      <c r="M716" s="306">
        <f t="shared" ca="1" si="335"/>
        <v>-1.454808387984275</v>
      </c>
      <c r="N716" s="304">
        <f t="shared" ca="1" si="336"/>
        <v>-83.35438063172974</v>
      </c>
      <c r="P716" s="310">
        <f t="shared" ca="1" si="337"/>
        <v>23</v>
      </c>
      <c r="Q716" s="304">
        <f t="shared" ca="1" si="338"/>
        <v>0</v>
      </c>
      <c r="R716" s="306">
        <f t="shared" ca="1" si="339"/>
        <v>0</v>
      </c>
      <c r="S716" s="307">
        <f t="shared" ca="1" si="340"/>
        <v>8.7299999999999986</v>
      </c>
      <c r="T716" s="304">
        <f t="shared" ca="1" si="320"/>
        <v>85.641299999999987</v>
      </c>
      <c r="U716" s="311">
        <f t="shared" ca="1" si="321"/>
        <v>0</v>
      </c>
      <c r="V716" s="306">
        <f t="shared" ca="1" si="322"/>
        <v>1.2256545106041643</v>
      </c>
      <c r="W716" s="304">
        <f t="shared" ca="1" si="323"/>
        <v>55.803597111112914</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3.3519617840819205</v>
      </c>
      <c r="AH716" s="304">
        <f t="shared" ca="1" si="347"/>
        <v>-6.3921232071073444</v>
      </c>
    </row>
    <row r="717" spans="1:34" x14ac:dyDescent="0.2">
      <c r="A717" s="347">
        <f t="shared" ca="1" si="325"/>
        <v>1E-4</v>
      </c>
      <c r="B717" s="304">
        <f t="shared" ca="1" si="326"/>
        <v>33.519800000000863</v>
      </c>
      <c r="D717" s="306">
        <f t="shared" ca="1" si="327"/>
        <v>-0.73975271768926087</v>
      </c>
      <c r="E717" s="307">
        <f t="shared" ca="1" si="328"/>
        <v>-3.4607847402702498</v>
      </c>
      <c r="F717" s="304">
        <f t="shared" ca="1" si="329"/>
        <v>3.5389638457910344</v>
      </c>
      <c r="G717" s="306">
        <f t="shared" ca="1" si="330"/>
        <v>14.928257252992571</v>
      </c>
      <c r="H717" s="307">
        <f t="shared" ca="1" si="331"/>
        <v>-128.12855185630067</v>
      </c>
      <c r="I717" s="304">
        <f t="shared" ca="1" si="332"/>
        <v>128.99526605811647</v>
      </c>
      <c r="J717" s="306">
        <f t="shared" ca="1" si="333"/>
        <v>806.96660753290701</v>
      </c>
      <c r="K717" s="307">
        <f t="shared" ca="1" si="334"/>
        <v>-5.3543295741848347</v>
      </c>
      <c r="L717" s="304">
        <f t="shared" ca="1" si="319"/>
        <v>806.98437067786995</v>
      </c>
      <c r="M717" s="306">
        <f t="shared" ca="1" si="335"/>
        <v>-1.4548092680879881</v>
      </c>
      <c r="N717" s="304">
        <f t="shared" ca="1" si="336"/>
        <v>-83.354431057958038</v>
      </c>
      <c r="P717" s="310">
        <f t="shared" ca="1" si="337"/>
        <v>23</v>
      </c>
      <c r="Q717" s="304">
        <f t="shared" ca="1" si="338"/>
        <v>0</v>
      </c>
      <c r="R717" s="306">
        <f t="shared" ca="1" si="339"/>
        <v>0</v>
      </c>
      <c r="S717" s="307">
        <f t="shared" ca="1" si="340"/>
        <v>8.7299999999999986</v>
      </c>
      <c r="T717" s="304">
        <f t="shared" ca="1" si="320"/>
        <v>85.641299999999987</v>
      </c>
      <c r="U717" s="311">
        <f t="shared" ca="1" si="321"/>
        <v>0</v>
      </c>
      <c r="V717" s="306">
        <f t="shared" ca="1" si="322"/>
        <v>1.2256560810165371</v>
      </c>
      <c r="W717" s="304">
        <f t="shared" ca="1" si="323"/>
        <v>55.803958622463831</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3.35192137283929</v>
      </c>
      <c r="AH717" s="304">
        <f t="shared" ca="1" si="347"/>
        <v>-6.3921646175387083</v>
      </c>
    </row>
    <row r="718" spans="1:34" x14ac:dyDescent="0.2">
      <c r="A718" s="347">
        <f t="shared" ca="1" si="325"/>
        <v>1E-4</v>
      </c>
      <c r="B718" s="304">
        <f t="shared" ca="1" si="326"/>
        <v>33.519900000000867</v>
      </c>
      <c r="D718" s="306">
        <f t="shared" ca="1" si="327"/>
        <v>-0.73975192201040096</v>
      </c>
      <c r="E718" s="307">
        <f t="shared" ca="1" si="328"/>
        <v>-3.4607429572124335</v>
      </c>
      <c r="F718" s="304">
        <f t="shared" ca="1" si="329"/>
        <v>3.5389228194485316</v>
      </c>
      <c r="G718" s="306">
        <f t="shared" ca="1" si="330"/>
        <v>14.92818327780037</v>
      </c>
      <c r="H718" s="307">
        <f t="shared" ca="1" si="331"/>
        <v>-128.12889793059639</v>
      </c>
      <c r="I718" s="304">
        <f t="shared" ca="1" si="332"/>
        <v>128.99560124626259</v>
      </c>
      <c r="J718" s="306">
        <f t="shared" ca="1" si="333"/>
        <v>806.96660753290701</v>
      </c>
      <c r="K718" s="307">
        <f t="shared" ca="1" si="334"/>
        <v>-5.3671424466741797</v>
      </c>
      <c r="L718" s="304">
        <f t="shared" ca="1" si="319"/>
        <v>806.98445579280622</v>
      </c>
      <c r="M718" s="306">
        <f t="shared" ca="1" si="335"/>
        <v>-1.4548101481827662</v>
      </c>
      <c r="N718" s="304">
        <f t="shared" ca="1" si="336"/>
        <v>-83.354481483674391</v>
      </c>
      <c r="P718" s="310">
        <f t="shared" ca="1" si="337"/>
        <v>23</v>
      </c>
      <c r="Q718" s="304">
        <f t="shared" ca="1" si="338"/>
        <v>0</v>
      </c>
      <c r="R718" s="306">
        <f t="shared" ca="1" si="339"/>
        <v>0</v>
      </c>
      <c r="S718" s="307">
        <f t="shared" ca="1" si="340"/>
        <v>8.7299999999999986</v>
      </c>
      <c r="T718" s="304">
        <f t="shared" ca="1" si="320"/>
        <v>85.641299999999987</v>
      </c>
      <c r="U718" s="311">
        <f t="shared" ca="1" si="321"/>
        <v>0</v>
      </c>
      <c r="V718" s="306">
        <f t="shared" ca="1" si="322"/>
        <v>1.2256576514351643</v>
      </c>
      <c r="W718" s="304">
        <f t="shared" ca="1" si="323"/>
        <v>55.804320132099853</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3.3518809617754037</v>
      </c>
      <c r="AH718" s="304">
        <f t="shared" ca="1" si="347"/>
        <v>-6.3922060277736357</v>
      </c>
    </row>
    <row r="719" spans="1:34" x14ac:dyDescent="0.2">
      <c r="A719" s="347">
        <f t="shared" ca="1" si="325"/>
        <v>1E-4</v>
      </c>
      <c r="B719" s="304">
        <f t="shared" ca="1" si="326"/>
        <v>33.52000000000087</v>
      </c>
      <c r="D719" s="306">
        <f t="shared" ca="1" si="327"/>
        <v>-0.73975112629256423</v>
      </c>
      <c r="E719" s="307">
        <f t="shared" ca="1" si="328"/>
        <v>-3.4607011743528266</v>
      </c>
      <c r="F719" s="304">
        <f t="shared" ca="1" si="329"/>
        <v>3.5388817933095971</v>
      </c>
      <c r="G719" s="306">
        <f t="shared" ca="1" si="330"/>
        <v>14.928109302687741</v>
      </c>
      <c r="H719" s="307">
        <f t="shared" ca="1" si="331"/>
        <v>-128.12924400071384</v>
      </c>
      <c r="I719" s="304">
        <f t="shared" ca="1" si="332"/>
        <v>128.99593643036766</v>
      </c>
      <c r="J719" s="306">
        <f t="shared" ca="1" si="333"/>
        <v>806.96660753290701</v>
      </c>
      <c r="K719" s="307">
        <f t="shared" ca="1" si="334"/>
        <v>-5.379955353770745</v>
      </c>
      <c r="L719" s="304">
        <f t="shared" ca="1" si="319"/>
        <v>806.98454111140029</v>
      </c>
      <c r="M719" s="306">
        <f t="shared" ca="1" si="335"/>
        <v>-1.4548110282686095</v>
      </c>
      <c r="N719" s="304">
        <f t="shared" ca="1" si="336"/>
        <v>-83.354531908878826</v>
      </c>
      <c r="P719" s="310">
        <f t="shared" ca="1" si="337"/>
        <v>23</v>
      </c>
      <c r="Q719" s="304">
        <f t="shared" ca="1" si="338"/>
        <v>0</v>
      </c>
      <c r="R719" s="306">
        <f t="shared" ca="1" si="339"/>
        <v>0</v>
      </c>
      <c r="S719" s="307">
        <f t="shared" ca="1" si="340"/>
        <v>8.7299999999999986</v>
      </c>
      <c r="T719" s="304">
        <f t="shared" ca="1" si="320"/>
        <v>85.641299999999987</v>
      </c>
      <c r="U719" s="311">
        <f t="shared" ca="1" si="321"/>
        <v>0</v>
      </c>
      <c r="V719" s="306">
        <f t="shared" ca="1" si="322"/>
        <v>1.2256592218600459</v>
      </c>
      <c r="W719" s="304">
        <f t="shared" ca="1" si="323"/>
        <v>55.804681640021009</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3.3518405508902651</v>
      </c>
      <c r="AH719" s="304">
        <f t="shared" ca="1" si="347"/>
        <v>-6.3922474378121263</v>
      </c>
    </row>
    <row r="720" spans="1:34" x14ac:dyDescent="0.2">
      <c r="A720" s="347">
        <f t="shared" ca="1" si="325"/>
        <v>1E-4</v>
      </c>
      <c r="B720" s="304">
        <f t="shared" ca="1" si="326"/>
        <v>33.520100000000873</v>
      </c>
      <c r="D720" s="306">
        <f t="shared" ca="1" si="327"/>
        <v>-0.73975033053575279</v>
      </c>
      <c r="E720" s="307">
        <f t="shared" ca="1" si="328"/>
        <v>-3.4606593916914266</v>
      </c>
      <c r="F720" s="304">
        <f t="shared" ca="1" si="329"/>
        <v>3.5388407673742299</v>
      </c>
      <c r="G720" s="306">
        <f t="shared" ca="1" si="330"/>
        <v>14.928035327654687</v>
      </c>
      <c r="H720" s="307">
        <f t="shared" ca="1" si="331"/>
        <v>-128.12959006665301</v>
      </c>
      <c r="I720" s="304">
        <f t="shared" ca="1" si="332"/>
        <v>128.99627161043165</v>
      </c>
      <c r="J720" s="306">
        <f t="shared" ca="1" si="333"/>
        <v>806.96660753290701</v>
      </c>
      <c r="K720" s="307">
        <f t="shared" ca="1" si="334"/>
        <v>-5.392768295474113</v>
      </c>
      <c r="L720" s="304">
        <f t="shared" ca="1" si="319"/>
        <v>806.98462663365376</v>
      </c>
      <c r="M720" s="306">
        <f t="shared" ca="1" si="335"/>
        <v>-1.4548119083455178</v>
      </c>
      <c r="N720" s="304">
        <f t="shared" ca="1" si="336"/>
        <v>-83.354582333571315</v>
      </c>
      <c r="P720" s="310">
        <f t="shared" ca="1" si="337"/>
        <v>23</v>
      </c>
      <c r="Q720" s="304">
        <f t="shared" ca="1" si="338"/>
        <v>0</v>
      </c>
      <c r="R720" s="306">
        <f t="shared" ca="1" si="339"/>
        <v>0</v>
      </c>
      <c r="S720" s="307">
        <f t="shared" ca="1" si="340"/>
        <v>8.7299999999999986</v>
      </c>
      <c r="T720" s="304">
        <f t="shared" ca="1" si="320"/>
        <v>85.641299999999987</v>
      </c>
      <c r="U720" s="311">
        <f t="shared" ca="1" si="321"/>
        <v>0</v>
      </c>
      <c r="V720" s="306">
        <f t="shared" ca="1" si="322"/>
        <v>1.2256607922911817</v>
      </c>
      <c r="W720" s="304">
        <f t="shared" ca="1" si="323"/>
        <v>55.805043146227213</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3.351800140183868</v>
      </c>
      <c r="AH720" s="304">
        <f t="shared" ca="1" si="347"/>
        <v>-6.392288847654183</v>
      </c>
    </row>
    <row r="721" spans="1:34" x14ac:dyDescent="0.2">
      <c r="A721" s="347">
        <f t="shared" ca="1" si="325"/>
        <v>1E-4</v>
      </c>
      <c r="B721" s="304">
        <f t="shared" ca="1" si="326"/>
        <v>33.520200000000877</v>
      </c>
      <c r="D721" s="306">
        <f t="shared" ca="1" si="327"/>
        <v>-0.73974953473996841</v>
      </c>
      <c r="E721" s="307">
        <f t="shared" ca="1" si="328"/>
        <v>-3.460617609228243</v>
      </c>
      <c r="F721" s="304">
        <f t="shared" ca="1" si="329"/>
        <v>3.5387997416424399</v>
      </c>
      <c r="G721" s="306">
        <f t="shared" ca="1" si="330"/>
        <v>14.927961352701212</v>
      </c>
      <c r="H721" s="307">
        <f t="shared" ca="1" si="331"/>
        <v>-128.12993612841393</v>
      </c>
      <c r="I721" s="304">
        <f t="shared" ca="1" si="332"/>
        <v>128.99660678645458</v>
      </c>
      <c r="J721" s="306">
        <f t="shared" ca="1" si="333"/>
        <v>806.96660753290701</v>
      </c>
      <c r="K721" s="307">
        <f t="shared" ca="1" si="334"/>
        <v>-5.4055812717838663</v>
      </c>
      <c r="L721" s="304">
        <f t="shared" ca="1" si="319"/>
        <v>806.98471235956799</v>
      </c>
      <c r="M721" s="306">
        <f t="shared" ca="1" si="335"/>
        <v>-1.4548127884134916</v>
      </c>
      <c r="N721" s="304">
        <f t="shared" ca="1" si="336"/>
        <v>-83.354632757751901</v>
      </c>
      <c r="P721" s="310">
        <f t="shared" ca="1" si="337"/>
        <v>23</v>
      </c>
      <c r="Q721" s="304">
        <f t="shared" ca="1" si="338"/>
        <v>0</v>
      </c>
      <c r="R721" s="306">
        <f t="shared" ca="1" si="339"/>
        <v>0</v>
      </c>
      <c r="S721" s="307">
        <f t="shared" ca="1" si="340"/>
        <v>8.7299999999999986</v>
      </c>
      <c r="T721" s="304">
        <f t="shared" ca="1" si="320"/>
        <v>85.641299999999987</v>
      </c>
      <c r="U721" s="311">
        <f t="shared" ca="1" si="321"/>
        <v>0</v>
      </c>
      <c r="V721" s="306">
        <f t="shared" ca="1" si="322"/>
        <v>1.2256623627285717</v>
      </c>
      <c r="W721" s="304">
        <f t="shared" ca="1" si="323"/>
        <v>55.805404650718451</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3.3517597296562238</v>
      </c>
      <c r="AH721" s="304">
        <f t="shared" ca="1" si="347"/>
        <v>-6.392330257299796</v>
      </c>
    </row>
    <row r="722" spans="1:34" x14ac:dyDescent="0.2">
      <c r="A722" s="347">
        <f t="shared" ca="1" si="325"/>
        <v>1E-4</v>
      </c>
      <c r="B722" s="304">
        <f t="shared" ca="1" si="326"/>
        <v>33.52030000000088</v>
      </c>
      <c r="D722" s="306">
        <f t="shared" ca="1" si="327"/>
        <v>-0.73974873890520854</v>
      </c>
      <c r="E722" s="307">
        <f t="shared" ca="1" si="328"/>
        <v>-3.460575826963276</v>
      </c>
      <c r="F722" s="304">
        <f t="shared" ca="1" si="329"/>
        <v>3.5387587161142262</v>
      </c>
      <c r="G722" s="306">
        <f t="shared" ca="1" si="330"/>
        <v>14.927887377827322</v>
      </c>
      <c r="H722" s="307">
        <f t="shared" ca="1" si="331"/>
        <v>-128.13028218599663</v>
      </c>
      <c r="I722" s="304">
        <f t="shared" ca="1" si="332"/>
        <v>128.99694195843645</v>
      </c>
      <c r="J722" s="306">
        <f t="shared" ca="1" si="333"/>
        <v>806.96660753290701</v>
      </c>
      <c r="K722" s="307">
        <f t="shared" ca="1" si="334"/>
        <v>-5.4183942826995866</v>
      </c>
      <c r="L722" s="304">
        <f t="shared" ca="1" si="319"/>
        <v>806.98479828914469</v>
      </c>
      <c r="M722" s="306">
        <f t="shared" ca="1" si="335"/>
        <v>-1.454813668472531</v>
      </c>
      <c r="N722" s="304">
        <f t="shared" ca="1" si="336"/>
        <v>-83.354683181420583</v>
      </c>
      <c r="P722" s="310">
        <f t="shared" ca="1" si="337"/>
        <v>23</v>
      </c>
      <c r="Q722" s="304">
        <f t="shared" ca="1" si="338"/>
        <v>0</v>
      </c>
      <c r="R722" s="306">
        <f t="shared" ca="1" si="339"/>
        <v>0</v>
      </c>
      <c r="S722" s="307">
        <f t="shared" ca="1" si="340"/>
        <v>8.7299999999999986</v>
      </c>
      <c r="T722" s="304">
        <f t="shared" ca="1" si="320"/>
        <v>85.641299999999987</v>
      </c>
      <c r="U722" s="311">
        <f t="shared" ca="1" si="321"/>
        <v>0</v>
      </c>
      <c r="V722" s="306">
        <f t="shared" ca="1" si="322"/>
        <v>1.2256639331722161</v>
      </c>
      <c r="W722" s="304">
        <f t="shared" ca="1" si="323"/>
        <v>55.80576615349473</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3.3517193193073336</v>
      </c>
      <c r="AH722" s="304">
        <f t="shared" ca="1" si="347"/>
        <v>-6.3923716667489643</v>
      </c>
    </row>
    <row r="723" spans="1:34" x14ac:dyDescent="0.2">
      <c r="A723" s="347">
        <f t="shared" ca="1" si="325"/>
        <v>1E-4</v>
      </c>
      <c r="B723" s="304">
        <f t="shared" ca="1" si="326"/>
        <v>33.520400000000883</v>
      </c>
      <c r="D723" s="306">
        <f t="shared" ca="1" si="327"/>
        <v>-0.73974794303147484</v>
      </c>
      <c r="E723" s="307">
        <f t="shared" ca="1" si="328"/>
        <v>-3.4605340448965274</v>
      </c>
      <c r="F723" s="304">
        <f t="shared" ca="1" si="329"/>
        <v>3.5387176907895914</v>
      </c>
      <c r="G723" s="306">
        <f t="shared" ca="1" si="330"/>
        <v>14.927813403033019</v>
      </c>
      <c r="H723" s="307">
        <f t="shared" ca="1" si="331"/>
        <v>-128.13062823940112</v>
      </c>
      <c r="I723" s="304">
        <f t="shared" ca="1" si="332"/>
        <v>128.99727712637733</v>
      </c>
      <c r="J723" s="306">
        <f t="shared" ca="1" si="333"/>
        <v>806.96660753290701</v>
      </c>
      <c r="K723" s="307">
        <f t="shared" ca="1" si="334"/>
        <v>-5.4312073282208564</v>
      </c>
      <c r="L723" s="304">
        <f t="shared" ca="1" si="319"/>
        <v>806.98488442238556</v>
      </c>
      <c r="M723" s="306">
        <f t="shared" ca="1" si="335"/>
        <v>-1.454814548522636</v>
      </c>
      <c r="N723" s="304">
        <f t="shared" ca="1" si="336"/>
        <v>-83.354733604577362</v>
      </c>
      <c r="P723" s="310">
        <f t="shared" ca="1" si="337"/>
        <v>23</v>
      </c>
      <c r="Q723" s="304">
        <f t="shared" ca="1" si="338"/>
        <v>0</v>
      </c>
      <c r="R723" s="306">
        <f t="shared" ca="1" si="339"/>
        <v>0</v>
      </c>
      <c r="S723" s="307">
        <f t="shared" ca="1" si="340"/>
        <v>8.7299999999999986</v>
      </c>
      <c r="T723" s="304">
        <f t="shared" ca="1" si="320"/>
        <v>85.641299999999987</v>
      </c>
      <c r="U723" s="311">
        <f t="shared" ca="1" si="321"/>
        <v>0</v>
      </c>
      <c r="V723" s="306">
        <f t="shared" ca="1" si="322"/>
        <v>1.2256655036221145</v>
      </c>
      <c r="W723" s="304">
        <f t="shared" ca="1" si="323"/>
        <v>55.806127654555993</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3.3516789091372008</v>
      </c>
      <c r="AH723" s="304">
        <f t="shared" ca="1" si="347"/>
        <v>-6.392413076001688</v>
      </c>
    </row>
    <row r="724" spans="1:34" x14ac:dyDescent="0.2">
      <c r="A724" s="347">
        <f t="shared" ca="1" si="325"/>
        <v>1E-4</v>
      </c>
      <c r="B724" s="304">
        <f t="shared" ca="1" si="326"/>
        <v>33.520500000000887</v>
      </c>
      <c r="D724" s="306">
        <f t="shared" ca="1" si="327"/>
        <v>-0.7397471471187681</v>
      </c>
      <c r="E724" s="307">
        <f t="shared" ca="1" si="328"/>
        <v>-3.4604922630280006</v>
      </c>
      <c r="F724" s="304">
        <f t="shared" ca="1" si="329"/>
        <v>3.5386766656685391</v>
      </c>
      <c r="G724" s="306">
        <f t="shared" ca="1" si="330"/>
        <v>14.927739428318308</v>
      </c>
      <c r="H724" s="307">
        <f t="shared" ca="1" si="331"/>
        <v>-128.13097428862741</v>
      </c>
      <c r="I724" s="304">
        <f t="shared" ca="1" si="332"/>
        <v>128.99761229027717</v>
      </c>
      <c r="J724" s="306">
        <f t="shared" ca="1" si="333"/>
        <v>806.96660753290701</v>
      </c>
      <c r="K724" s="307">
        <f t="shared" ca="1" si="334"/>
        <v>-5.4440204083472574</v>
      </c>
      <c r="L724" s="304">
        <f t="shared" ca="1" si="319"/>
        <v>806.98497075929197</v>
      </c>
      <c r="M724" s="306">
        <f t="shared" ca="1" si="335"/>
        <v>-1.4548154285638069</v>
      </c>
      <c r="N724" s="304">
        <f t="shared" ca="1" si="336"/>
        <v>-83.354784027222252</v>
      </c>
      <c r="P724" s="310">
        <f t="shared" ca="1" si="337"/>
        <v>23</v>
      </c>
      <c r="Q724" s="304">
        <f t="shared" ca="1" si="338"/>
        <v>0</v>
      </c>
      <c r="R724" s="306">
        <f t="shared" ca="1" si="339"/>
        <v>0</v>
      </c>
      <c r="S724" s="307">
        <f t="shared" ca="1" si="340"/>
        <v>8.7299999999999986</v>
      </c>
      <c r="T724" s="304">
        <f t="shared" ca="1" si="320"/>
        <v>85.641299999999987</v>
      </c>
      <c r="U724" s="311">
        <f t="shared" ca="1" si="321"/>
        <v>0</v>
      </c>
      <c r="V724" s="306">
        <f t="shared" ca="1" si="322"/>
        <v>1.2256670740782674</v>
      </c>
      <c r="W724" s="304">
        <f t="shared" ca="1" si="323"/>
        <v>55.80648915390227</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3.3516384991458255</v>
      </c>
      <c r="AH724" s="304">
        <f t="shared" ca="1" si="347"/>
        <v>-6.3924544850579617</v>
      </c>
    </row>
    <row r="725" spans="1:34" x14ac:dyDescent="0.2">
      <c r="A725" s="347">
        <f t="shared" ca="1" si="325"/>
        <v>1E-4</v>
      </c>
      <c r="B725" s="304">
        <f t="shared" ca="1" si="326"/>
        <v>33.52060000000089</v>
      </c>
      <c r="D725" s="306">
        <f t="shared" ca="1" si="327"/>
        <v>-0.73974635116708909</v>
      </c>
      <c r="E725" s="307">
        <f t="shared" ca="1" si="328"/>
        <v>-3.460450481357694</v>
      </c>
      <c r="F725" s="304">
        <f t="shared" ca="1" si="329"/>
        <v>3.5386356407510675</v>
      </c>
      <c r="G725" s="306">
        <f t="shared" ca="1" si="330"/>
        <v>14.927665453683192</v>
      </c>
      <c r="H725" s="307">
        <f t="shared" ca="1" si="331"/>
        <v>-128.13132033367555</v>
      </c>
      <c r="I725" s="304">
        <f t="shared" ca="1" si="332"/>
        <v>128.99794745013605</v>
      </c>
      <c r="J725" s="306">
        <f t="shared" ca="1" si="333"/>
        <v>806.96660753290701</v>
      </c>
      <c r="K725" s="307">
        <f t="shared" ca="1" si="334"/>
        <v>-5.4568335230783722</v>
      </c>
      <c r="L725" s="304">
        <f t="shared" ca="1" si="319"/>
        <v>806.98505729986562</v>
      </c>
      <c r="M725" s="306">
        <f t="shared" ca="1" si="335"/>
        <v>-1.4548163085960435</v>
      </c>
      <c r="N725" s="304">
        <f t="shared" ca="1" si="336"/>
        <v>-83.354834449355238</v>
      </c>
      <c r="P725" s="310">
        <f t="shared" ca="1" si="337"/>
        <v>23</v>
      </c>
      <c r="Q725" s="304">
        <f t="shared" ca="1" si="338"/>
        <v>0</v>
      </c>
      <c r="R725" s="306">
        <f t="shared" ca="1" si="339"/>
        <v>0</v>
      </c>
      <c r="S725" s="307">
        <f t="shared" ca="1" si="340"/>
        <v>8.7299999999999986</v>
      </c>
      <c r="T725" s="304">
        <f t="shared" ca="1" si="320"/>
        <v>85.641299999999987</v>
      </c>
      <c r="U725" s="311">
        <f t="shared" ca="1" si="321"/>
        <v>0</v>
      </c>
      <c r="V725" s="306">
        <f t="shared" ca="1" si="322"/>
        <v>1.2256686445406746</v>
      </c>
      <c r="W725" s="304">
        <f t="shared" ca="1" si="323"/>
        <v>55.80685065153353</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3.3515980893332129</v>
      </c>
      <c r="AH725" s="304">
        <f t="shared" ca="1" si="347"/>
        <v>-6.3924958939177872</v>
      </c>
    </row>
    <row r="726" spans="1:34" x14ac:dyDescent="0.2">
      <c r="A726" s="347">
        <f t="shared" ca="1" si="325"/>
        <v>1E-4</v>
      </c>
      <c r="B726" s="304">
        <f t="shared" ca="1" si="326"/>
        <v>33.520700000000893</v>
      </c>
      <c r="D726" s="306">
        <f t="shared" ca="1" si="327"/>
        <v>-0.73974555517643859</v>
      </c>
      <c r="E726" s="307">
        <f t="shared" ca="1" si="328"/>
        <v>-3.4604086998856127</v>
      </c>
      <c r="F726" s="304">
        <f t="shared" ca="1" si="329"/>
        <v>3.5385946160371824</v>
      </c>
      <c r="G726" s="306">
        <f t="shared" ca="1" si="330"/>
        <v>14.927591479127674</v>
      </c>
      <c r="H726" s="307">
        <f t="shared" ca="1" si="331"/>
        <v>-128.13166637454555</v>
      </c>
      <c r="I726" s="304">
        <f t="shared" ca="1" si="332"/>
        <v>128.99828260595399</v>
      </c>
      <c r="J726" s="306">
        <f t="shared" ca="1" si="333"/>
        <v>806.96660753290701</v>
      </c>
      <c r="K726" s="307">
        <f t="shared" ca="1" si="334"/>
        <v>-5.4696466724137833</v>
      </c>
      <c r="L726" s="304">
        <f t="shared" ca="1" si="319"/>
        <v>806.98514404410798</v>
      </c>
      <c r="M726" s="306">
        <f t="shared" ca="1" si="335"/>
        <v>-1.4548171886193464</v>
      </c>
      <c r="N726" s="304">
        <f t="shared" ca="1" si="336"/>
        <v>-83.354884870976363</v>
      </c>
      <c r="P726" s="310">
        <f t="shared" ca="1" si="337"/>
        <v>23</v>
      </c>
      <c r="Q726" s="304">
        <f t="shared" ca="1" si="338"/>
        <v>0</v>
      </c>
      <c r="R726" s="306">
        <f t="shared" ca="1" si="339"/>
        <v>0</v>
      </c>
      <c r="S726" s="307">
        <f t="shared" ca="1" si="340"/>
        <v>8.7299999999999986</v>
      </c>
      <c r="T726" s="304">
        <f t="shared" ca="1" si="320"/>
        <v>85.641299999999987</v>
      </c>
      <c r="U726" s="311">
        <f t="shared" ca="1" si="321"/>
        <v>0</v>
      </c>
      <c r="V726" s="306">
        <f t="shared" ca="1" si="322"/>
        <v>1.2256702150093355</v>
      </c>
      <c r="W726" s="304">
        <f t="shared" ca="1" si="323"/>
        <v>55.807212147449739</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3.3515576796993596</v>
      </c>
      <c r="AH726" s="304">
        <f t="shared" ca="1" si="347"/>
        <v>-6.3925373025811609</v>
      </c>
    </row>
    <row r="727" spans="1:34" x14ac:dyDescent="0.2">
      <c r="A727" s="347">
        <f t="shared" ca="1" si="325"/>
        <v>1E-4</v>
      </c>
      <c r="B727" s="304">
        <f t="shared" ca="1" si="326"/>
        <v>33.520800000000897</v>
      </c>
      <c r="D727" s="306">
        <f t="shared" ca="1" si="327"/>
        <v>-0.73974475914681548</v>
      </c>
      <c r="E727" s="307">
        <f t="shared" ca="1" si="328"/>
        <v>-3.460366918611756</v>
      </c>
      <c r="F727" s="304">
        <f t="shared" ca="1" si="329"/>
        <v>3.5385535915268824</v>
      </c>
      <c r="G727" s="306">
        <f t="shared" ca="1" si="330"/>
        <v>14.927517504651759</v>
      </c>
      <c r="H727" s="307">
        <f t="shared" ca="1" si="331"/>
        <v>-128.13201241123741</v>
      </c>
      <c r="I727" s="304">
        <f t="shared" ca="1" si="332"/>
        <v>128.99861775773095</v>
      </c>
      <c r="J727" s="306">
        <f t="shared" ca="1" si="333"/>
        <v>806.96660753290701</v>
      </c>
      <c r="K727" s="307">
        <f t="shared" ca="1" si="334"/>
        <v>-5.4824598563530724</v>
      </c>
      <c r="L727" s="304">
        <f t="shared" ca="1" si="319"/>
        <v>806.98523099202089</v>
      </c>
      <c r="M727" s="306">
        <f t="shared" ca="1" si="335"/>
        <v>-1.4548180686337153</v>
      </c>
      <c r="N727" s="304">
        <f t="shared" ca="1" si="336"/>
        <v>-83.354935292085614</v>
      </c>
      <c r="P727" s="310">
        <f t="shared" ca="1" si="337"/>
        <v>23</v>
      </c>
      <c r="Q727" s="304">
        <f t="shared" ca="1" si="338"/>
        <v>0</v>
      </c>
      <c r="R727" s="306">
        <f t="shared" ca="1" si="339"/>
        <v>0</v>
      </c>
      <c r="S727" s="307">
        <f t="shared" ca="1" si="340"/>
        <v>8.7299999999999986</v>
      </c>
      <c r="T727" s="304">
        <f t="shared" ca="1" si="320"/>
        <v>85.641299999999987</v>
      </c>
      <c r="U727" s="311">
        <f t="shared" ca="1" si="321"/>
        <v>0</v>
      </c>
      <c r="V727" s="306">
        <f t="shared" ca="1" si="322"/>
        <v>1.2256717854842509</v>
      </c>
      <c r="W727" s="304">
        <f t="shared" ca="1" si="323"/>
        <v>55.80757364165089</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3.3515172702442744</v>
      </c>
      <c r="AH727" s="304">
        <f t="shared" ca="1" si="347"/>
        <v>-6.3925787110480812</v>
      </c>
    </row>
    <row r="728" spans="1:34" x14ac:dyDescent="0.2">
      <c r="A728" s="347">
        <f t="shared" ca="1" si="325"/>
        <v>1E-4</v>
      </c>
      <c r="B728" s="304">
        <f t="shared" ca="1" si="326"/>
        <v>33.5209000000009</v>
      </c>
      <c r="D728" s="306">
        <f t="shared" ca="1" si="327"/>
        <v>-0.73974396307822254</v>
      </c>
      <c r="E728" s="307">
        <f t="shared" ca="1" si="328"/>
        <v>-3.4603251375361301</v>
      </c>
      <c r="F728" s="304">
        <f t="shared" ca="1" si="329"/>
        <v>3.5385125672201747</v>
      </c>
      <c r="G728" s="306">
        <f t="shared" ca="1" si="330"/>
        <v>14.92744353025545</v>
      </c>
      <c r="H728" s="307">
        <f t="shared" ca="1" si="331"/>
        <v>-128.13235844375117</v>
      </c>
      <c r="I728" s="304">
        <f t="shared" ca="1" si="332"/>
        <v>128.99895290546701</v>
      </c>
      <c r="J728" s="306">
        <f t="shared" ca="1" si="333"/>
        <v>806.96660753290701</v>
      </c>
      <c r="K728" s="307">
        <f t="shared" ca="1" si="334"/>
        <v>-5.4952730748958221</v>
      </c>
      <c r="L728" s="304">
        <f t="shared" ca="1" si="319"/>
        <v>806.9853181436057</v>
      </c>
      <c r="M728" s="306">
        <f t="shared" ca="1" si="335"/>
        <v>-1.454818948639151</v>
      </c>
      <c r="N728" s="304">
        <f t="shared" ca="1" si="336"/>
        <v>-83.354985712683032</v>
      </c>
      <c r="P728" s="310">
        <f t="shared" ca="1" si="337"/>
        <v>23</v>
      </c>
      <c r="Q728" s="304">
        <f t="shared" ca="1" si="338"/>
        <v>0</v>
      </c>
      <c r="R728" s="306">
        <f t="shared" ca="1" si="339"/>
        <v>0</v>
      </c>
      <c r="S728" s="307">
        <f t="shared" ca="1" si="340"/>
        <v>8.7299999999999986</v>
      </c>
      <c r="T728" s="304">
        <f t="shared" ca="1" si="320"/>
        <v>85.641299999999987</v>
      </c>
      <c r="U728" s="311">
        <f t="shared" ca="1" si="321"/>
        <v>0</v>
      </c>
      <c r="V728" s="306">
        <f t="shared" ca="1" si="322"/>
        <v>1.22567335596542</v>
      </c>
      <c r="W728" s="304">
        <f t="shared" ca="1" si="323"/>
        <v>55.807935134136955</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3.3514768609679564</v>
      </c>
      <c r="AH728" s="304">
        <f t="shared" ca="1" si="347"/>
        <v>-6.3926201193185452</v>
      </c>
    </row>
    <row r="729" spans="1:34" x14ac:dyDescent="0.2">
      <c r="A729" s="347">
        <f t="shared" ca="1" si="325"/>
        <v>1E-4</v>
      </c>
      <c r="B729" s="304">
        <f t="shared" ca="1" si="326"/>
        <v>33.521000000000903</v>
      </c>
      <c r="D729" s="306">
        <f t="shared" ca="1" si="327"/>
        <v>-0.73974316697065656</v>
      </c>
      <c r="E729" s="307">
        <f t="shared" ca="1" si="328"/>
        <v>-3.4602833566587341</v>
      </c>
      <c r="F729" s="304">
        <f t="shared" ca="1" si="329"/>
        <v>3.5384715431170579</v>
      </c>
      <c r="G729" s="306">
        <f t="shared" ca="1" si="330"/>
        <v>14.927369555938753</v>
      </c>
      <c r="H729" s="307">
        <f t="shared" ca="1" si="331"/>
        <v>-128.13270447208683</v>
      </c>
      <c r="I729" s="304">
        <f t="shared" ca="1" si="332"/>
        <v>128.99928804916215</v>
      </c>
      <c r="J729" s="306">
        <f t="shared" ca="1" si="333"/>
        <v>806.96660753290701</v>
      </c>
      <c r="K729" s="307">
        <f t="shared" ca="1" si="334"/>
        <v>-5.5080863280416139</v>
      </c>
      <c r="L729" s="304">
        <f t="shared" ca="1" si="319"/>
        <v>806.985405498864</v>
      </c>
      <c r="M729" s="306">
        <f t="shared" ca="1" si="335"/>
        <v>-1.4548198286356528</v>
      </c>
      <c r="N729" s="304">
        <f t="shared" ca="1" si="336"/>
        <v>-83.355036132768575</v>
      </c>
      <c r="P729" s="310">
        <f t="shared" ca="1" si="337"/>
        <v>23</v>
      </c>
      <c r="Q729" s="304">
        <f t="shared" ca="1" si="338"/>
        <v>0</v>
      </c>
      <c r="R729" s="306">
        <f t="shared" ca="1" si="339"/>
        <v>0</v>
      </c>
      <c r="S729" s="307">
        <f t="shared" ca="1" si="340"/>
        <v>8.7299999999999986</v>
      </c>
      <c r="T729" s="304">
        <f t="shared" ca="1" si="320"/>
        <v>85.641299999999987</v>
      </c>
      <c r="U729" s="311">
        <f t="shared" ca="1" si="321"/>
        <v>0</v>
      </c>
      <c r="V729" s="306">
        <f t="shared" ca="1" si="322"/>
        <v>1.2256749264528435</v>
      </c>
      <c r="W729" s="304">
        <f t="shared" ca="1" si="323"/>
        <v>55.808296624907911</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3.3514364518704118</v>
      </c>
      <c r="AH729" s="304">
        <f t="shared" ca="1" si="347"/>
        <v>-6.3926615273925504</v>
      </c>
    </row>
    <row r="730" spans="1:34" x14ac:dyDescent="0.2">
      <c r="A730" s="347">
        <f t="shared" ca="1" si="325"/>
        <v>1E-4</v>
      </c>
      <c r="B730" s="304">
        <f t="shared" ca="1" si="326"/>
        <v>33.521100000000907</v>
      </c>
      <c r="D730" s="306">
        <f t="shared" ca="1" si="327"/>
        <v>-0.73974237082412198</v>
      </c>
      <c r="E730" s="307">
        <f t="shared" ca="1" si="328"/>
        <v>-3.4602415759795724</v>
      </c>
      <c r="F730" s="304">
        <f t="shared" ca="1" si="329"/>
        <v>3.5384305192175369</v>
      </c>
      <c r="G730" s="306">
        <f t="shared" ca="1" si="330"/>
        <v>14.927295581701671</v>
      </c>
      <c r="H730" s="307">
        <f t="shared" ca="1" si="331"/>
        <v>-128.13305049624444</v>
      </c>
      <c r="I730" s="304">
        <f t="shared" ca="1" si="332"/>
        <v>128.9996231888164</v>
      </c>
      <c r="J730" s="306">
        <f t="shared" ca="1" si="333"/>
        <v>806.96660753290701</v>
      </c>
      <c r="K730" s="307">
        <f t="shared" ca="1" si="334"/>
        <v>-5.5208996157900305</v>
      </c>
      <c r="L730" s="304">
        <f t="shared" ca="1" si="319"/>
        <v>806.98549305779738</v>
      </c>
      <c r="M730" s="306">
        <f t="shared" ca="1" si="335"/>
        <v>-1.4548207086232214</v>
      </c>
      <c r="N730" s="304">
        <f t="shared" ca="1" si="336"/>
        <v>-83.355086552342271</v>
      </c>
      <c r="P730" s="310">
        <f t="shared" ca="1" si="337"/>
        <v>23</v>
      </c>
      <c r="Q730" s="304">
        <f t="shared" ca="1" si="338"/>
        <v>0</v>
      </c>
      <c r="R730" s="306">
        <f t="shared" ca="1" si="339"/>
        <v>0</v>
      </c>
      <c r="S730" s="307">
        <f t="shared" ca="1" si="340"/>
        <v>8.7299999999999986</v>
      </c>
      <c r="T730" s="304">
        <f t="shared" ca="1" si="320"/>
        <v>85.641299999999987</v>
      </c>
      <c r="U730" s="311">
        <f t="shared" ca="1" si="321"/>
        <v>0</v>
      </c>
      <c r="V730" s="306">
        <f t="shared" ca="1" si="322"/>
        <v>1.2256764969465208</v>
      </c>
      <c r="W730" s="304">
        <f t="shared" ca="1" si="323"/>
        <v>55.808658113963759</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3.3513960429516398</v>
      </c>
      <c r="AH730" s="304">
        <f t="shared" ca="1" si="347"/>
        <v>-6.3927029352700941</v>
      </c>
    </row>
    <row r="731" spans="1:34" x14ac:dyDescent="0.2">
      <c r="A731" s="347">
        <f t="shared" ca="1" si="325"/>
        <v>1E-4</v>
      </c>
      <c r="B731" s="304">
        <f t="shared" ca="1" si="326"/>
        <v>33.52120000000091</v>
      </c>
      <c r="D731" s="306">
        <f t="shared" ca="1" si="327"/>
        <v>-0.73974157463861756</v>
      </c>
      <c r="E731" s="307">
        <f t="shared" ca="1" si="328"/>
        <v>-3.4601997954986459</v>
      </c>
      <c r="F731" s="304">
        <f t="shared" ca="1" si="329"/>
        <v>3.5383894955216126</v>
      </c>
      <c r="G731" s="306">
        <f t="shared" ca="1" si="330"/>
        <v>14.927221607544206</v>
      </c>
      <c r="H731" s="307">
        <f t="shared" ca="1" si="331"/>
        <v>-128.133396516224</v>
      </c>
      <c r="I731" s="304">
        <f t="shared" ca="1" si="332"/>
        <v>128.99995832442977</v>
      </c>
      <c r="J731" s="306">
        <f t="shared" ca="1" si="333"/>
        <v>806.96660753290701</v>
      </c>
      <c r="K731" s="307">
        <f t="shared" ca="1" si="334"/>
        <v>-5.5337129381406536</v>
      </c>
      <c r="L731" s="304">
        <f t="shared" ca="1" si="319"/>
        <v>806.98558082040756</v>
      </c>
      <c r="M731" s="306">
        <f t="shared" ca="1" si="335"/>
        <v>-1.4548215886018567</v>
      </c>
      <c r="N731" s="304">
        <f t="shared" ca="1" si="336"/>
        <v>-83.355136971404136</v>
      </c>
      <c r="P731" s="310">
        <f t="shared" ca="1" si="337"/>
        <v>23</v>
      </c>
      <c r="Q731" s="304">
        <f t="shared" ca="1" si="338"/>
        <v>0</v>
      </c>
      <c r="R731" s="306">
        <f t="shared" ca="1" si="339"/>
        <v>0</v>
      </c>
      <c r="S731" s="307">
        <f t="shared" ca="1" si="340"/>
        <v>8.7299999999999986</v>
      </c>
      <c r="T731" s="304">
        <f t="shared" ca="1" si="320"/>
        <v>85.641299999999987</v>
      </c>
      <c r="U731" s="311">
        <f t="shared" ca="1" si="321"/>
        <v>0</v>
      </c>
      <c r="V731" s="306">
        <f t="shared" ca="1" si="322"/>
        <v>1.2256780674464522</v>
      </c>
      <c r="W731" s="304">
        <f t="shared" ca="1" si="323"/>
        <v>55.809019601304442</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3.3513556342116422</v>
      </c>
      <c r="AH731" s="304">
        <f t="shared" ca="1" si="347"/>
        <v>-6.3927443429511763</v>
      </c>
    </row>
    <row r="732" spans="1:34" x14ac:dyDescent="0.2">
      <c r="A732" s="347">
        <f t="shared" ca="1" si="325"/>
        <v>1E-4</v>
      </c>
      <c r="B732" s="304">
        <f t="shared" ca="1" si="326"/>
        <v>33.521300000000913</v>
      </c>
      <c r="D732" s="306">
        <f t="shared" ca="1" si="327"/>
        <v>-0.73974077841414421</v>
      </c>
      <c r="E732" s="307">
        <f t="shared" ca="1" si="328"/>
        <v>-3.460158015215959</v>
      </c>
      <c r="F732" s="304">
        <f t="shared" ca="1" si="329"/>
        <v>3.5383484720292895</v>
      </c>
      <c r="G732" s="306">
        <f t="shared" ca="1" si="330"/>
        <v>14.927147633466365</v>
      </c>
      <c r="H732" s="307">
        <f t="shared" ca="1" si="331"/>
        <v>-128.13374253202551</v>
      </c>
      <c r="I732" s="304">
        <f t="shared" ca="1" si="332"/>
        <v>129.00029345600228</v>
      </c>
      <c r="J732" s="306">
        <f t="shared" ca="1" si="333"/>
        <v>806.96660753290701</v>
      </c>
      <c r="K732" s="307">
        <f t="shared" ca="1" si="334"/>
        <v>-5.5465262950930656</v>
      </c>
      <c r="L732" s="304">
        <f t="shared" ca="1" si="319"/>
        <v>806.9856687866959</v>
      </c>
      <c r="M732" s="306">
        <f t="shared" ca="1" si="335"/>
        <v>-1.4548224685715589</v>
      </c>
      <c r="N732" s="304">
        <f t="shared" ca="1" si="336"/>
        <v>-83.355187389954182</v>
      </c>
      <c r="P732" s="310">
        <f t="shared" ca="1" si="337"/>
        <v>23</v>
      </c>
      <c r="Q732" s="304">
        <f t="shared" ca="1" si="338"/>
        <v>0</v>
      </c>
      <c r="R732" s="306">
        <f t="shared" ca="1" si="339"/>
        <v>0</v>
      </c>
      <c r="S732" s="307">
        <f t="shared" ca="1" si="340"/>
        <v>8.7299999999999986</v>
      </c>
      <c r="T732" s="304">
        <f t="shared" ca="1" si="320"/>
        <v>85.641299999999987</v>
      </c>
      <c r="U732" s="311">
        <f t="shared" ca="1" si="321"/>
        <v>0</v>
      </c>
      <c r="V732" s="306">
        <f t="shared" ca="1" si="322"/>
        <v>1.2256796379526378</v>
      </c>
      <c r="W732" s="304">
        <f t="shared" ca="1" si="323"/>
        <v>55.809381086929989</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3.3513152256504268</v>
      </c>
      <c r="AH732" s="304">
        <f t="shared" ca="1" si="347"/>
        <v>-6.3927857504357908</v>
      </c>
    </row>
    <row r="733" spans="1:34" x14ac:dyDescent="0.2">
      <c r="A733" s="347">
        <f t="shared" ca="1" si="325"/>
        <v>1E-4</v>
      </c>
      <c r="B733" s="304">
        <f t="shared" ca="1" si="326"/>
        <v>33.521400000000916</v>
      </c>
      <c r="D733" s="306">
        <f t="shared" ca="1" si="327"/>
        <v>-0.73973998215070225</v>
      </c>
      <c r="E733" s="307">
        <f t="shared" ca="1" si="328"/>
        <v>-3.4601162351315109</v>
      </c>
      <c r="F733" s="304">
        <f t="shared" ca="1" si="329"/>
        <v>3.5383074487405675</v>
      </c>
      <c r="G733" s="306">
        <f t="shared" ca="1" si="330"/>
        <v>14.927073659468149</v>
      </c>
      <c r="H733" s="307">
        <f t="shared" ca="1" si="331"/>
        <v>-128.13408854364903</v>
      </c>
      <c r="I733" s="304">
        <f t="shared" ca="1" si="332"/>
        <v>129.00062858353394</v>
      </c>
      <c r="J733" s="306">
        <f t="shared" ca="1" si="333"/>
        <v>806.96660753290701</v>
      </c>
      <c r="K733" s="307">
        <f t="shared" ca="1" si="334"/>
        <v>-5.5593396866468492</v>
      </c>
      <c r="L733" s="304">
        <f t="shared" ca="1" si="319"/>
        <v>806.9857569566642</v>
      </c>
      <c r="M733" s="306">
        <f t="shared" ca="1" si="335"/>
        <v>-1.4548233485323283</v>
      </c>
      <c r="N733" s="304">
        <f t="shared" ca="1" si="336"/>
        <v>-83.355237807992395</v>
      </c>
      <c r="P733" s="310">
        <f t="shared" ca="1" si="337"/>
        <v>23</v>
      </c>
      <c r="Q733" s="304">
        <f t="shared" ca="1" si="338"/>
        <v>0</v>
      </c>
      <c r="R733" s="306">
        <f t="shared" ca="1" si="339"/>
        <v>0</v>
      </c>
      <c r="S733" s="307">
        <f t="shared" ca="1" si="340"/>
        <v>8.7299999999999986</v>
      </c>
      <c r="T733" s="304">
        <f t="shared" ca="1" si="320"/>
        <v>85.641299999999987</v>
      </c>
      <c r="U733" s="311">
        <f t="shared" ca="1" si="321"/>
        <v>0</v>
      </c>
      <c r="V733" s="306">
        <f t="shared" ca="1" si="322"/>
        <v>1.225681208465077</v>
      </c>
      <c r="W733" s="304">
        <f t="shared" ca="1" si="323"/>
        <v>55.809742570840335</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3.3512748172679876</v>
      </c>
      <c r="AH733" s="304">
        <f t="shared" ca="1" si="347"/>
        <v>-6.3928271577239402</v>
      </c>
    </row>
    <row r="734" spans="1:34" x14ac:dyDescent="0.2">
      <c r="A734" s="347">
        <f t="shared" ca="1" si="325"/>
        <v>1E-4</v>
      </c>
      <c r="B734" s="304">
        <f t="shared" ca="1" si="326"/>
        <v>33.52150000000092</v>
      </c>
      <c r="D734" s="306">
        <f t="shared" ca="1" si="327"/>
        <v>-0.73973918584829124</v>
      </c>
      <c r="E734" s="307">
        <f t="shared" ca="1" si="328"/>
        <v>-3.460074455245306</v>
      </c>
      <c r="F734" s="304">
        <f t="shared" ca="1" si="329"/>
        <v>3.5382664256554501</v>
      </c>
      <c r="G734" s="306">
        <f t="shared" ca="1" si="330"/>
        <v>14.926999685549564</v>
      </c>
      <c r="H734" s="307">
        <f t="shared" ca="1" si="331"/>
        <v>-128.13443455109456</v>
      </c>
      <c r="I734" s="304">
        <f t="shared" ca="1" si="332"/>
        <v>129.00096370702479</v>
      </c>
      <c r="J734" s="306">
        <f t="shared" ca="1" si="333"/>
        <v>806.96660753290701</v>
      </c>
      <c r="K734" s="307">
        <f t="shared" ca="1" si="334"/>
        <v>-5.572153112801586</v>
      </c>
      <c r="L734" s="304">
        <f t="shared" ca="1" si="319"/>
        <v>806.98584533031396</v>
      </c>
      <c r="M734" s="306">
        <f t="shared" ca="1" si="335"/>
        <v>-1.454824228484165</v>
      </c>
      <c r="N734" s="304">
        <f t="shared" ca="1" si="336"/>
        <v>-83.355288225518819</v>
      </c>
      <c r="P734" s="310">
        <f t="shared" ca="1" si="337"/>
        <v>23</v>
      </c>
      <c r="Q734" s="304">
        <f t="shared" ca="1" si="338"/>
        <v>0</v>
      </c>
      <c r="R734" s="306">
        <f t="shared" ca="1" si="339"/>
        <v>0</v>
      </c>
      <c r="S734" s="307">
        <f t="shared" ca="1" si="340"/>
        <v>8.7299999999999986</v>
      </c>
      <c r="T734" s="304">
        <f t="shared" ca="1" si="320"/>
        <v>85.641299999999987</v>
      </c>
      <c r="U734" s="311">
        <f t="shared" ca="1" si="321"/>
        <v>0</v>
      </c>
      <c r="V734" s="306">
        <f t="shared" ca="1" si="322"/>
        <v>1.2256827789837701</v>
      </c>
      <c r="W734" s="304">
        <f t="shared" ca="1" si="323"/>
        <v>55.810104053035481</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3.3512344090643404</v>
      </c>
      <c r="AH734" s="304">
        <f t="shared" ca="1" si="347"/>
        <v>-6.3928685648156174</v>
      </c>
    </row>
    <row r="735" spans="1:34" x14ac:dyDescent="0.2">
      <c r="A735" s="347">
        <f t="shared" ca="1" si="325"/>
        <v>1E-4</v>
      </c>
      <c r="B735" s="304">
        <f t="shared" ca="1" si="326"/>
        <v>33.521600000000923</v>
      </c>
      <c r="D735" s="306">
        <f t="shared" ca="1" si="327"/>
        <v>-0.73973838950691151</v>
      </c>
      <c r="E735" s="307">
        <f t="shared" ca="1" si="328"/>
        <v>-3.4600326755573461</v>
      </c>
      <c r="F735" s="304">
        <f t="shared" ca="1" si="329"/>
        <v>3.5382254027739393</v>
      </c>
      <c r="G735" s="306">
        <f t="shared" ca="1" si="330"/>
        <v>14.926925711710613</v>
      </c>
      <c r="H735" s="307">
        <f t="shared" ca="1" si="331"/>
        <v>-128.13478055436212</v>
      </c>
      <c r="I735" s="304">
        <f t="shared" ca="1" si="332"/>
        <v>129.00129882647485</v>
      </c>
      <c r="J735" s="306">
        <f t="shared" ca="1" si="333"/>
        <v>806.96660753290701</v>
      </c>
      <c r="K735" s="307">
        <f t="shared" ca="1" si="334"/>
        <v>-5.5849665735568585</v>
      </c>
      <c r="L735" s="304">
        <f t="shared" ca="1" si="319"/>
        <v>806.98593390764665</v>
      </c>
      <c r="M735" s="306">
        <f t="shared" ca="1" si="335"/>
        <v>-1.4548251084270689</v>
      </c>
      <c r="N735" s="304">
        <f t="shared" ca="1" si="336"/>
        <v>-83.355338642533425</v>
      </c>
      <c r="P735" s="310">
        <f t="shared" ca="1" si="337"/>
        <v>23</v>
      </c>
      <c r="Q735" s="304">
        <f t="shared" ca="1" si="338"/>
        <v>0</v>
      </c>
      <c r="R735" s="306">
        <f t="shared" ca="1" si="339"/>
        <v>0</v>
      </c>
      <c r="S735" s="307">
        <f t="shared" ca="1" si="340"/>
        <v>8.7299999999999986</v>
      </c>
      <c r="T735" s="304">
        <f t="shared" ca="1" si="320"/>
        <v>85.641299999999987</v>
      </c>
      <c r="U735" s="311">
        <f t="shared" ca="1" si="321"/>
        <v>0</v>
      </c>
      <c r="V735" s="306">
        <f t="shared" ca="1" si="322"/>
        <v>1.2256843495087175</v>
      </c>
      <c r="W735" s="304">
        <f t="shared" ca="1" si="323"/>
        <v>55.810465533515455</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3.3511940010394756</v>
      </c>
      <c r="AH735" s="304">
        <f t="shared" ca="1" si="347"/>
        <v>-6.3929099717108233</v>
      </c>
    </row>
    <row r="736" spans="1:34" x14ac:dyDescent="0.2">
      <c r="A736" s="347">
        <f t="shared" ca="1" si="325"/>
        <v>1E-4</v>
      </c>
      <c r="B736" s="304">
        <f t="shared" ca="1" si="326"/>
        <v>33.521700000000926</v>
      </c>
      <c r="D736" s="306">
        <f t="shared" ca="1" si="327"/>
        <v>-0.7397375931265664</v>
      </c>
      <c r="E736" s="307">
        <f t="shared" ca="1" si="328"/>
        <v>-3.4599908960676276</v>
      </c>
      <c r="F736" s="304">
        <f t="shared" ca="1" si="329"/>
        <v>3.5381843800960331</v>
      </c>
      <c r="G736" s="306">
        <f t="shared" ca="1" si="330"/>
        <v>14.926851737951301</v>
      </c>
      <c r="H736" s="307">
        <f t="shared" ca="1" si="331"/>
        <v>-128.13512655345173</v>
      </c>
      <c r="I736" s="304">
        <f t="shared" ca="1" si="332"/>
        <v>129.00163394188411</v>
      </c>
      <c r="J736" s="306">
        <f t="shared" ca="1" si="333"/>
        <v>806.96660753290701</v>
      </c>
      <c r="K736" s="307">
        <f t="shared" ca="1" si="334"/>
        <v>-5.5977800689122494</v>
      </c>
      <c r="L736" s="304">
        <f t="shared" ca="1" si="319"/>
        <v>806.98602268866387</v>
      </c>
      <c r="M736" s="306">
        <f t="shared" ca="1" si="335"/>
        <v>-1.4548259883610404</v>
      </c>
      <c r="N736" s="304">
        <f t="shared" ca="1" si="336"/>
        <v>-83.355389059036241</v>
      </c>
      <c r="P736" s="310">
        <f t="shared" ca="1" si="337"/>
        <v>23</v>
      </c>
      <c r="Q736" s="304">
        <f t="shared" ca="1" si="338"/>
        <v>0</v>
      </c>
      <c r="R736" s="306">
        <f t="shared" ca="1" si="339"/>
        <v>0</v>
      </c>
      <c r="S736" s="307">
        <f t="shared" ca="1" si="340"/>
        <v>8.7299999999999986</v>
      </c>
      <c r="T736" s="304">
        <f t="shared" ca="1" si="320"/>
        <v>85.641299999999987</v>
      </c>
      <c r="U736" s="311">
        <f t="shared" ca="1" si="321"/>
        <v>0</v>
      </c>
      <c r="V736" s="306">
        <f t="shared" ca="1" si="322"/>
        <v>1.2256859200399179</v>
      </c>
      <c r="W736" s="304">
        <f t="shared" ca="1" si="323"/>
        <v>55.810827012280122</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3.3511535931933958</v>
      </c>
      <c r="AH736" s="304">
        <f t="shared" ca="1" si="347"/>
        <v>-6.3929513784095606</v>
      </c>
    </row>
    <row r="737" spans="1:34" x14ac:dyDescent="0.2">
      <c r="A737" s="347">
        <f t="shared" ca="1" si="325"/>
        <v>1E-4</v>
      </c>
      <c r="B737" s="304">
        <f t="shared" ca="1" si="326"/>
        <v>33.52180000000093</v>
      </c>
      <c r="D737" s="306">
        <f t="shared" ca="1" si="327"/>
        <v>-0.7397367967072529</v>
      </c>
      <c r="E737" s="307">
        <f t="shared" ca="1" si="328"/>
        <v>-3.4599491167761665</v>
      </c>
      <c r="F737" s="304">
        <f t="shared" ca="1" si="329"/>
        <v>3.5381433576217463</v>
      </c>
      <c r="G737" s="306">
        <f t="shared" ca="1" si="330"/>
        <v>14.92677776427163</v>
      </c>
      <c r="H737" s="307">
        <f t="shared" ca="1" si="331"/>
        <v>-128.1354725483634</v>
      </c>
      <c r="I737" s="304">
        <f t="shared" ca="1" si="332"/>
        <v>129.00196905325259</v>
      </c>
      <c r="J737" s="306">
        <f t="shared" ca="1" si="333"/>
        <v>806.96660753290701</v>
      </c>
      <c r="K737" s="307">
        <f t="shared" ca="1" si="334"/>
        <v>-5.6105935988673403</v>
      </c>
      <c r="L737" s="304">
        <f t="shared" ca="1" si="319"/>
        <v>806.9861116733673</v>
      </c>
      <c r="M737" s="306">
        <f t="shared" ca="1" si="335"/>
        <v>-1.4548268682860794</v>
      </c>
      <c r="N737" s="304">
        <f t="shared" ca="1" si="336"/>
        <v>-83.355439475027268</v>
      </c>
      <c r="P737" s="310">
        <f t="shared" ca="1" si="337"/>
        <v>23</v>
      </c>
      <c r="Q737" s="304">
        <f t="shared" ca="1" si="338"/>
        <v>0</v>
      </c>
      <c r="R737" s="306">
        <f t="shared" ca="1" si="339"/>
        <v>0</v>
      </c>
      <c r="S737" s="307">
        <f t="shared" ca="1" si="340"/>
        <v>8.7299999999999986</v>
      </c>
      <c r="T737" s="304">
        <f t="shared" ca="1" si="320"/>
        <v>85.641299999999987</v>
      </c>
      <c r="U737" s="311">
        <f t="shared" ca="1" si="321"/>
        <v>0</v>
      </c>
      <c r="V737" s="306">
        <f t="shared" ca="1" si="322"/>
        <v>1.2256874905773729</v>
      </c>
      <c r="W737" s="304">
        <f t="shared" ca="1" si="323"/>
        <v>55.81118848932956</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3.3511131855261169</v>
      </c>
      <c r="AH737" s="304">
        <f t="shared" ca="1" si="347"/>
        <v>-6.3929927849118133</v>
      </c>
    </row>
    <row r="738" spans="1:34" x14ac:dyDescent="0.2">
      <c r="A738" s="347">
        <f t="shared" ca="1" si="325"/>
        <v>1E-4</v>
      </c>
      <c r="B738" s="304">
        <f t="shared" ca="1" si="326"/>
        <v>33.521900000000933</v>
      </c>
      <c r="D738" s="306">
        <f t="shared" ca="1" si="327"/>
        <v>-0.73973600024897357</v>
      </c>
      <c r="E738" s="307">
        <f t="shared" ca="1" si="328"/>
        <v>-3.459907337682953</v>
      </c>
      <c r="F738" s="304">
        <f t="shared" ca="1" si="329"/>
        <v>3.538102335351069</v>
      </c>
      <c r="G738" s="306">
        <f t="shared" ca="1" si="330"/>
        <v>14.926703790671606</v>
      </c>
      <c r="H738" s="307">
        <f t="shared" ca="1" si="331"/>
        <v>-128.13581853909716</v>
      </c>
      <c r="I738" s="304">
        <f t="shared" ca="1" si="332"/>
        <v>129.00230416058037</v>
      </c>
      <c r="J738" s="306">
        <f t="shared" ca="1" si="333"/>
        <v>806.96660753290701</v>
      </c>
      <c r="K738" s="307">
        <f t="shared" ca="1" si="334"/>
        <v>-5.6234071634217138</v>
      </c>
      <c r="L738" s="304">
        <f t="shared" ca="1" si="319"/>
        <v>806.98620086175845</v>
      </c>
      <c r="M738" s="306">
        <f t="shared" ca="1" si="335"/>
        <v>-1.4548277482021861</v>
      </c>
      <c r="N738" s="304">
        <f t="shared" ca="1" si="336"/>
        <v>-83.355489890506504</v>
      </c>
      <c r="P738" s="310">
        <f t="shared" ca="1" si="337"/>
        <v>23</v>
      </c>
      <c r="Q738" s="304">
        <f t="shared" ca="1" si="338"/>
        <v>0</v>
      </c>
      <c r="R738" s="306">
        <f t="shared" ca="1" si="339"/>
        <v>0</v>
      </c>
      <c r="S738" s="307">
        <f t="shared" ca="1" si="340"/>
        <v>8.7299999999999986</v>
      </c>
      <c r="T738" s="304">
        <f t="shared" ca="1" si="320"/>
        <v>85.641299999999987</v>
      </c>
      <c r="U738" s="311">
        <f t="shared" ca="1" si="321"/>
        <v>0</v>
      </c>
      <c r="V738" s="306">
        <f t="shared" ca="1" si="322"/>
        <v>1.2256890611210813</v>
      </c>
      <c r="W738" s="304">
        <f t="shared" ca="1" si="323"/>
        <v>55.811549964663762</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3.3510727780376275</v>
      </c>
      <c r="AH738" s="304">
        <f t="shared" ca="1" si="347"/>
        <v>-6.3930341912175912</v>
      </c>
    </row>
    <row r="739" spans="1:34" x14ac:dyDescent="0.2">
      <c r="A739" s="347">
        <f t="shared" ca="1" si="325"/>
        <v>1E-4</v>
      </c>
      <c r="B739" s="304">
        <f t="shared" ca="1" si="326"/>
        <v>33.522000000000936</v>
      </c>
      <c r="D739" s="306">
        <f t="shared" ca="1" si="327"/>
        <v>-0.73973520375173007</v>
      </c>
      <c r="E739" s="307">
        <f t="shared" ca="1" si="328"/>
        <v>-3.4598655587879881</v>
      </c>
      <c r="F739" s="304">
        <f t="shared" ca="1" si="329"/>
        <v>3.538061313284004</v>
      </c>
      <c r="G739" s="306">
        <f t="shared" ca="1" si="330"/>
        <v>14.92662981715123</v>
      </c>
      <c r="H739" s="307">
        <f t="shared" ca="1" si="331"/>
        <v>-128.13616452565304</v>
      </c>
      <c r="I739" s="304">
        <f t="shared" ca="1" si="332"/>
        <v>129.00263926386737</v>
      </c>
      <c r="J739" s="306">
        <f t="shared" ca="1" si="333"/>
        <v>806.96660753290701</v>
      </c>
      <c r="K739" s="307">
        <f t="shared" ca="1" si="334"/>
        <v>-5.6362207625749514</v>
      </c>
      <c r="L739" s="304">
        <f t="shared" ca="1" si="319"/>
        <v>806.986290253839</v>
      </c>
      <c r="M739" s="306">
        <f t="shared" ca="1" si="335"/>
        <v>-1.454828628109361</v>
      </c>
      <c r="N739" s="304">
        <f t="shared" ca="1" si="336"/>
        <v>-83.35554030547398</v>
      </c>
      <c r="P739" s="310">
        <f t="shared" ca="1" si="337"/>
        <v>23</v>
      </c>
      <c r="Q739" s="304">
        <f t="shared" ca="1" si="338"/>
        <v>0</v>
      </c>
      <c r="R739" s="306">
        <f t="shared" ca="1" si="339"/>
        <v>0</v>
      </c>
      <c r="S739" s="307">
        <f t="shared" ca="1" si="340"/>
        <v>8.7299999999999986</v>
      </c>
      <c r="T739" s="304">
        <f t="shared" ca="1" si="320"/>
        <v>85.641299999999987</v>
      </c>
      <c r="U739" s="311">
        <f t="shared" ca="1" si="321"/>
        <v>0</v>
      </c>
      <c r="V739" s="306">
        <f t="shared" ca="1" si="322"/>
        <v>1.2256906316710436</v>
      </c>
      <c r="W739" s="304">
        <f t="shared" ca="1" si="323"/>
        <v>55.811911438282614</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3.3510323707279328</v>
      </c>
      <c r="AH739" s="304">
        <f t="shared" ca="1" si="347"/>
        <v>-6.3930755973268925</v>
      </c>
    </row>
    <row r="740" spans="1:34" x14ac:dyDescent="0.2">
      <c r="A740" s="347">
        <f t="shared" ca="1" si="325"/>
        <v>1E-4</v>
      </c>
      <c r="B740" s="304">
        <f t="shared" ca="1" si="326"/>
        <v>33.52210000000094</v>
      </c>
      <c r="D740" s="306">
        <f t="shared" ca="1" si="327"/>
        <v>-0.73973440721551831</v>
      </c>
      <c r="E740" s="307">
        <f t="shared" ca="1" si="328"/>
        <v>-3.4598237800912868</v>
      </c>
      <c r="F740" s="304">
        <f t="shared" ca="1" si="329"/>
        <v>3.5380202914205645</v>
      </c>
      <c r="G740" s="306">
        <f t="shared" ca="1" si="330"/>
        <v>14.926555843710508</v>
      </c>
      <c r="H740" s="307">
        <f t="shared" ca="1" si="331"/>
        <v>-128.13651050803105</v>
      </c>
      <c r="I740" s="304">
        <f t="shared" ca="1" si="332"/>
        <v>129.00297436311365</v>
      </c>
      <c r="J740" s="306">
        <f t="shared" ca="1" si="333"/>
        <v>806.96660753290701</v>
      </c>
      <c r="K740" s="307">
        <f t="shared" ca="1" si="334"/>
        <v>-5.6490343963266358</v>
      </c>
      <c r="L740" s="304">
        <f t="shared" ca="1" si="319"/>
        <v>806.98637984961033</v>
      </c>
      <c r="M740" s="306">
        <f t="shared" ca="1" si="335"/>
        <v>-1.4548295080076037</v>
      </c>
      <c r="N740" s="304">
        <f t="shared" ca="1" si="336"/>
        <v>-83.355590719929694</v>
      </c>
      <c r="P740" s="310">
        <f t="shared" ca="1" si="337"/>
        <v>23</v>
      </c>
      <c r="Q740" s="304">
        <f t="shared" ca="1" si="338"/>
        <v>0</v>
      </c>
      <c r="R740" s="306">
        <f t="shared" ca="1" si="339"/>
        <v>0</v>
      </c>
      <c r="S740" s="307">
        <f t="shared" ca="1" si="340"/>
        <v>8.7299999999999986</v>
      </c>
      <c r="T740" s="304">
        <f t="shared" ca="1" si="320"/>
        <v>85.641299999999987</v>
      </c>
      <c r="U740" s="311">
        <f t="shared" ca="1" si="321"/>
        <v>0</v>
      </c>
      <c r="V740" s="306">
        <f t="shared" ca="1" si="322"/>
        <v>1.2256922022272596</v>
      </c>
      <c r="W740" s="304">
        <f t="shared" ca="1" si="323"/>
        <v>55.812272910186152</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3.3509919635970435</v>
      </c>
      <c r="AH740" s="304">
        <f t="shared" ca="1" si="347"/>
        <v>-6.3931170032397047</v>
      </c>
    </row>
    <row r="741" spans="1:34" x14ac:dyDescent="0.2">
      <c r="A741" s="347">
        <f t="shared" ca="1" si="325"/>
        <v>1E-4</v>
      </c>
      <c r="B741" s="304">
        <f t="shared" ca="1" si="326"/>
        <v>33.522200000000943</v>
      </c>
      <c r="D741" s="306">
        <f t="shared" ca="1" si="327"/>
        <v>-0.73973361064034315</v>
      </c>
      <c r="E741" s="307">
        <f t="shared" ca="1" si="328"/>
        <v>-3.4597820015928411</v>
      </c>
      <c r="F741" s="304">
        <f t="shared" ca="1" si="329"/>
        <v>3.537979269760744</v>
      </c>
      <c r="G741" s="306">
        <f t="shared" ca="1" si="330"/>
        <v>14.926481870349445</v>
      </c>
      <c r="H741" s="307">
        <f t="shared" ca="1" si="331"/>
        <v>-128.13685648623121</v>
      </c>
      <c r="I741" s="304">
        <f t="shared" ca="1" si="332"/>
        <v>129.00330945831925</v>
      </c>
      <c r="J741" s="306">
        <f t="shared" ca="1" si="333"/>
        <v>806.96660753290701</v>
      </c>
      <c r="K741" s="307">
        <f t="shared" ca="1" si="334"/>
        <v>-5.6618480646763487</v>
      </c>
      <c r="L741" s="304">
        <f t="shared" ca="1" si="319"/>
        <v>806.98646964907425</v>
      </c>
      <c r="M741" s="306">
        <f t="shared" ca="1" si="335"/>
        <v>-1.4548303878969147</v>
      </c>
      <c r="N741" s="304">
        <f t="shared" ca="1" si="336"/>
        <v>-83.355641133873647</v>
      </c>
      <c r="P741" s="310">
        <f t="shared" ca="1" si="337"/>
        <v>23</v>
      </c>
      <c r="Q741" s="304">
        <f t="shared" ca="1" si="338"/>
        <v>0</v>
      </c>
      <c r="R741" s="306">
        <f t="shared" ca="1" si="339"/>
        <v>0</v>
      </c>
      <c r="S741" s="307">
        <f t="shared" ca="1" si="340"/>
        <v>8.7299999999999986</v>
      </c>
      <c r="T741" s="304">
        <f t="shared" ca="1" si="320"/>
        <v>85.641299999999987</v>
      </c>
      <c r="U741" s="311">
        <f t="shared" ca="1" si="321"/>
        <v>0</v>
      </c>
      <c r="V741" s="306">
        <f t="shared" ca="1" si="322"/>
        <v>1.2256937727897292</v>
      </c>
      <c r="W741" s="304">
        <f t="shared" ca="1" si="323"/>
        <v>55.812634380374377</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3.3509515566449553</v>
      </c>
      <c r="AH741" s="304">
        <f t="shared" ca="1" si="347"/>
        <v>-6.3931584089560323</v>
      </c>
    </row>
    <row r="742" spans="1:34" x14ac:dyDescent="0.2">
      <c r="A742" s="347">
        <f t="shared" ca="1" si="325"/>
        <v>1E-4</v>
      </c>
      <c r="B742" s="304">
        <f t="shared" ca="1" si="326"/>
        <v>33.522300000000946</v>
      </c>
      <c r="D742" s="306">
        <f t="shared" ca="1" si="327"/>
        <v>-0.73973281402620339</v>
      </c>
      <c r="E742" s="307">
        <f t="shared" ca="1" si="328"/>
        <v>-3.4597402232926546</v>
      </c>
      <c r="F742" s="304">
        <f t="shared" ca="1" si="329"/>
        <v>3.537938248304545</v>
      </c>
      <c r="G742" s="306">
        <f t="shared" ca="1" si="330"/>
        <v>14.926407897068042</v>
      </c>
      <c r="H742" s="307">
        <f t="shared" ca="1" si="331"/>
        <v>-128.13720246025355</v>
      </c>
      <c r="I742" s="304">
        <f t="shared" ca="1" si="332"/>
        <v>129.00364454948419</v>
      </c>
      <c r="J742" s="306">
        <f t="shared" ca="1" si="333"/>
        <v>806.96660753290701</v>
      </c>
      <c r="K742" s="307">
        <f t="shared" ca="1" si="334"/>
        <v>-5.6746617676236726</v>
      </c>
      <c r="L742" s="304">
        <f t="shared" ca="1" si="319"/>
        <v>806.98655965223213</v>
      </c>
      <c r="M742" s="306">
        <f t="shared" ca="1" si="335"/>
        <v>-1.4548312677772941</v>
      </c>
      <c r="N742" s="304">
        <f t="shared" ca="1" si="336"/>
        <v>-83.355691547305867</v>
      </c>
      <c r="P742" s="310">
        <f t="shared" ca="1" si="337"/>
        <v>23</v>
      </c>
      <c r="Q742" s="304">
        <f t="shared" ca="1" si="338"/>
        <v>0</v>
      </c>
      <c r="R742" s="306">
        <f t="shared" ca="1" si="339"/>
        <v>0</v>
      </c>
      <c r="S742" s="307">
        <f t="shared" ca="1" si="340"/>
        <v>8.7299999999999986</v>
      </c>
      <c r="T742" s="304">
        <f t="shared" ca="1" si="320"/>
        <v>85.641299999999987</v>
      </c>
      <c r="U742" s="311">
        <f t="shared" ca="1" si="321"/>
        <v>0</v>
      </c>
      <c r="V742" s="306">
        <f t="shared" ca="1" si="322"/>
        <v>1.2256953433584528</v>
      </c>
      <c r="W742" s="304">
        <f t="shared" ca="1" si="323"/>
        <v>55.812995848847265</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3.3509111498716706</v>
      </c>
      <c r="AH742" s="304">
        <f t="shared" ca="1" si="347"/>
        <v>-6.3931998144758744</v>
      </c>
    </row>
    <row r="743" spans="1:34" x14ac:dyDescent="0.2">
      <c r="A743" s="347">
        <f t="shared" ca="1" si="325"/>
        <v>1E-4</v>
      </c>
      <c r="B743" s="304">
        <f t="shared" ca="1" si="326"/>
        <v>33.52240000000095</v>
      </c>
      <c r="D743" s="306">
        <f t="shared" ca="1" si="327"/>
        <v>-0.73973201737309902</v>
      </c>
      <c r="E743" s="307">
        <f t="shared" ca="1" si="328"/>
        <v>-3.4596984451907282</v>
      </c>
      <c r="F743" s="304">
        <f t="shared" ca="1" si="329"/>
        <v>3.5378972270519697</v>
      </c>
      <c r="G743" s="306">
        <f t="shared" ca="1" si="330"/>
        <v>14.926333923866306</v>
      </c>
      <c r="H743" s="307">
        <f t="shared" ca="1" si="331"/>
        <v>-128.13754843009806</v>
      </c>
      <c r="I743" s="304">
        <f t="shared" ca="1" si="332"/>
        <v>129.00397963660845</v>
      </c>
      <c r="J743" s="306">
        <f t="shared" ca="1" si="333"/>
        <v>806.96660753290701</v>
      </c>
      <c r="K743" s="307">
        <f t="shared" ca="1" si="334"/>
        <v>-5.68747550516819</v>
      </c>
      <c r="L743" s="304">
        <f t="shared" ca="1" si="319"/>
        <v>806.98664985908579</v>
      </c>
      <c r="M743" s="306">
        <f t="shared" ca="1" si="335"/>
        <v>-1.4548321476487418</v>
      </c>
      <c r="N743" s="304">
        <f t="shared" ca="1" si="336"/>
        <v>-83.355741960226339</v>
      </c>
      <c r="P743" s="310">
        <f t="shared" ca="1" si="337"/>
        <v>23</v>
      </c>
      <c r="Q743" s="304">
        <f t="shared" ca="1" si="338"/>
        <v>0</v>
      </c>
      <c r="R743" s="306">
        <f t="shared" ca="1" si="339"/>
        <v>0</v>
      </c>
      <c r="S743" s="307">
        <f t="shared" ca="1" si="340"/>
        <v>8.7299999999999986</v>
      </c>
      <c r="T743" s="304">
        <f t="shared" ca="1" si="320"/>
        <v>85.641299999999987</v>
      </c>
      <c r="U743" s="311">
        <f t="shared" ca="1" si="321"/>
        <v>0</v>
      </c>
      <c r="V743" s="306">
        <f t="shared" ca="1" si="322"/>
        <v>1.2256969139334295</v>
      </c>
      <c r="W743" s="304">
        <f t="shared" ca="1" si="323"/>
        <v>55.813357315604748</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3.3508707432771931</v>
      </c>
      <c r="AH743" s="304">
        <f t="shared" ca="1" si="347"/>
        <v>-6.3932412197992292</v>
      </c>
    </row>
    <row r="744" spans="1:34" x14ac:dyDescent="0.2">
      <c r="A744" s="347">
        <f t="shared" ca="1" si="325"/>
        <v>1E-4</v>
      </c>
      <c r="B744" s="304">
        <f t="shared" ca="1" si="326"/>
        <v>33.522500000000953</v>
      </c>
      <c r="D744" s="306">
        <f t="shared" ca="1" si="327"/>
        <v>-0.73973122068103214</v>
      </c>
      <c r="E744" s="307">
        <f t="shared" ca="1" si="328"/>
        <v>-3.4596566672870699</v>
      </c>
      <c r="F744" s="304">
        <f t="shared" ca="1" si="329"/>
        <v>3.5378562060030259</v>
      </c>
      <c r="G744" s="306">
        <f t="shared" ca="1" si="330"/>
        <v>14.926259950744237</v>
      </c>
      <c r="H744" s="307">
        <f t="shared" ca="1" si="331"/>
        <v>-128.13789439576479</v>
      </c>
      <c r="I744" s="304">
        <f t="shared" ca="1" si="332"/>
        <v>129.00431471969208</v>
      </c>
      <c r="J744" s="306">
        <f t="shared" ca="1" si="333"/>
        <v>806.96660753290701</v>
      </c>
      <c r="K744" s="307">
        <f t="shared" ca="1" si="334"/>
        <v>-5.7002892773094835</v>
      </c>
      <c r="L744" s="304">
        <f t="shared" ca="1" si="319"/>
        <v>806.98674026963647</v>
      </c>
      <c r="M744" s="306">
        <f t="shared" ca="1" si="335"/>
        <v>-1.4548330275112584</v>
      </c>
      <c r="N744" s="304">
        <f t="shared" ca="1" si="336"/>
        <v>-83.355792372635094</v>
      </c>
      <c r="P744" s="310">
        <f t="shared" ca="1" si="337"/>
        <v>23</v>
      </c>
      <c r="Q744" s="304">
        <f t="shared" ca="1" si="338"/>
        <v>0</v>
      </c>
      <c r="R744" s="306">
        <f t="shared" ca="1" si="339"/>
        <v>0</v>
      </c>
      <c r="S744" s="307">
        <f t="shared" ca="1" si="340"/>
        <v>8.7299999999999986</v>
      </c>
      <c r="T744" s="304">
        <f t="shared" ca="1" si="320"/>
        <v>85.641299999999987</v>
      </c>
      <c r="U744" s="311">
        <f t="shared" ca="1" si="321"/>
        <v>0</v>
      </c>
      <c r="V744" s="306">
        <f t="shared" ca="1" si="322"/>
        <v>1.2256984845146599</v>
      </c>
      <c r="W744" s="304">
        <f t="shared" ca="1" si="323"/>
        <v>55.813718780646845</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3.3508303368615255</v>
      </c>
      <c r="AH744" s="304">
        <f t="shared" ca="1" si="347"/>
        <v>-6.3932826249260888</v>
      </c>
    </row>
    <row r="745" spans="1:34" x14ac:dyDescent="0.2">
      <c r="A745" s="347">
        <f t="shared" ca="1" si="325"/>
        <v>1E-4</v>
      </c>
      <c r="B745" s="304">
        <f t="shared" ca="1" si="326"/>
        <v>33.522600000000956</v>
      </c>
      <c r="D745" s="306">
        <f t="shared" ca="1" si="327"/>
        <v>-0.73973042395000022</v>
      </c>
      <c r="E745" s="307">
        <f t="shared" ca="1" si="328"/>
        <v>-3.4596148895816778</v>
      </c>
      <c r="F745" s="304">
        <f t="shared" ca="1" si="329"/>
        <v>3.5378151851577115</v>
      </c>
      <c r="G745" s="306">
        <f t="shared" ca="1" si="330"/>
        <v>14.926185977701842</v>
      </c>
      <c r="H745" s="307">
        <f t="shared" ca="1" si="331"/>
        <v>-128.13824035725375</v>
      </c>
      <c r="I745" s="304">
        <f t="shared" ca="1" si="332"/>
        <v>129.00464979873507</v>
      </c>
      <c r="J745" s="306">
        <f t="shared" ca="1" si="333"/>
        <v>806.96660753290701</v>
      </c>
      <c r="K745" s="307">
        <f t="shared" ca="1" si="334"/>
        <v>-5.7131030840471348</v>
      </c>
      <c r="L745" s="304">
        <f t="shared" ca="1" si="319"/>
        <v>806.98683088388611</v>
      </c>
      <c r="M745" s="306">
        <f t="shared" ca="1" si="335"/>
        <v>-1.4548339073648435</v>
      </c>
      <c r="N745" s="304">
        <f t="shared" ca="1" si="336"/>
        <v>-83.355842784532101</v>
      </c>
      <c r="P745" s="310">
        <f t="shared" ca="1" si="337"/>
        <v>23</v>
      </c>
      <c r="Q745" s="304">
        <f t="shared" ca="1" si="338"/>
        <v>0</v>
      </c>
      <c r="R745" s="306">
        <f t="shared" ca="1" si="339"/>
        <v>0</v>
      </c>
      <c r="S745" s="307">
        <f t="shared" ca="1" si="340"/>
        <v>8.7299999999999986</v>
      </c>
      <c r="T745" s="304">
        <f t="shared" ca="1" si="320"/>
        <v>85.641299999999987</v>
      </c>
      <c r="U745" s="311">
        <f t="shared" ca="1" si="321"/>
        <v>0</v>
      </c>
      <c r="V745" s="306">
        <f t="shared" ca="1" si="322"/>
        <v>1.225700055102144</v>
      </c>
      <c r="W745" s="304">
        <f t="shared" ca="1" si="323"/>
        <v>55.814080243973535</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3.3507899306246731</v>
      </c>
      <c r="AH745" s="304">
        <f t="shared" ca="1" si="347"/>
        <v>-6.3933240298564549</v>
      </c>
    </row>
    <row r="746" spans="1:34" x14ac:dyDescent="0.2">
      <c r="A746" s="347">
        <f t="shared" ca="1" si="325"/>
        <v>1E-4</v>
      </c>
      <c r="B746" s="304">
        <f t="shared" ca="1" si="326"/>
        <v>33.52270000000096</v>
      </c>
      <c r="D746" s="306">
        <f t="shared" ca="1" si="327"/>
        <v>-0.73972962718000779</v>
      </c>
      <c r="E746" s="307">
        <f t="shared" ca="1" si="328"/>
        <v>-3.4595731120745539</v>
      </c>
      <c r="F746" s="304">
        <f t="shared" ca="1" si="329"/>
        <v>3.537774164516029</v>
      </c>
      <c r="G746" s="306">
        <f t="shared" ca="1" si="330"/>
        <v>14.926112004739123</v>
      </c>
      <c r="H746" s="307">
        <f t="shared" ca="1" si="331"/>
        <v>-128.13858631456495</v>
      </c>
      <c r="I746" s="304">
        <f t="shared" ca="1" si="332"/>
        <v>129.00498487373744</v>
      </c>
      <c r="J746" s="306">
        <f t="shared" ca="1" si="333"/>
        <v>806.96660753290701</v>
      </c>
      <c r="K746" s="307">
        <f t="shared" ca="1" si="334"/>
        <v>-5.7259169253807256</v>
      </c>
      <c r="L746" s="304">
        <f t="shared" ca="1" si="319"/>
        <v>806.98692170183597</v>
      </c>
      <c r="M746" s="306">
        <f t="shared" ca="1" si="335"/>
        <v>-1.4548347872094975</v>
      </c>
      <c r="N746" s="304">
        <f t="shared" ca="1" si="336"/>
        <v>-83.355893195917403</v>
      </c>
      <c r="P746" s="310">
        <f t="shared" ca="1" si="337"/>
        <v>23</v>
      </c>
      <c r="Q746" s="304">
        <f t="shared" ca="1" si="338"/>
        <v>0</v>
      </c>
      <c r="R746" s="306">
        <f t="shared" ca="1" si="339"/>
        <v>0</v>
      </c>
      <c r="S746" s="307">
        <f t="shared" ca="1" si="340"/>
        <v>8.7299999999999986</v>
      </c>
      <c r="T746" s="304">
        <f t="shared" ca="1" si="320"/>
        <v>85.641299999999987</v>
      </c>
      <c r="U746" s="311">
        <f t="shared" ca="1" si="321"/>
        <v>0</v>
      </c>
      <c r="V746" s="306">
        <f t="shared" ca="1" si="322"/>
        <v>1.2257016256958817</v>
      </c>
      <c r="W746" s="304">
        <f t="shared" ca="1" si="323"/>
        <v>55.81444170558477</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3.3507495245666341</v>
      </c>
      <c r="AH746" s="304">
        <f t="shared" ca="1" si="347"/>
        <v>-6.3933654345903257</v>
      </c>
    </row>
    <row r="747" spans="1:34" x14ac:dyDescent="0.2">
      <c r="A747" s="347">
        <f t="shared" ca="1" si="325"/>
        <v>1E-4</v>
      </c>
      <c r="B747" s="304">
        <f t="shared" ca="1" si="326"/>
        <v>33.522800000000963</v>
      </c>
      <c r="D747" s="306">
        <f t="shared" ca="1" si="327"/>
        <v>-0.73972883037105286</v>
      </c>
      <c r="E747" s="307">
        <f t="shared" ca="1" si="328"/>
        <v>-3.4595313347657042</v>
      </c>
      <c r="F747" s="304">
        <f t="shared" ca="1" si="329"/>
        <v>3.5377331440779844</v>
      </c>
      <c r="G747" s="306">
        <f t="shared" ca="1" si="330"/>
        <v>14.926038031856086</v>
      </c>
      <c r="H747" s="307">
        <f t="shared" ca="1" si="331"/>
        <v>-128.13893226769844</v>
      </c>
      <c r="I747" s="304">
        <f t="shared" ca="1" si="332"/>
        <v>129.00531994469927</v>
      </c>
      <c r="J747" s="306">
        <f t="shared" ca="1" si="333"/>
        <v>806.96660753290701</v>
      </c>
      <c r="K747" s="307">
        <f t="shared" ca="1" si="334"/>
        <v>-5.7387308013098384</v>
      </c>
      <c r="L747" s="304">
        <f t="shared" ca="1" si="319"/>
        <v>806.98701272348774</v>
      </c>
      <c r="M747" s="306">
        <f t="shared" ca="1" si="335"/>
        <v>-1.4548356670452207</v>
      </c>
      <c r="N747" s="304">
        <f t="shared" ca="1" si="336"/>
        <v>-83.355943606791016</v>
      </c>
      <c r="P747" s="310">
        <f t="shared" ca="1" si="337"/>
        <v>23</v>
      </c>
      <c r="Q747" s="304">
        <f t="shared" ca="1" si="338"/>
        <v>0</v>
      </c>
      <c r="R747" s="306">
        <f t="shared" ca="1" si="339"/>
        <v>0</v>
      </c>
      <c r="S747" s="307">
        <f t="shared" ca="1" si="340"/>
        <v>8.7299999999999986</v>
      </c>
      <c r="T747" s="304">
        <f t="shared" ca="1" si="320"/>
        <v>85.641299999999987</v>
      </c>
      <c r="U747" s="311">
        <f t="shared" ca="1" si="321"/>
        <v>0</v>
      </c>
      <c r="V747" s="306">
        <f t="shared" ca="1" si="322"/>
        <v>1.2257031962958727</v>
      </c>
      <c r="W747" s="304">
        <f t="shared" ca="1" si="323"/>
        <v>55.814803165480605</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3.3507091186874165</v>
      </c>
      <c r="AH747" s="304">
        <f t="shared" ca="1" si="347"/>
        <v>-6.393406839127695</v>
      </c>
    </row>
    <row r="748" spans="1:34" x14ac:dyDescent="0.2">
      <c r="A748" s="347">
        <f t="shared" ca="1" si="325"/>
        <v>1E-4</v>
      </c>
      <c r="B748" s="304">
        <f t="shared" ca="1" si="326"/>
        <v>33.522900000000966</v>
      </c>
      <c r="D748" s="306">
        <f t="shared" ca="1" si="327"/>
        <v>-0.73972803352313621</v>
      </c>
      <c r="E748" s="307">
        <f t="shared" ca="1" si="328"/>
        <v>-3.4594895576551226</v>
      </c>
      <c r="F748" s="304">
        <f t="shared" ca="1" si="329"/>
        <v>3.5376921238435717</v>
      </c>
      <c r="G748" s="306">
        <f t="shared" ca="1" si="330"/>
        <v>14.925964059052733</v>
      </c>
      <c r="H748" s="307">
        <f t="shared" ca="1" si="331"/>
        <v>-128.13927821665419</v>
      </c>
      <c r="I748" s="304">
        <f t="shared" ca="1" si="332"/>
        <v>129.00565501162049</v>
      </c>
      <c r="J748" s="306">
        <f t="shared" ca="1" si="333"/>
        <v>806.96660753290701</v>
      </c>
      <c r="K748" s="307">
        <f t="shared" ca="1" si="334"/>
        <v>-5.7515447118340557</v>
      </c>
      <c r="L748" s="304">
        <f t="shared" ca="1" si="319"/>
        <v>806.98710394884313</v>
      </c>
      <c r="M748" s="306">
        <f t="shared" ca="1" si="335"/>
        <v>-1.454836546872013</v>
      </c>
      <c r="N748" s="304">
        <f t="shared" ca="1" si="336"/>
        <v>-83.355994017152909</v>
      </c>
      <c r="P748" s="310">
        <f t="shared" ca="1" si="337"/>
        <v>23</v>
      </c>
      <c r="Q748" s="304">
        <f t="shared" ca="1" si="338"/>
        <v>0</v>
      </c>
      <c r="R748" s="306">
        <f t="shared" ca="1" si="339"/>
        <v>0</v>
      </c>
      <c r="S748" s="307">
        <f t="shared" ca="1" si="340"/>
        <v>8.7299999999999986</v>
      </c>
      <c r="T748" s="304">
        <f t="shared" ca="1" si="320"/>
        <v>85.641299999999987</v>
      </c>
      <c r="U748" s="311">
        <f t="shared" ca="1" si="321"/>
        <v>0</v>
      </c>
      <c r="V748" s="306">
        <f t="shared" ca="1" si="322"/>
        <v>1.2257047669021173</v>
      </c>
      <c r="W748" s="304">
        <f t="shared" ca="1" si="323"/>
        <v>55.815164623660934</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3.3506687129870132</v>
      </c>
      <c r="AH748" s="304">
        <f t="shared" ca="1" si="347"/>
        <v>-6.39344824346857</v>
      </c>
    </row>
    <row r="749" spans="1:34" x14ac:dyDescent="0.2">
      <c r="A749" s="347">
        <f t="shared" ca="1" si="325"/>
        <v>1E-4</v>
      </c>
      <c r="B749" s="304">
        <f t="shared" ca="1" si="326"/>
        <v>33.52300000000097</v>
      </c>
      <c r="D749" s="306">
        <f t="shared" ca="1" si="327"/>
        <v>-0.73972723663625817</v>
      </c>
      <c r="E749" s="307">
        <f t="shared" ca="1" si="328"/>
        <v>-3.4594477807428214</v>
      </c>
      <c r="F749" s="304">
        <f t="shared" ca="1" si="329"/>
        <v>3.5376511038128036</v>
      </c>
      <c r="G749" s="306">
        <f t="shared" ca="1" si="330"/>
        <v>14.925890086329069</v>
      </c>
      <c r="H749" s="307">
        <f t="shared" ca="1" si="331"/>
        <v>-128.13962416143227</v>
      </c>
      <c r="I749" s="304">
        <f t="shared" ca="1" si="332"/>
        <v>129.00599007450117</v>
      </c>
      <c r="J749" s="306">
        <f t="shared" ca="1" si="333"/>
        <v>806.96660753290701</v>
      </c>
      <c r="K749" s="307">
        <f t="shared" ca="1" si="334"/>
        <v>-5.7643586569529601</v>
      </c>
      <c r="L749" s="304">
        <f t="shared" ca="1" si="319"/>
        <v>806.98719537790362</v>
      </c>
      <c r="M749" s="306">
        <f t="shared" ca="1" si="335"/>
        <v>-1.4548374266898747</v>
      </c>
      <c r="N749" s="304">
        <f t="shared" ca="1" si="336"/>
        <v>-83.356044427003127</v>
      </c>
      <c r="P749" s="310">
        <f t="shared" ca="1" si="337"/>
        <v>23</v>
      </c>
      <c r="Q749" s="304">
        <f t="shared" ca="1" si="338"/>
        <v>0</v>
      </c>
      <c r="R749" s="306">
        <f t="shared" ca="1" si="339"/>
        <v>0</v>
      </c>
      <c r="S749" s="307">
        <f t="shared" ca="1" si="340"/>
        <v>8.7299999999999986</v>
      </c>
      <c r="T749" s="304">
        <f t="shared" ca="1" si="320"/>
        <v>85.641299999999987</v>
      </c>
      <c r="U749" s="311">
        <f t="shared" ca="1" si="321"/>
        <v>0</v>
      </c>
      <c r="V749" s="306">
        <f t="shared" ca="1" si="322"/>
        <v>1.2257063375146153</v>
      </c>
      <c r="W749" s="304">
        <f t="shared" ca="1" si="323"/>
        <v>55.815526080125785</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3.3506283074654357</v>
      </c>
      <c r="AH749" s="304">
        <f t="shared" ca="1" si="347"/>
        <v>-6.3934896476129373</v>
      </c>
    </row>
    <row r="750" spans="1:34" x14ac:dyDescent="0.2">
      <c r="A750" s="347">
        <f t="shared" ca="1" si="325"/>
        <v>1E-4</v>
      </c>
      <c r="B750" s="304">
        <f t="shared" ca="1" si="326"/>
        <v>33.523100000000973</v>
      </c>
      <c r="D750" s="306">
        <f t="shared" ca="1" si="327"/>
        <v>-0.73972643971041951</v>
      </c>
      <c r="E750" s="307">
        <f t="shared" ca="1" si="328"/>
        <v>-3.4594060040287955</v>
      </c>
      <c r="F750" s="304">
        <f t="shared" ca="1" si="329"/>
        <v>3.5376100839856743</v>
      </c>
      <c r="G750" s="306">
        <f t="shared" ca="1" si="330"/>
        <v>14.925816113685098</v>
      </c>
      <c r="H750" s="307">
        <f t="shared" ca="1" si="331"/>
        <v>-128.13997010203266</v>
      </c>
      <c r="I750" s="304">
        <f t="shared" ca="1" si="332"/>
        <v>129.00632513334128</v>
      </c>
      <c r="J750" s="306">
        <f t="shared" ca="1" si="333"/>
        <v>806.96660753290701</v>
      </c>
      <c r="K750" s="307">
        <f t="shared" ca="1" si="334"/>
        <v>-5.7771726366661333</v>
      </c>
      <c r="L750" s="304">
        <f t="shared" ca="1" si="319"/>
        <v>806.98728701067068</v>
      </c>
      <c r="M750" s="306">
        <f t="shared" ca="1" si="335"/>
        <v>-1.4548383064988057</v>
      </c>
      <c r="N750" s="304">
        <f t="shared" ca="1" si="336"/>
        <v>-83.356094836341654</v>
      </c>
      <c r="P750" s="310">
        <f t="shared" ca="1" si="337"/>
        <v>23</v>
      </c>
      <c r="Q750" s="304">
        <f t="shared" ca="1" si="338"/>
        <v>0</v>
      </c>
      <c r="R750" s="306">
        <f t="shared" ca="1" si="339"/>
        <v>0</v>
      </c>
      <c r="S750" s="307">
        <f t="shared" ca="1" si="340"/>
        <v>8.7299999999999986</v>
      </c>
      <c r="T750" s="304">
        <f t="shared" ca="1" si="320"/>
        <v>85.641299999999987</v>
      </c>
      <c r="U750" s="311">
        <f t="shared" ca="1" si="321"/>
        <v>0</v>
      </c>
      <c r="V750" s="306">
        <f t="shared" ca="1" si="322"/>
        <v>1.2257079081333666</v>
      </c>
      <c r="W750" s="304">
        <f t="shared" ca="1" si="323"/>
        <v>55.815887534875088</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3.350587902122685</v>
      </c>
      <c r="AH750" s="304">
        <f t="shared" ca="1" si="347"/>
        <v>-6.3935310515608013</v>
      </c>
    </row>
    <row r="751" spans="1:34" x14ac:dyDescent="0.2">
      <c r="A751" s="347">
        <f t="shared" ca="1" si="325"/>
        <v>1E-4</v>
      </c>
      <c r="B751" s="304">
        <f t="shared" ca="1" si="326"/>
        <v>33.523200000000976</v>
      </c>
      <c r="D751" s="306">
        <f t="shared" ca="1" si="327"/>
        <v>-0.73972564274562058</v>
      </c>
      <c r="E751" s="307">
        <f t="shared" ca="1" si="328"/>
        <v>-3.4593642275130563</v>
      </c>
      <c r="F751" s="304">
        <f t="shared" ca="1" si="329"/>
        <v>3.5375690643621964</v>
      </c>
      <c r="G751" s="306">
        <f t="shared" ca="1" si="330"/>
        <v>14.925742141120823</v>
      </c>
      <c r="H751" s="307">
        <f t="shared" ca="1" si="331"/>
        <v>-128.14031603845541</v>
      </c>
      <c r="I751" s="304">
        <f t="shared" ca="1" si="332"/>
        <v>129.00666018814093</v>
      </c>
      <c r="J751" s="306">
        <f t="shared" ca="1" si="333"/>
        <v>806.96660753290701</v>
      </c>
      <c r="K751" s="307">
        <f t="shared" ca="1" si="334"/>
        <v>-5.7899866509731579</v>
      </c>
      <c r="L751" s="304">
        <f t="shared" ca="1" si="319"/>
        <v>806.98737884714603</v>
      </c>
      <c r="M751" s="306">
        <f t="shared" ca="1" si="335"/>
        <v>-1.4548391862988066</v>
      </c>
      <c r="N751" s="304">
        <f t="shared" ca="1" si="336"/>
        <v>-83.35614524516852</v>
      </c>
      <c r="P751" s="310">
        <f t="shared" ca="1" si="337"/>
        <v>23</v>
      </c>
      <c r="Q751" s="304">
        <f t="shared" ca="1" si="338"/>
        <v>0</v>
      </c>
      <c r="R751" s="306">
        <f t="shared" ca="1" si="339"/>
        <v>0</v>
      </c>
      <c r="S751" s="307">
        <f t="shared" ca="1" si="340"/>
        <v>8.7299999999999986</v>
      </c>
      <c r="T751" s="304">
        <f t="shared" ca="1" si="320"/>
        <v>85.641299999999987</v>
      </c>
      <c r="U751" s="311">
        <f t="shared" ca="1" si="321"/>
        <v>0</v>
      </c>
      <c r="V751" s="306">
        <f t="shared" ca="1" si="322"/>
        <v>1.2257094787583711</v>
      </c>
      <c r="W751" s="304">
        <f t="shared" ca="1" si="323"/>
        <v>55.816248987908914</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3.3505474969587663</v>
      </c>
      <c r="AH751" s="304">
        <f t="shared" ca="1" si="347"/>
        <v>-6.3935724553121531</v>
      </c>
    </row>
    <row r="752" spans="1:34" x14ac:dyDescent="0.2">
      <c r="A752" s="347">
        <f t="shared" ca="1" si="325"/>
        <v>1E-4</v>
      </c>
      <c r="B752" s="304">
        <f t="shared" ca="1" si="326"/>
        <v>33.52330000000098</v>
      </c>
      <c r="D752" s="306">
        <f t="shared" ca="1" si="327"/>
        <v>-0.73972484574186148</v>
      </c>
      <c r="E752" s="307">
        <f t="shared" ca="1" si="328"/>
        <v>-3.4593224511955922</v>
      </c>
      <c r="F752" s="304">
        <f t="shared" ca="1" si="329"/>
        <v>3.5375280449423578</v>
      </c>
      <c r="G752" s="306">
        <f t="shared" ca="1" si="330"/>
        <v>14.92566816863625</v>
      </c>
      <c r="H752" s="307">
        <f t="shared" ca="1" si="331"/>
        <v>-128.14066197070053</v>
      </c>
      <c r="I752" s="304">
        <f t="shared" ca="1" si="332"/>
        <v>129.00699523890006</v>
      </c>
      <c r="J752" s="306">
        <f t="shared" ca="1" si="333"/>
        <v>806.96660753290701</v>
      </c>
      <c r="K752" s="307">
        <f t="shared" ca="1" si="334"/>
        <v>-5.8028006998736155</v>
      </c>
      <c r="L752" s="304">
        <f t="shared" ca="1" si="319"/>
        <v>806.98747088733126</v>
      </c>
      <c r="M752" s="306">
        <f t="shared" ca="1" si="335"/>
        <v>-1.454840066089877</v>
      </c>
      <c r="N752" s="304">
        <f t="shared" ca="1" si="336"/>
        <v>-83.356195653483709</v>
      </c>
      <c r="P752" s="310">
        <f t="shared" ca="1" si="337"/>
        <v>23</v>
      </c>
      <c r="Q752" s="304">
        <f t="shared" ca="1" si="338"/>
        <v>0</v>
      </c>
      <c r="R752" s="306">
        <f t="shared" ca="1" si="339"/>
        <v>0</v>
      </c>
      <c r="S752" s="307">
        <f t="shared" ca="1" si="340"/>
        <v>8.7299999999999986</v>
      </c>
      <c r="T752" s="304">
        <f t="shared" ca="1" si="320"/>
        <v>85.641299999999987</v>
      </c>
      <c r="U752" s="311">
        <f t="shared" ca="1" si="321"/>
        <v>0</v>
      </c>
      <c r="V752" s="306">
        <f t="shared" ca="1" si="322"/>
        <v>1.2257110493896293</v>
      </c>
      <c r="W752" s="304">
        <f t="shared" ca="1" si="323"/>
        <v>55.816610439227183</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3.3505070919736744</v>
      </c>
      <c r="AH752" s="304">
        <f t="shared" ca="1" si="347"/>
        <v>-6.3936138588670017</v>
      </c>
    </row>
    <row r="753" spans="1:34" x14ac:dyDescent="0.2">
      <c r="A753" s="347">
        <f t="shared" ca="1" si="325"/>
        <v>1E-4</v>
      </c>
      <c r="B753" s="304">
        <f t="shared" ca="1" si="326"/>
        <v>33.523400000000983</v>
      </c>
      <c r="D753" s="306">
        <f t="shared" ca="1" si="327"/>
        <v>-0.73972404869914388</v>
      </c>
      <c r="E753" s="307">
        <f t="shared" ca="1" si="328"/>
        <v>-3.459280675076414</v>
      </c>
      <c r="F753" s="304">
        <f t="shared" ca="1" si="329"/>
        <v>3.5374870257261697</v>
      </c>
      <c r="G753" s="306">
        <f t="shared" ca="1" si="330"/>
        <v>14.92559419623138</v>
      </c>
      <c r="H753" s="307">
        <f t="shared" ca="1" si="331"/>
        <v>-128.14100789876804</v>
      </c>
      <c r="I753" s="304">
        <f t="shared" ca="1" si="332"/>
        <v>129.00733028561871</v>
      </c>
      <c r="J753" s="306">
        <f t="shared" ca="1" si="333"/>
        <v>806.96660753290701</v>
      </c>
      <c r="K753" s="307">
        <f t="shared" ca="1" si="334"/>
        <v>-5.8156147833670886</v>
      </c>
      <c r="L753" s="304">
        <f t="shared" ca="1" si="319"/>
        <v>806.98756313122783</v>
      </c>
      <c r="M753" s="306">
        <f t="shared" ca="1" si="335"/>
        <v>-1.4548409458720173</v>
      </c>
      <c r="N753" s="304">
        <f t="shared" ca="1" si="336"/>
        <v>-83.356246061287237</v>
      </c>
      <c r="P753" s="310">
        <f t="shared" ca="1" si="337"/>
        <v>23</v>
      </c>
      <c r="Q753" s="304">
        <f t="shared" ca="1" si="338"/>
        <v>0</v>
      </c>
      <c r="R753" s="306">
        <f t="shared" ca="1" si="339"/>
        <v>0</v>
      </c>
      <c r="S753" s="307">
        <f t="shared" ca="1" si="340"/>
        <v>8.7299999999999986</v>
      </c>
      <c r="T753" s="304">
        <f t="shared" ca="1" si="320"/>
        <v>85.641299999999987</v>
      </c>
      <c r="U753" s="311">
        <f t="shared" ca="1" si="321"/>
        <v>0</v>
      </c>
      <c r="V753" s="306">
        <f t="shared" ca="1" si="322"/>
        <v>1.2257126200271411</v>
      </c>
      <c r="W753" s="304">
        <f t="shared" ca="1" si="323"/>
        <v>55.816971888829919</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3.3504666871674154</v>
      </c>
      <c r="AH753" s="304">
        <f t="shared" ca="1" si="347"/>
        <v>-6.3936552622253373</v>
      </c>
    </row>
    <row r="754" spans="1:34" x14ac:dyDescent="0.2">
      <c r="A754" s="347">
        <f t="shared" ca="1" si="325"/>
        <v>1E-4</v>
      </c>
      <c r="B754" s="304">
        <f t="shared" ca="1" si="326"/>
        <v>33.523500000000986</v>
      </c>
      <c r="D754" s="306">
        <f t="shared" ca="1" si="327"/>
        <v>-0.73972325161746855</v>
      </c>
      <c r="E754" s="307">
        <f t="shared" ca="1" si="328"/>
        <v>-3.4592388991555199</v>
      </c>
      <c r="F754" s="304">
        <f t="shared" ca="1" si="329"/>
        <v>3.5374460067136311</v>
      </c>
      <c r="G754" s="306">
        <f t="shared" ca="1" si="330"/>
        <v>14.925520223906219</v>
      </c>
      <c r="H754" s="307">
        <f t="shared" ca="1" si="331"/>
        <v>-128.14135382265795</v>
      </c>
      <c r="I754" s="304">
        <f t="shared" ca="1" si="332"/>
        <v>129.00766532829687</v>
      </c>
      <c r="J754" s="306">
        <f t="shared" ca="1" si="333"/>
        <v>806.96660753290701</v>
      </c>
      <c r="K754" s="307">
        <f t="shared" ca="1" si="334"/>
        <v>-5.8284289014531598</v>
      </c>
      <c r="L754" s="304">
        <f t="shared" ca="1" si="319"/>
        <v>806.98765557883723</v>
      </c>
      <c r="M754" s="306">
        <f t="shared" ca="1" si="335"/>
        <v>-1.4548418256452278</v>
      </c>
      <c r="N754" s="304">
        <f t="shared" ca="1" si="336"/>
        <v>-83.356296468579131</v>
      </c>
      <c r="P754" s="310">
        <f t="shared" ca="1" si="337"/>
        <v>23</v>
      </c>
      <c r="Q754" s="304">
        <f t="shared" ca="1" si="338"/>
        <v>0</v>
      </c>
      <c r="R754" s="306">
        <f t="shared" ca="1" si="339"/>
        <v>0</v>
      </c>
      <c r="S754" s="307">
        <f t="shared" ca="1" si="340"/>
        <v>8.7299999999999986</v>
      </c>
      <c r="T754" s="304">
        <f t="shared" ca="1" si="320"/>
        <v>85.641299999999987</v>
      </c>
      <c r="U754" s="311">
        <f t="shared" ca="1" si="321"/>
        <v>0</v>
      </c>
      <c r="V754" s="306">
        <f t="shared" ca="1" si="322"/>
        <v>1.2257141906709053</v>
      </c>
      <c r="W754" s="304">
        <f t="shared" ca="1" si="323"/>
        <v>55.817333336716992</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3.3504262825399884</v>
      </c>
      <c r="AH754" s="304">
        <f t="shared" ca="1" si="347"/>
        <v>-6.3936966653871625</v>
      </c>
    </row>
    <row r="755" spans="1:34" x14ac:dyDescent="0.2">
      <c r="A755" s="347">
        <f t="shared" ca="1" si="325"/>
        <v>1E-4</v>
      </c>
      <c r="B755" s="304">
        <f t="shared" ca="1" si="326"/>
        <v>33.523600000000989</v>
      </c>
      <c r="D755" s="306">
        <f t="shared" ca="1" si="327"/>
        <v>-0.73972245449683249</v>
      </c>
      <c r="E755" s="307">
        <f t="shared" ca="1" si="328"/>
        <v>-3.4591971234329231</v>
      </c>
      <c r="F755" s="304">
        <f t="shared" ca="1" si="329"/>
        <v>3.5374049879047531</v>
      </c>
      <c r="G755" s="306">
        <f t="shared" ca="1" si="330"/>
        <v>14.92544625166077</v>
      </c>
      <c r="H755" s="307">
        <f t="shared" ca="1" si="331"/>
        <v>-128.14169974237029</v>
      </c>
      <c r="I755" s="304">
        <f t="shared" ca="1" si="332"/>
        <v>129.0080003669346</v>
      </c>
      <c r="J755" s="306">
        <f t="shared" ca="1" si="333"/>
        <v>806.96660753290701</v>
      </c>
      <c r="K755" s="307">
        <f t="shared" ca="1" si="334"/>
        <v>-5.8412430541314109</v>
      </c>
      <c r="L755" s="304">
        <f t="shared" ca="1" si="319"/>
        <v>806.98774823016129</v>
      </c>
      <c r="M755" s="306">
        <f t="shared" ca="1" si="335"/>
        <v>-1.4548427054095081</v>
      </c>
      <c r="N755" s="304">
        <f t="shared" ca="1" si="336"/>
        <v>-83.35634687535935</v>
      </c>
      <c r="P755" s="310">
        <f t="shared" ca="1" si="337"/>
        <v>23</v>
      </c>
      <c r="Q755" s="304">
        <f t="shared" ca="1" si="338"/>
        <v>0</v>
      </c>
      <c r="R755" s="306">
        <f t="shared" ca="1" si="339"/>
        <v>0</v>
      </c>
      <c r="S755" s="307">
        <f t="shared" ca="1" si="340"/>
        <v>8.7299999999999986</v>
      </c>
      <c r="T755" s="304">
        <f t="shared" ca="1" si="320"/>
        <v>85.641299999999987</v>
      </c>
      <c r="U755" s="311">
        <f t="shared" ca="1" si="321"/>
        <v>0</v>
      </c>
      <c r="V755" s="306">
        <f t="shared" ca="1" si="322"/>
        <v>1.2257157613209233</v>
      </c>
      <c r="W755" s="304">
        <f t="shared" ca="1" si="323"/>
        <v>55.817694782888488</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3.3503858780914095</v>
      </c>
      <c r="AH755" s="304">
        <f t="shared" ca="1" si="347"/>
        <v>-6.3937380683524632</v>
      </c>
    </row>
    <row r="756" spans="1:34" x14ac:dyDescent="0.2">
      <c r="A756" s="347">
        <f t="shared" ca="1" si="325"/>
        <v>1E-4</v>
      </c>
      <c r="B756" s="304">
        <f t="shared" ca="1" si="326"/>
        <v>33.523700000000993</v>
      </c>
      <c r="D756" s="306">
        <f t="shared" ca="1" si="327"/>
        <v>-0.73972165733724127</v>
      </c>
      <c r="E756" s="307">
        <f t="shared" ca="1" si="328"/>
        <v>-3.4591553479086148</v>
      </c>
      <c r="F756" s="304">
        <f t="shared" ca="1" si="329"/>
        <v>3.53736396929953</v>
      </c>
      <c r="G756" s="306">
        <f t="shared" ca="1" si="330"/>
        <v>14.925372279495036</v>
      </c>
      <c r="H756" s="307">
        <f t="shared" ca="1" si="331"/>
        <v>-128.14204565790507</v>
      </c>
      <c r="I756" s="304">
        <f t="shared" ca="1" si="332"/>
        <v>129.00833540153189</v>
      </c>
      <c r="J756" s="306">
        <f t="shared" ca="1" si="333"/>
        <v>806.96660753290701</v>
      </c>
      <c r="K756" s="307">
        <f t="shared" ca="1" si="334"/>
        <v>-5.8540572414014242</v>
      </c>
      <c r="L756" s="304">
        <f t="shared" ca="1" si="319"/>
        <v>806.98784108520147</v>
      </c>
      <c r="M756" s="306">
        <f t="shared" ca="1" si="335"/>
        <v>-1.4548435851648591</v>
      </c>
      <c r="N756" s="304">
        <f t="shared" ca="1" si="336"/>
        <v>-83.356397281627977</v>
      </c>
      <c r="P756" s="310">
        <f t="shared" ca="1" si="337"/>
        <v>23</v>
      </c>
      <c r="Q756" s="304">
        <f t="shared" ca="1" si="338"/>
        <v>0</v>
      </c>
      <c r="R756" s="306">
        <f t="shared" ca="1" si="339"/>
        <v>0</v>
      </c>
      <c r="S756" s="307">
        <f t="shared" ca="1" si="340"/>
        <v>8.7299999999999986</v>
      </c>
      <c r="T756" s="304">
        <f t="shared" ca="1" si="320"/>
        <v>85.641299999999987</v>
      </c>
      <c r="U756" s="311">
        <f t="shared" ca="1" si="321"/>
        <v>0</v>
      </c>
      <c r="V756" s="306">
        <f t="shared" ca="1" si="322"/>
        <v>1.2257173319771946</v>
      </c>
      <c r="W756" s="304">
        <f t="shared" ca="1" si="323"/>
        <v>55.818056227344378</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3.3503454738216716</v>
      </c>
      <c r="AH756" s="304">
        <f t="shared" ca="1" si="347"/>
        <v>-6.3937794711212481</v>
      </c>
    </row>
    <row r="757" spans="1:34" x14ac:dyDescent="0.2">
      <c r="A757" s="347">
        <f t="shared" ca="1" si="325"/>
        <v>1E-4</v>
      </c>
      <c r="B757" s="304">
        <f t="shared" ca="1" si="326"/>
        <v>33.523800000000996</v>
      </c>
      <c r="D757" s="306">
        <f t="shared" ca="1" si="327"/>
        <v>-0.73972086013869054</v>
      </c>
      <c r="E757" s="307">
        <f t="shared" ca="1" si="328"/>
        <v>-3.4591135725825986</v>
      </c>
      <c r="F757" s="304">
        <f t="shared" ca="1" si="329"/>
        <v>3.5373229508979631</v>
      </c>
      <c r="G757" s="306">
        <f t="shared" ca="1" si="330"/>
        <v>14.925298307409022</v>
      </c>
      <c r="H757" s="307">
        <f t="shared" ca="1" si="331"/>
        <v>-128.14239156926234</v>
      </c>
      <c r="I757" s="304">
        <f t="shared" ca="1" si="332"/>
        <v>129.00867043208879</v>
      </c>
      <c r="J757" s="306">
        <f t="shared" ca="1" si="333"/>
        <v>806.96660753290701</v>
      </c>
      <c r="K757" s="307">
        <f t="shared" ca="1" si="334"/>
        <v>-5.8668714632627825</v>
      </c>
      <c r="L757" s="304">
        <f t="shared" ca="1" si="319"/>
        <v>806.98793414395936</v>
      </c>
      <c r="M757" s="306">
        <f t="shared" ca="1" si="335"/>
        <v>-1.4548444649112804</v>
      </c>
      <c r="N757" s="304">
        <f t="shared" ca="1" si="336"/>
        <v>-83.356447687384957</v>
      </c>
      <c r="P757" s="310">
        <f t="shared" ca="1" si="337"/>
        <v>23</v>
      </c>
      <c r="Q757" s="304">
        <f t="shared" ca="1" si="338"/>
        <v>0</v>
      </c>
      <c r="R757" s="306">
        <f t="shared" ca="1" si="339"/>
        <v>0</v>
      </c>
      <c r="S757" s="307">
        <f t="shared" ca="1" si="340"/>
        <v>8.7299999999999986</v>
      </c>
      <c r="T757" s="304">
        <f t="shared" ca="1" si="320"/>
        <v>85.641299999999987</v>
      </c>
      <c r="U757" s="311">
        <f t="shared" ca="1" si="321"/>
        <v>0</v>
      </c>
      <c r="V757" s="306">
        <f t="shared" ca="1" si="322"/>
        <v>1.2257189026397188</v>
      </c>
      <c r="W757" s="304">
        <f t="shared" ca="1" si="323"/>
        <v>55.818417670084614</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3.3503050697307719</v>
      </c>
      <c r="AH757" s="304">
        <f t="shared" ca="1" si="347"/>
        <v>-6.3938208736935147</v>
      </c>
    </row>
    <row r="758" spans="1:34" x14ac:dyDescent="0.2">
      <c r="A758" s="347">
        <f t="shared" ca="1" si="325"/>
        <v>1E-4</v>
      </c>
      <c r="B758" s="304">
        <f t="shared" ca="1" si="326"/>
        <v>33.523900000000999</v>
      </c>
      <c r="D758" s="306">
        <f t="shared" ca="1" si="327"/>
        <v>-0.73972006290118397</v>
      </c>
      <c r="E758" s="307">
        <f t="shared" ca="1" si="328"/>
        <v>-3.4590717974548779</v>
      </c>
      <c r="F758" s="304">
        <f t="shared" ca="1" si="329"/>
        <v>3.5372819327000573</v>
      </c>
      <c r="G758" s="306">
        <f t="shared" ca="1" si="330"/>
        <v>14.925224335402731</v>
      </c>
      <c r="H758" s="307">
        <f t="shared" ca="1" si="331"/>
        <v>-128.14273747644208</v>
      </c>
      <c r="I758" s="304">
        <f t="shared" ca="1" si="332"/>
        <v>129.00900545860529</v>
      </c>
      <c r="J758" s="306">
        <f t="shared" ca="1" si="333"/>
        <v>806.96660753290701</v>
      </c>
      <c r="K758" s="307">
        <f t="shared" ca="1" si="334"/>
        <v>-5.8796857197150674</v>
      </c>
      <c r="L758" s="304">
        <f t="shared" ca="1" si="319"/>
        <v>806.98802740643646</v>
      </c>
      <c r="M758" s="306">
        <f t="shared" ca="1" si="335"/>
        <v>-1.4548453446487721</v>
      </c>
      <c r="N758" s="304">
        <f t="shared" ca="1" si="336"/>
        <v>-83.356498092630304</v>
      </c>
      <c r="P758" s="310">
        <f t="shared" ca="1" si="337"/>
        <v>23</v>
      </c>
      <c r="Q758" s="304">
        <f t="shared" ca="1" si="338"/>
        <v>0</v>
      </c>
      <c r="R758" s="306">
        <f t="shared" ca="1" si="339"/>
        <v>0</v>
      </c>
      <c r="S758" s="307">
        <f t="shared" ca="1" si="340"/>
        <v>8.7299999999999986</v>
      </c>
      <c r="T758" s="304">
        <f t="shared" ca="1" si="320"/>
        <v>85.641299999999987</v>
      </c>
      <c r="U758" s="311">
        <f t="shared" ca="1" si="321"/>
        <v>0</v>
      </c>
      <c r="V758" s="306">
        <f t="shared" ca="1" si="322"/>
        <v>1.2257204733084963</v>
      </c>
      <c r="W758" s="304">
        <f t="shared" ca="1" si="323"/>
        <v>55.818779111109187</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3.3502646658187212</v>
      </c>
      <c r="AH758" s="304">
        <f t="shared" ca="1" si="347"/>
        <v>-6.3938622760692576</v>
      </c>
    </row>
    <row r="759" spans="1:34" x14ac:dyDescent="0.2">
      <c r="A759" s="347">
        <f t="shared" ca="1" si="325"/>
        <v>1E-4</v>
      </c>
      <c r="B759" s="304">
        <f t="shared" ca="1" si="326"/>
        <v>33.524000000001003</v>
      </c>
      <c r="D759" s="306">
        <f t="shared" ca="1" si="327"/>
        <v>-0.7397192656247219</v>
      </c>
      <c r="E759" s="307">
        <f t="shared" ca="1" si="328"/>
        <v>-3.4590300225254564</v>
      </c>
      <c r="F759" s="304">
        <f t="shared" ca="1" si="329"/>
        <v>3.5372409147058161</v>
      </c>
      <c r="G759" s="306">
        <f t="shared" ca="1" si="330"/>
        <v>14.925150363476169</v>
      </c>
      <c r="H759" s="307">
        <f t="shared" ca="1" si="331"/>
        <v>-128.14308337944433</v>
      </c>
      <c r="I759" s="304">
        <f t="shared" ca="1" si="332"/>
        <v>129.00934048108144</v>
      </c>
      <c r="J759" s="306">
        <f t="shared" ca="1" si="333"/>
        <v>806.96660753290701</v>
      </c>
      <c r="K759" s="307">
        <f t="shared" ca="1" si="334"/>
        <v>-5.8925000107578613</v>
      </c>
      <c r="L759" s="304">
        <f t="shared" ca="1" si="319"/>
        <v>806.98812087263434</v>
      </c>
      <c r="M759" s="306">
        <f t="shared" ca="1" si="335"/>
        <v>-1.4548462243773348</v>
      </c>
      <c r="N759" s="304">
        <f t="shared" ca="1" si="336"/>
        <v>-83.356548497364074</v>
      </c>
      <c r="P759" s="310">
        <f t="shared" ca="1" si="337"/>
        <v>23</v>
      </c>
      <c r="Q759" s="304">
        <f t="shared" ca="1" si="338"/>
        <v>0</v>
      </c>
      <c r="R759" s="306">
        <f t="shared" ca="1" si="339"/>
        <v>0</v>
      </c>
      <c r="S759" s="307">
        <f t="shared" ca="1" si="340"/>
        <v>8.7299999999999986</v>
      </c>
      <c r="T759" s="304">
        <f t="shared" ca="1" si="320"/>
        <v>85.641299999999987</v>
      </c>
      <c r="U759" s="311">
        <f t="shared" ca="1" si="321"/>
        <v>0</v>
      </c>
      <c r="V759" s="306">
        <f t="shared" ca="1" si="322"/>
        <v>1.225722043983527</v>
      </c>
      <c r="W759" s="304">
        <f t="shared" ca="1" si="323"/>
        <v>55.819140550418098</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3.3502242620855203</v>
      </c>
      <c r="AH759" s="304">
        <f t="shared" ca="1" si="347"/>
        <v>-6.3939036782484759</v>
      </c>
    </row>
    <row r="760" spans="1:34" x14ac:dyDescent="0.2">
      <c r="A760" s="347">
        <f t="shared" ca="1" si="325"/>
        <v>1E-4</v>
      </c>
      <c r="B760" s="304">
        <f t="shared" ca="1" si="326"/>
        <v>33.524100000001006</v>
      </c>
      <c r="D760" s="306">
        <f t="shared" ca="1" si="327"/>
        <v>-0.73971846830930299</v>
      </c>
      <c r="E760" s="307">
        <f t="shared" ca="1" si="328"/>
        <v>-3.4589882477943332</v>
      </c>
      <c r="F760" s="304">
        <f t="shared" ca="1" si="329"/>
        <v>3.5371998969152383</v>
      </c>
      <c r="G760" s="306">
        <f t="shared" ca="1" si="330"/>
        <v>14.925076391629338</v>
      </c>
      <c r="H760" s="307">
        <f t="shared" ca="1" si="331"/>
        <v>-128.14342927826911</v>
      </c>
      <c r="I760" s="304">
        <f t="shared" ca="1" si="332"/>
        <v>129.00967549951719</v>
      </c>
      <c r="J760" s="306">
        <f t="shared" ca="1" si="333"/>
        <v>806.96660753290701</v>
      </c>
      <c r="K760" s="307">
        <f t="shared" ca="1" si="334"/>
        <v>-5.905314336390747</v>
      </c>
      <c r="L760" s="304">
        <f t="shared" ca="1" si="319"/>
        <v>806.98821454255472</v>
      </c>
      <c r="M760" s="306">
        <f t="shared" ca="1" si="335"/>
        <v>-1.4548471040969684</v>
      </c>
      <c r="N760" s="304">
        <f t="shared" ca="1" si="336"/>
        <v>-83.356598901586224</v>
      </c>
      <c r="P760" s="310">
        <f t="shared" ca="1" si="337"/>
        <v>23</v>
      </c>
      <c r="Q760" s="304">
        <f t="shared" ca="1" si="338"/>
        <v>0</v>
      </c>
      <c r="R760" s="306">
        <f t="shared" ca="1" si="339"/>
        <v>0</v>
      </c>
      <c r="S760" s="307">
        <f t="shared" ca="1" si="340"/>
        <v>8.7299999999999986</v>
      </c>
      <c r="T760" s="304">
        <f t="shared" ca="1" si="320"/>
        <v>85.641299999999987</v>
      </c>
      <c r="U760" s="311">
        <f t="shared" ca="1" si="321"/>
        <v>0</v>
      </c>
      <c r="V760" s="306">
        <f t="shared" ca="1" si="322"/>
        <v>1.2257236146648105</v>
      </c>
      <c r="W760" s="304">
        <f t="shared" ca="1" si="323"/>
        <v>55.819501988011275</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3.3501838585311665</v>
      </c>
      <c r="AH760" s="304">
        <f t="shared" ca="1" si="347"/>
        <v>-6.3939450802311688</v>
      </c>
    </row>
    <row r="761" spans="1:34" x14ac:dyDescent="0.2">
      <c r="A761" s="347">
        <f t="shared" ca="1" si="325"/>
        <v>1E-4</v>
      </c>
      <c r="B761" s="304">
        <f t="shared" ca="1" si="326"/>
        <v>33.524200000001009</v>
      </c>
      <c r="D761" s="306">
        <f t="shared" ca="1" si="327"/>
        <v>-0.73971767095492791</v>
      </c>
      <c r="E761" s="307">
        <f t="shared" ca="1" si="328"/>
        <v>-3.4589464732615145</v>
      </c>
      <c r="F761" s="304">
        <f t="shared" ca="1" si="329"/>
        <v>3.5371588793283308</v>
      </c>
      <c r="G761" s="306">
        <f t="shared" ca="1" si="330"/>
        <v>14.925002419862242</v>
      </c>
      <c r="H761" s="307">
        <f t="shared" ca="1" si="331"/>
        <v>-128.14377517291643</v>
      </c>
      <c r="I761" s="304">
        <f t="shared" ca="1" si="332"/>
        <v>129.01001051391262</v>
      </c>
      <c r="J761" s="306">
        <f t="shared" ca="1" si="333"/>
        <v>806.96660753290701</v>
      </c>
      <c r="K761" s="307">
        <f t="shared" ca="1" si="334"/>
        <v>-5.918128696613306</v>
      </c>
      <c r="L761" s="304">
        <f t="shared" ca="1" si="319"/>
        <v>806.98830841619917</v>
      </c>
      <c r="M761" s="306">
        <f t="shared" ca="1" si="335"/>
        <v>-1.4548479838076729</v>
      </c>
      <c r="N761" s="304">
        <f t="shared" ca="1" si="336"/>
        <v>-83.356649305296784</v>
      </c>
      <c r="P761" s="310">
        <f t="shared" ca="1" si="337"/>
        <v>23</v>
      </c>
      <c r="Q761" s="304">
        <f t="shared" ca="1" si="338"/>
        <v>0</v>
      </c>
      <c r="R761" s="306">
        <f t="shared" ca="1" si="339"/>
        <v>0</v>
      </c>
      <c r="S761" s="307">
        <f t="shared" ca="1" si="340"/>
        <v>8.7299999999999986</v>
      </c>
      <c r="T761" s="304">
        <f t="shared" ca="1" si="320"/>
        <v>85.641299999999987</v>
      </c>
      <c r="U761" s="311">
        <f t="shared" ca="1" si="321"/>
        <v>0</v>
      </c>
      <c r="V761" s="306">
        <f t="shared" ca="1" si="322"/>
        <v>1.2257251853523472</v>
      </c>
      <c r="W761" s="304">
        <f t="shared" ca="1" si="323"/>
        <v>55.819863423888741</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3.3501434551556741</v>
      </c>
      <c r="AH761" s="304">
        <f t="shared" ca="1" si="347"/>
        <v>-6.3939864820173291</v>
      </c>
    </row>
    <row r="762" spans="1:34" x14ac:dyDescent="0.2">
      <c r="A762" s="347">
        <f t="shared" ca="1" si="325"/>
        <v>1E-4</v>
      </c>
      <c r="B762" s="304">
        <f t="shared" ca="1" si="326"/>
        <v>33.524300000001013</v>
      </c>
      <c r="D762" s="306">
        <f t="shared" ca="1" si="327"/>
        <v>-0.73971687356159865</v>
      </c>
      <c r="E762" s="307">
        <f t="shared" ca="1" si="328"/>
        <v>-3.4589046989270003</v>
      </c>
      <c r="F762" s="304">
        <f t="shared" ca="1" si="329"/>
        <v>3.5371178619450934</v>
      </c>
      <c r="G762" s="306">
        <f t="shared" ca="1" si="330"/>
        <v>14.924928448174885</v>
      </c>
      <c r="H762" s="307">
        <f t="shared" ca="1" si="331"/>
        <v>-128.14412106338634</v>
      </c>
      <c r="I762" s="304">
        <f t="shared" ca="1" si="332"/>
        <v>129.01034552426773</v>
      </c>
      <c r="J762" s="306">
        <f t="shared" ca="1" si="333"/>
        <v>806.96660753290701</v>
      </c>
      <c r="K762" s="307">
        <f t="shared" ca="1" si="334"/>
        <v>-5.9309430914251209</v>
      </c>
      <c r="L762" s="304">
        <f t="shared" ca="1" si="319"/>
        <v>806.98840249356897</v>
      </c>
      <c r="M762" s="306">
        <f t="shared" ca="1" si="335"/>
        <v>-1.4548488635094485</v>
      </c>
      <c r="N762" s="304">
        <f t="shared" ca="1" si="336"/>
        <v>-83.356699708495768</v>
      </c>
      <c r="P762" s="310">
        <f t="shared" ca="1" si="337"/>
        <v>23</v>
      </c>
      <c r="Q762" s="304">
        <f t="shared" ca="1" si="338"/>
        <v>0</v>
      </c>
      <c r="R762" s="306">
        <f t="shared" ca="1" si="339"/>
        <v>0</v>
      </c>
      <c r="S762" s="307">
        <f t="shared" ca="1" si="340"/>
        <v>8.7299999999999986</v>
      </c>
      <c r="T762" s="304">
        <f t="shared" ca="1" si="320"/>
        <v>85.641299999999987</v>
      </c>
      <c r="U762" s="311">
        <f t="shared" ca="1" si="321"/>
        <v>0</v>
      </c>
      <c r="V762" s="306">
        <f t="shared" ca="1" si="322"/>
        <v>1.2257267560461373</v>
      </c>
      <c r="W762" s="304">
        <f t="shared" ca="1" si="323"/>
        <v>55.820224858050494</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3.350103051959036</v>
      </c>
      <c r="AH762" s="304">
        <f t="shared" ca="1" si="347"/>
        <v>-6.3940278836069586</v>
      </c>
    </row>
    <row r="763" spans="1:34" x14ac:dyDescent="0.2">
      <c r="A763" s="347">
        <f t="shared" ca="1" si="325"/>
        <v>1E-4</v>
      </c>
      <c r="B763" s="304">
        <f t="shared" ca="1" si="326"/>
        <v>33.524400000001016</v>
      </c>
      <c r="D763" s="306">
        <f t="shared" ca="1" si="327"/>
        <v>-0.73971607612931534</v>
      </c>
      <c r="E763" s="307">
        <f t="shared" ca="1" si="328"/>
        <v>-3.4588629247907914</v>
      </c>
      <c r="F763" s="304">
        <f t="shared" ca="1" si="329"/>
        <v>3.5370768447655272</v>
      </c>
      <c r="G763" s="306">
        <f t="shared" ca="1" si="330"/>
        <v>14.924854476567273</v>
      </c>
      <c r="H763" s="307">
        <f t="shared" ca="1" si="331"/>
        <v>-128.14446694967882</v>
      </c>
      <c r="I763" s="304">
        <f t="shared" ca="1" si="332"/>
        <v>129.01068053058256</v>
      </c>
      <c r="J763" s="306">
        <f t="shared" ca="1" si="333"/>
        <v>806.96660753290701</v>
      </c>
      <c r="K763" s="307">
        <f t="shared" ca="1" si="334"/>
        <v>-5.9437575208257742</v>
      </c>
      <c r="L763" s="304">
        <f t="shared" ca="1" si="319"/>
        <v>806.98849677466603</v>
      </c>
      <c r="M763" s="306">
        <f t="shared" ca="1" si="335"/>
        <v>-1.4548497432022953</v>
      </c>
      <c r="N763" s="304">
        <f t="shared" ca="1" si="336"/>
        <v>-83.356750111183146</v>
      </c>
      <c r="P763" s="310">
        <f t="shared" ca="1" si="337"/>
        <v>23</v>
      </c>
      <c r="Q763" s="304">
        <f t="shared" ca="1" si="338"/>
        <v>0</v>
      </c>
      <c r="R763" s="306">
        <f t="shared" ca="1" si="339"/>
        <v>0</v>
      </c>
      <c r="S763" s="307">
        <f t="shared" ca="1" si="340"/>
        <v>8.7299999999999986</v>
      </c>
      <c r="T763" s="304">
        <f t="shared" ca="1" si="320"/>
        <v>85.641299999999987</v>
      </c>
      <c r="U763" s="311">
        <f t="shared" ca="1" si="321"/>
        <v>0</v>
      </c>
      <c r="V763" s="306">
        <f t="shared" ca="1" si="322"/>
        <v>1.22572832674618</v>
      </c>
      <c r="W763" s="304">
        <f t="shared" ca="1" si="323"/>
        <v>55.820586290496479</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3.3500626489412539</v>
      </c>
      <c r="AH763" s="304">
        <f t="shared" ca="1" si="347"/>
        <v>-6.3940692850000573</v>
      </c>
    </row>
    <row r="764" spans="1:34" x14ac:dyDescent="0.2">
      <c r="A764" s="347">
        <f t="shared" ca="1" si="325"/>
        <v>1E-4</v>
      </c>
      <c r="B764" s="304">
        <f t="shared" ca="1" si="326"/>
        <v>33.524500000001019</v>
      </c>
      <c r="D764" s="306">
        <f t="shared" ca="1" si="327"/>
        <v>-0.73971527865807896</v>
      </c>
      <c r="E764" s="307">
        <f t="shared" ca="1" si="328"/>
        <v>-3.4588211508528914</v>
      </c>
      <c r="F764" s="304">
        <f t="shared" ca="1" si="329"/>
        <v>3.5370358277896368</v>
      </c>
      <c r="G764" s="306">
        <f t="shared" ca="1" si="330"/>
        <v>14.924780505039406</v>
      </c>
      <c r="H764" s="307">
        <f t="shared" ca="1" si="331"/>
        <v>-128.1448128317939</v>
      </c>
      <c r="I764" s="304">
        <f t="shared" ca="1" si="332"/>
        <v>129.0110155328571</v>
      </c>
      <c r="J764" s="306">
        <f t="shared" ca="1" si="333"/>
        <v>806.96660753290701</v>
      </c>
      <c r="K764" s="307">
        <f t="shared" ca="1" si="334"/>
        <v>-5.9565719848148477</v>
      </c>
      <c r="L764" s="304">
        <f t="shared" ca="1" si="319"/>
        <v>806.98859125949173</v>
      </c>
      <c r="M764" s="306">
        <f t="shared" ca="1" si="335"/>
        <v>-1.4548506228862137</v>
      </c>
      <c r="N764" s="304">
        <f t="shared" ca="1" si="336"/>
        <v>-83.356800513358976</v>
      </c>
      <c r="P764" s="310">
        <f t="shared" ca="1" si="337"/>
        <v>23</v>
      </c>
      <c r="Q764" s="304">
        <f t="shared" ca="1" si="338"/>
        <v>0</v>
      </c>
      <c r="R764" s="306">
        <f t="shared" ca="1" si="339"/>
        <v>0</v>
      </c>
      <c r="S764" s="307">
        <f t="shared" ca="1" si="340"/>
        <v>8.7299999999999986</v>
      </c>
      <c r="T764" s="304">
        <f t="shared" ca="1" si="320"/>
        <v>85.641299999999987</v>
      </c>
      <c r="U764" s="311">
        <f t="shared" ca="1" si="321"/>
        <v>0</v>
      </c>
      <c r="V764" s="306">
        <f t="shared" ca="1" si="322"/>
        <v>1.2257298974524757</v>
      </c>
      <c r="W764" s="304">
        <f t="shared" ca="1" si="323"/>
        <v>55.820947721226695</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3.3500222461023359</v>
      </c>
      <c r="AH764" s="304">
        <f t="shared" ca="1" si="347"/>
        <v>-6.394110686196619</v>
      </c>
    </row>
    <row r="765" spans="1:34" x14ac:dyDescent="0.2">
      <c r="A765" s="347">
        <f t="shared" ca="1" si="325"/>
        <v>1E-4</v>
      </c>
      <c r="B765" s="304">
        <f t="shared" ca="1" si="326"/>
        <v>33.524600000001023</v>
      </c>
      <c r="D765" s="306">
        <f t="shared" ca="1" si="327"/>
        <v>-0.73971448114788818</v>
      </c>
      <c r="E765" s="307">
        <f t="shared" ca="1" si="328"/>
        <v>-3.4587793771133022</v>
      </c>
      <c r="F765" s="304">
        <f t="shared" ca="1" si="329"/>
        <v>3.5369948110174225</v>
      </c>
      <c r="G765" s="306">
        <f t="shared" ca="1" si="330"/>
        <v>14.924706533591291</v>
      </c>
      <c r="H765" s="307">
        <f t="shared" ca="1" si="331"/>
        <v>-128.14515870973162</v>
      </c>
      <c r="I765" s="304">
        <f t="shared" ca="1" si="332"/>
        <v>129.01135053109135</v>
      </c>
      <c r="J765" s="306">
        <f t="shared" ca="1" si="333"/>
        <v>806.96660753290701</v>
      </c>
      <c r="K765" s="307">
        <f t="shared" ca="1" si="334"/>
        <v>-5.9693864833919239</v>
      </c>
      <c r="L765" s="304">
        <f t="shared" ca="1" si="319"/>
        <v>806.98868594804776</v>
      </c>
      <c r="M765" s="306">
        <f t="shared" ca="1" si="335"/>
        <v>-1.4548515025612037</v>
      </c>
      <c r="N765" s="304">
        <f t="shared" ca="1" si="336"/>
        <v>-83.356850915023244</v>
      </c>
      <c r="P765" s="310">
        <f t="shared" ca="1" si="337"/>
        <v>23</v>
      </c>
      <c r="Q765" s="304">
        <f t="shared" ca="1" si="338"/>
        <v>0</v>
      </c>
      <c r="R765" s="306">
        <f t="shared" ca="1" si="339"/>
        <v>0</v>
      </c>
      <c r="S765" s="307">
        <f t="shared" ca="1" si="340"/>
        <v>8.7299999999999986</v>
      </c>
      <c r="T765" s="304">
        <f t="shared" ca="1" si="320"/>
        <v>85.641299999999987</v>
      </c>
      <c r="U765" s="311">
        <f t="shared" ca="1" si="321"/>
        <v>0</v>
      </c>
      <c r="V765" s="306">
        <f t="shared" ca="1" si="322"/>
        <v>1.2257314681650247</v>
      </c>
      <c r="W765" s="304">
        <f t="shared" ca="1" si="323"/>
        <v>55.821309150241092</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3.3499818434422801</v>
      </c>
      <c r="AH765" s="304">
        <f t="shared" ca="1" si="347"/>
        <v>-6.3941520871966437</v>
      </c>
    </row>
    <row r="766" spans="1:34" x14ac:dyDescent="0.2">
      <c r="A766" s="347">
        <f t="shared" ca="1" si="325"/>
        <v>1E-4</v>
      </c>
      <c r="B766" s="304">
        <f t="shared" ca="1" si="326"/>
        <v>33.524700000001026</v>
      </c>
      <c r="D766" s="306">
        <f t="shared" ca="1" si="327"/>
        <v>-0.73971368359874423</v>
      </c>
      <c r="E766" s="307">
        <f t="shared" ca="1" si="328"/>
        <v>-3.4587376035720272</v>
      </c>
      <c r="F766" s="304">
        <f t="shared" ca="1" si="329"/>
        <v>3.5369537944488889</v>
      </c>
      <c r="G766" s="306">
        <f t="shared" ca="1" si="330"/>
        <v>14.92463256222293</v>
      </c>
      <c r="H766" s="307">
        <f t="shared" ca="1" si="331"/>
        <v>-128.14550458349197</v>
      </c>
      <c r="I766" s="304">
        <f t="shared" ca="1" si="332"/>
        <v>129.01168552528537</v>
      </c>
      <c r="J766" s="306">
        <f t="shared" ca="1" si="333"/>
        <v>806.96660753290701</v>
      </c>
      <c r="K766" s="307">
        <f t="shared" ca="1" si="334"/>
        <v>-5.9822010165565853</v>
      </c>
      <c r="L766" s="304">
        <f t="shared" ca="1" si="319"/>
        <v>806.98878084033561</v>
      </c>
      <c r="M766" s="306">
        <f t="shared" ca="1" si="335"/>
        <v>-1.4548523822272654</v>
      </c>
      <c r="N766" s="304">
        <f t="shared" ca="1" si="336"/>
        <v>-83.356901316175964</v>
      </c>
      <c r="P766" s="310">
        <f t="shared" ca="1" si="337"/>
        <v>23</v>
      </c>
      <c r="Q766" s="304">
        <f t="shared" ca="1" si="338"/>
        <v>0</v>
      </c>
      <c r="R766" s="306">
        <f t="shared" ca="1" si="339"/>
        <v>0</v>
      </c>
      <c r="S766" s="307">
        <f t="shared" ca="1" si="340"/>
        <v>8.7299999999999986</v>
      </c>
      <c r="T766" s="304">
        <f t="shared" ca="1" si="320"/>
        <v>85.641299999999987</v>
      </c>
      <c r="U766" s="311">
        <f t="shared" ca="1" si="321"/>
        <v>0</v>
      </c>
      <c r="V766" s="306">
        <f t="shared" ca="1" si="322"/>
        <v>1.2257330388838259</v>
      </c>
      <c r="W766" s="304">
        <f t="shared" ca="1" si="323"/>
        <v>55.82167057753967</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3.3499414409610955</v>
      </c>
      <c r="AH766" s="304">
        <f t="shared" ca="1" si="347"/>
        <v>-6.3941934880001261</v>
      </c>
    </row>
    <row r="767" spans="1:34" x14ac:dyDescent="0.2">
      <c r="A767" s="347">
        <f t="shared" ca="1" si="325"/>
        <v>1E-4</v>
      </c>
      <c r="B767" s="304">
        <f t="shared" ca="1" si="326"/>
        <v>33.524800000001029</v>
      </c>
      <c r="D767" s="306">
        <f t="shared" ca="1" si="327"/>
        <v>-0.739712886010647</v>
      </c>
      <c r="E767" s="307">
        <f t="shared" ca="1" si="328"/>
        <v>-3.45869583022907</v>
      </c>
      <c r="F767" s="304">
        <f t="shared" ca="1" si="329"/>
        <v>3.5369127780840395</v>
      </c>
      <c r="G767" s="306">
        <f t="shared" ca="1" si="330"/>
        <v>14.92455859093433</v>
      </c>
      <c r="H767" s="307">
        <f t="shared" ca="1" si="331"/>
        <v>-128.14585045307498</v>
      </c>
      <c r="I767" s="304">
        <f t="shared" ca="1" si="332"/>
        <v>129.01202051543913</v>
      </c>
      <c r="J767" s="306">
        <f t="shared" ca="1" si="333"/>
        <v>806.96660753290701</v>
      </c>
      <c r="K767" s="307">
        <f t="shared" ca="1" si="334"/>
        <v>-5.9950155843084136</v>
      </c>
      <c r="L767" s="304">
        <f t="shared" ca="1" si="319"/>
        <v>806.98887593635698</v>
      </c>
      <c r="M767" s="306">
        <f t="shared" ca="1" si="335"/>
        <v>-1.4548532618843988</v>
      </c>
      <c r="N767" s="304">
        <f t="shared" ca="1" si="336"/>
        <v>-83.356951716817122</v>
      </c>
      <c r="P767" s="310">
        <f t="shared" ca="1" si="337"/>
        <v>23</v>
      </c>
      <c r="Q767" s="304">
        <f t="shared" ca="1" si="338"/>
        <v>0</v>
      </c>
      <c r="R767" s="306">
        <f t="shared" ca="1" si="339"/>
        <v>0</v>
      </c>
      <c r="S767" s="307">
        <f t="shared" ca="1" si="340"/>
        <v>8.7299999999999986</v>
      </c>
      <c r="T767" s="304">
        <f t="shared" ca="1" si="320"/>
        <v>85.641299999999987</v>
      </c>
      <c r="U767" s="311">
        <f t="shared" ca="1" si="321"/>
        <v>0</v>
      </c>
      <c r="V767" s="306">
        <f t="shared" ca="1" si="322"/>
        <v>1.2257346096088804</v>
      </c>
      <c r="W767" s="304">
        <f t="shared" ca="1" si="323"/>
        <v>55.822032003122409</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3.3499010386587811</v>
      </c>
      <c r="AH767" s="304">
        <f t="shared" ca="1" si="347"/>
        <v>-6.3942348886070652</v>
      </c>
    </row>
    <row r="768" spans="1:34" x14ac:dyDescent="0.2">
      <c r="A768" s="347">
        <f t="shared" ca="1" si="325"/>
        <v>1E-4</v>
      </c>
      <c r="B768" s="304">
        <f t="shared" ca="1" si="326"/>
        <v>33.524900000001033</v>
      </c>
      <c r="D768" s="306">
        <f t="shared" ca="1" si="327"/>
        <v>-0.73971208838359948</v>
      </c>
      <c r="E768" s="307">
        <f t="shared" ca="1" si="328"/>
        <v>-3.4586540570844315</v>
      </c>
      <c r="F768" s="304">
        <f t="shared" ca="1" si="329"/>
        <v>3.5368717619228751</v>
      </c>
      <c r="G768" s="306">
        <f t="shared" ca="1" si="330"/>
        <v>14.924484619725492</v>
      </c>
      <c r="H768" s="307">
        <f t="shared" ca="1" si="331"/>
        <v>-128.14619631848069</v>
      </c>
      <c r="I768" s="304">
        <f t="shared" ca="1" si="332"/>
        <v>129.01235550155269</v>
      </c>
      <c r="J768" s="306">
        <f t="shared" ca="1" si="333"/>
        <v>806.96660753290701</v>
      </c>
      <c r="K768" s="307">
        <f t="shared" ca="1" si="334"/>
        <v>-6.0078301866469914</v>
      </c>
      <c r="L768" s="304">
        <f t="shared" ca="1" si="319"/>
        <v>806.98897123611323</v>
      </c>
      <c r="M768" s="306">
        <f t="shared" ca="1" si="335"/>
        <v>-1.4548541415326044</v>
      </c>
      <c r="N768" s="304">
        <f t="shared" ca="1" si="336"/>
        <v>-83.357002116946759</v>
      </c>
      <c r="P768" s="310">
        <f t="shared" ca="1" si="337"/>
        <v>23</v>
      </c>
      <c r="Q768" s="304">
        <f t="shared" ca="1" si="338"/>
        <v>0</v>
      </c>
      <c r="R768" s="306">
        <f t="shared" ca="1" si="339"/>
        <v>0</v>
      </c>
      <c r="S768" s="307">
        <f t="shared" ca="1" si="340"/>
        <v>8.7299999999999986</v>
      </c>
      <c r="T768" s="304">
        <f t="shared" ca="1" si="320"/>
        <v>85.641299999999987</v>
      </c>
      <c r="U768" s="311">
        <f t="shared" ca="1" si="321"/>
        <v>0</v>
      </c>
      <c r="V768" s="306">
        <f t="shared" ca="1" si="322"/>
        <v>1.2257361803401881</v>
      </c>
      <c r="W768" s="304">
        <f t="shared" ca="1" si="323"/>
        <v>55.822393426989308</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3.3498606365353369</v>
      </c>
      <c r="AH768" s="304">
        <f t="shared" ca="1" si="347"/>
        <v>-6.3942762890174594</v>
      </c>
    </row>
    <row r="769" spans="1:34" x14ac:dyDescent="0.2">
      <c r="A769" s="347">
        <f t="shared" ca="1" si="325"/>
        <v>1E-4</v>
      </c>
      <c r="B769" s="304">
        <f t="shared" ca="1" si="326"/>
        <v>33.525000000001036</v>
      </c>
      <c r="D769" s="306">
        <f t="shared" ca="1" si="327"/>
        <v>-0.73971129071759878</v>
      </c>
      <c r="E769" s="307">
        <f t="shared" ca="1" si="328"/>
        <v>-3.4586122841381108</v>
      </c>
      <c r="F769" s="304">
        <f t="shared" ca="1" si="329"/>
        <v>3.5368307459653954</v>
      </c>
      <c r="G769" s="306">
        <f t="shared" ca="1" si="330"/>
        <v>14.924410648596421</v>
      </c>
      <c r="H769" s="307">
        <f t="shared" ca="1" si="331"/>
        <v>-128.14654217970912</v>
      </c>
      <c r="I769" s="304">
        <f t="shared" ca="1" si="332"/>
        <v>129.0126904836261</v>
      </c>
      <c r="J769" s="306">
        <f t="shared" ca="1" si="333"/>
        <v>806.96660753290701</v>
      </c>
      <c r="K769" s="307">
        <f t="shared" ca="1" si="334"/>
        <v>-6.0206448235719012</v>
      </c>
      <c r="L769" s="304">
        <f t="shared" ca="1" si="319"/>
        <v>806.98906673960607</v>
      </c>
      <c r="M769" s="306">
        <f t="shared" ca="1" si="335"/>
        <v>-1.454855021171882</v>
      </c>
      <c r="N769" s="304">
        <f t="shared" ca="1" si="336"/>
        <v>-83.357052516564863</v>
      </c>
      <c r="P769" s="310">
        <f t="shared" ca="1" si="337"/>
        <v>23</v>
      </c>
      <c r="Q769" s="304">
        <f t="shared" ca="1" si="338"/>
        <v>0</v>
      </c>
      <c r="R769" s="306">
        <f t="shared" ca="1" si="339"/>
        <v>0</v>
      </c>
      <c r="S769" s="307">
        <f t="shared" ca="1" si="340"/>
        <v>8.7299999999999986</v>
      </c>
      <c r="T769" s="304">
        <f t="shared" ca="1" si="320"/>
        <v>85.641299999999987</v>
      </c>
      <c r="U769" s="311">
        <f t="shared" ca="1" si="321"/>
        <v>0</v>
      </c>
      <c r="V769" s="306">
        <f t="shared" ca="1" si="322"/>
        <v>1.2257377510777483</v>
      </c>
      <c r="W769" s="304">
        <f t="shared" ca="1" si="323"/>
        <v>55.822754849140374</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3.3498202345907693</v>
      </c>
      <c r="AH769" s="304">
        <f t="shared" ca="1" si="347"/>
        <v>-6.3943176892313076</v>
      </c>
    </row>
    <row r="770" spans="1:34" x14ac:dyDescent="0.2">
      <c r="A770" s="347">
        <f t="shared" ca="1" si="325"/>
        <v>1E-4</v>
      </c>
      <c r="B770" s="304">
        <f t="shared" ca="1" si="326"/>
        <v>33.525100000001039</v>
      </c>
      <c r="D770" s="306">
        <f t="shared" ca="1" si="327"/>
        <v>-0.73971049301264835</v>
      </c>
      <c r="E770" s="307">
        <f t="shared" ca="1" si="328"/>
        <v>-3.458570511390108</v>
      </c>
      <c r="F770" s="304">
        <f t="shared" ca="1" si="329"/>
        <v>3.5367897302116007</v>
      </c>
      <c r="G770" s="306">
        <f t="shared" ca="1" si="330"/>
        <v>14.924336677547119</v>
      </c>
      <c r="H770" s="307">
        <f t="shared" ca="1" si="331"/>
        <v>-128.14688803676026</v>
      </c>
      <c r="I770" s="304">
        <f t="shared" ca="1" si="332"/>
        <v>129.01302546165928</v>
      </c>
      <c r="J770" s="306">
        <f t="shared" ca="1" si="333"/>
        <v>806.96660753290701</v>
      </c>
      <c r="K770" s="307">
        <f t="shared" ca="1" si="334"/>
        <v>-6.0334594950827247</v>
      </c>
      <c r="L770" s="304">
        <f t="shared" ca="1" si="319"/>
        <v>806.98916244683699</v>
      </c>
      <c r="M770" s="306">
        <f t="shared" ca="1" si="335"/>
        <v>-1.4548559008022319</v>
      </c>
      <c r="N770" s="304">
        <f t="shared" ca="1" si="336"/>
        <v>-83.357102915671447</v>
      </c>
      <c r="P770" s="310">
        <f t="shared" ca="1" si="337"/>
        <v>23</v>
      </c>
      <c r="Q770" s="304">
        <f t="shared" ca="1" si="338"/>
        <v>0</v>
      </c>
      <c r="R770" s="306">
        <f t="shared" ca="1" si="339"/>
        <v>0</v>
      </c>
      <c r="S770" s="307">
        <f t="shared" ca="1" si="340"/>
        <v>8.7299999999999986</v>
      </c>
      <c r="T770" s="304">
        <f t="shared" ca="1" si="320"/>
        <v>85.641299999999987</v>
      </c>
      <c r="U770" s="311">
        <f t="shared" ca="1" si="321"/>
        <v>0</v>
      </c>
      <c r="V770" s="306">
        <f t="shared" ca="1" si="322"/>
        <v>1.2257393218215609</v>
      </c>
      <c r="W770" s="304">
        <f t="shared" ca="1" si="323"/>
        <v>55.823116269575458</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3.3497798328250745</v>
      </c>
      <c r="AH770" s="304">
        <f t="shared" ca="1" si="347"/>
        <v>-6.3943590892486117</v>
      </c>
    </row>
    <row r="771" spans="1:34" x14ac:dyDescent="0.2">
      <c r="A771" s="347">
        <f t="shared" ca="1" si="325"/>
        <v>1E-4</v>
      </c>
      <c r="B771" s="304">
        <f t="shared" ca="1" si="326"/>
        <v>33.525200000001043</v>
      </c>
      <c r="D771" s="306">
        <f t="shared" ca="1" si="327"/>
        <v>-0.7397096952687463</v>
      </c>
      <c r="E771" s="307">
        <f t="shared" ca="1" si="328"/>
        <v>-3.4585287388404398</v>
      </c>
      <c r="F771" s="304">
        <f t="shared" ca="1" si="329"/>
        <v>3.5367487146615075</v>
      </c>
      <c r="G771" s="306">
        <f t="shared" ca="1" si="330"/>
        <v>14.924262706577592</v>
      </c>
      <c r="H771" s="307">
        <f t="shared" ca="1" si="331"/>
        <v>-128.14723388963415</v>
      </c>
      <c r="I771" s="304">
        <f t="shared" ca="1" si="332"/>
        <v>129.01336043565234</v>
      </c>
      <c r="J771" s="306">
        <f t="shared" ca="1" si="333"/>
        <v>806.96660753290701</v>
      </c>
      <c r="K771" s="307">
        <f t="shared" ca="1" si="334"/>
        <v>-6.0462742011790445</v>
      </c>
      <c r="L771" s="304">
        <f t="shared" ca="1" si="319"/>
        <v>806.98925835780778</v>
      </c>
      <c r="M771" s="306">
        <f t="shared" ca="1" si="335"/>
        <v>-1.4548567804236543</v>
      </c>
      <c r="N771" s="304">
        <f t="shared" ca="1" si="336"/>
        <v>-83.357153314266526</v>
      </c>
      <c r="P771" s="310">
        <f t="shared" ca="1" si="337"/>
        <v>23</v>
      </c>
      <c r="Q771" s="304">
        <f t="shared" ca="1" si="338"/>
        <v>0</v>
      </c>
      <c r="R771" s="306">
        <f t="shared" ca="1" si="339"/>
        <v>0</v>
      </c>
      <c r="S771" s="307">
        <f t="shared" ca="1" si="340"/>
        <v>8.7299999999999986</v>
      </c>
      <c r="T771" s="304">
        <f t="shared" ca="1" si="320"/>
        <v>85.641299999999987</v>
      </c>
      <c r="U771" s="311">
        <f t="shared" ca="1" si="321"/>
        <v>0</v>
      </c>
      <c r="V771" s="306">
        <f t="shared" ca="1" si="322"/>
        <v>1.2257408925716267</v>
      </c>
      <c r="W771" s="304">
        <f t="shared" ca="1" si="323"/>
        <v>55.823477688294702</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3.3497394312382696</v>
      </c>
      <c r="AH771" s="304">
        <f t="shared" ca="1" si="347"/>
        <v>-6.3944004890693549</v>
      </c>
    </row>
    <row r="772" spans="1:34" x14ac:dyDescent="0.2">
      <c r="A772" s="347">
        <f t="shared" ca="1" si="325"/>
        <v>1E-4</v>
      </c>
      <c r="B772" s="304">
        <f t="shared" ca="1" si="326"/>
        <v>33.525300000001046</v>
      </c>
      <c r="D772" s="306">
        <f t="shared" ca="1" si="327"/>
        <v>-0.73970889748589475</v>
      </c>
      <c r="E772" s="307">
        <f t="shared" ca="1" si="328"/>
        <v>-3.4584869664890903</v>
      </c>
      <c r="F772" s="304">
        <f t="shared" ca="1" si="329"/>
        <v>3.5367076993150999</v>
      </c>
      <c r="G772" s="306">
        <f t="shared" ca="1" si="330"/>
        <v>14.924188735687842</v>
      </c>
      <c r="H772" s="307">
        <f t="shared" ca="1" si="331"/>
        <v>-128.14757973833079</v>
      </c>
      <c r="I772" s="304">
        <f t="shared" ca="1" si="332"/>
        <v>129.01369540560523</v>
      </c>
      <c r="J772" s="306">
        <f t="shared" ca="1" si="333"/>
        <v>806.96660753290701</v>
      </c>
      <c r="K772" s="307">
        <f t="shared" ca="1" si="334"/>
        <v>-6.059088941860443</v>
      </c>
      <c r="L772" s="304">
        <f t="shared" ref="L772:L835" ca="1" si="348">SQRT(pos_x^2+pos_z^2)</f>
        <v>806.98935447251972</v>
      </c>
      <c r="M772" s="306">
        <f t="shared" ca="1" si="335"/>
        <v>-1.4548576600361491</v>
      </c>
      <c r="N772" s="304">
        <f t="shared" ca="1" si="336"/>
        <v>-83.357203712350085</v>
      </c>
      <c r="P772" s="310">
        <f t="shared" ca="1" si="337"/>
        <v>23</v>
      </c>
      <c r="Q772" s="304">
        <f t="shared" ca="1" si="338"/>
        <v>0</v>
      </c>
      <c r="R772" s="306">
        <f t="shared" ca="1" si="339"/>
        <v>0</v>
      </c>
      <c r="S772" s="307">
        <f t="shared" ca="1" si="340"/>
        <v>8.7299999999999986</v>
      </c>
      <c r="T772" s="304">
        <f t="shared" ref="T772:T835" ca="1" si="349">m*g</f>
        <v>85.641299999999987</v>
      </c>
      <c r="U772" s="311">
        <f t="shared" ref="U772:U835" ca="1" si="350">IF(pos_xz&lt;L_rampe,Poids*COS(Beta),0)</f>
        <v>0</v>
      </c>
      <c r="V772" s="306">
        <f t="shared" ref="V772:V835" ca="1" si="351">Rho_moyen*(20000-Alt_rampe-pos_z)/(20000+Alt_rampe+pos_z)</f>
        <v>1.225742463327945</v>
      </c>
      <c r="W772" s="304">
        <f t="shared" ref="W772:W835" ca="1" si="352">1/2*Rho*Sref*Cx*vit_xz^2</f>
        <v>55.823839105297992</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3.3496990298303393</v>
      </c>
      <c r="AH772" s="304">
        <f t="shared" ca="1" si="347"/>
        <v>-6.3944418886935521</v>
      </c>
    </row>
    <row r="773" spans="1:34" x14ac:dyDescent="0.2">
      <c r="A773" s="347">
        <f t="shared" ref="A773:A836" ca="1" si="354">IF(B772+0.01&lt;=T_ini+ROUNDUP(Temps_fin_propu,0), 0.01, IF(K772&gt;0, 0.1, 0.0001))</f>
        <v>1E-4</v>
      </c>
      <c r="B773" s="304">
        <f t="shared" ref="B773:B836" ca="1" si="355">B772+pas</f>
        <v>33.525400000001049</v>
      </c>
      <c r="D773" s="306">
        <f t="shared" ref="D773:D836" ca="1" si="356">IF(AND(L772&lt;L_rampe,Poussee&lt;Poids*SIN(M772)),0,(-W772+Poussee)/m*COS(M772)-U772/m*SIN(M772))</f>
        <v>-0.73970809966409379</v>
      </c>
      <c r="E773" s="307">
        <f t="shared" ref="E773:E836" ca="1" si="357">IF(AND(L772&lt;L_rampe,Poussee&lt;Poids*SIN(M772)),0,(-W772+Poussee)/m*SIN(M772)+U772/m*COS(M772)-Poids/m)</f>
        <v>-3.4584451943360728</v>
      </c>
      <c r="F773" s="304">
        <f t="shared" ref="F773:F836" ca="1" si="358">SQRT(acc_x^2+acc_z^2)</f>
        <v>3.5366666841723919</v>
      </c>
      <c r="G773" s="306">
        <f t="shared" ref="G773:G836" ca="1" si="359">G772+acc_x*pas</f>
        <v>14.924114764877876</v>
      </c>
      <c r="H773" s="307">
        <f t="shared" ref="H773:H836" ca="1" si="360">H772+acc_z*pas</f>
        <v>-128.14792558285023</v>
      </c>
      <c r="I773" s="304">
        <f t="shared" ref="I773:I836" ca="1" si="361">SQRT(vit_x^2+vit_z^2)</f>
        <v>129.01403037151798</v>
      </c>
      <c r="J773" s="306">
        <f t="shared" ref="J773:J836" ca="1" si="362">J772+0.5*(vit_x+G772)*pas*(K772&gt;=0)</f>
        <v>806.96660753290701</v>
      </c>
      <c r="K773" s="307">
        <f t="shared" ref="K773:K836" ca="1" si="363">K772+0.5*(vit_z+H772)*pas</f>
        <v>-6.071903717126502</v>
      </c>
      <c r="L773" s="304">
        <f t="shared" ca="1" si="348"/>
        <v>806.98945079097462</v>
      </c>
      <c r="M773" s="306">
        <f t="shared" ref="M773:M836" ca="1" si="364">IF(AND(L772&gt;L_rampe,G773&gt;0),ATAN2(G773,H773),$M$4)</f>
        <v>-1.4548585396397167</v>
      </c>
      <c r="N773" s="304">
        <f t="shared" ref="N773:N836" ca="1" si="365">DEGREES(Beta)</f>
        <v>-83.357254109922138</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8.7299999999999986</v>
      </c>
      <c r="T773" s="304">
        <f t="shared" ca="1" si="349"/>
        <v>85.641299999999987</v>
      </c>
      <c r="U773" s="311">
        <f t="shared" ca="1" si="350"/>
        <v>0</v>
      </c>
      <c r="V773" s="306">
        <f t="shared" ca="1" si="351"/>
        <v>1.2257440340905161</v>
      </c>
      <c r="W773" s="304">
        <f t="shared" ca="1" si="352"/>
        <v>55.824200520585279</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3.3496586286012962</v>
      </c>
      <c r="AH773" s="304">
        <f t="shared" ref="AH773:AH836" ca="1" si="376">IF(AND(L772&lt;L_rampe,Poussee&lt;Poids*SIN(M772)), g*SIN(M772), (-W772+Poussee)/m)</f>
        <v>-6.394483288121191</v>
      </c>
    </row>
    <row r="774" spans="1:34" x14ac:dyDescent="0.2">
      <c r="A774" s="347">
        <f t="shared" ca="1" si="354"/>
        <v>1E-4</v>
      </c>
      <c r="B774" s="304">
        <f t="shared" ca="1" si="355"/>
        <v>33.525500000001053</v>
      </c>
      <c r="D774" s="306">
        <f t="shared" ca="1" si="356"/>
        <v>-0.73970730180334299</v>
      </c>
      <c r="E774" s="307">
        <f t="shared" ca="1" si="357"/>
        <v>-3.4584034223813926</v>
      </c>
      <c r="F774" s="304">
        <f t="shared" ca="1" si="358"/>
        <v>3.5366256692333882</v>
      </c>
      <c r="G774" s="306">
        <f t="shared" ca="1" si="359"/>
        <v>14.924040794147695</v>
      </c>
      <c r="H774" s="307">
        <f t="shared" ca="1" si="360"/>
        <v>-128.14827142319248</v>
      </c>
      <c r="I774" s="304">
        <f t="shared" ca="1" si="361"/>
        <v>129.01436533339066</v>
      </c>
      <c r="J774" s="306">
        <f t="shared" ca="1" si="362"/>
        <v>806.96660753290701</v>
      </c>
      <c r="K774" s="307">
        <f t="shared" ca="1" si="363"/>
        <v>-6.084718526976804</v>
      </c>
      <c r="L774" s="304">
        <f t="shared" ca="1" si="348"/>
        <v>806.98954731317394</v>
      </c>
      <c r="M774" s="306">
        <f t="shared" ca="1" si="364"/>
        <v>-1.4548594192343571</v>
      </c>
      <c r="N774" s="304">
        <f t="shared" ca="1" si="365"/>
        <v>-83.357304506982729</v>
      </c>
      <c r="P774" s="310">
        <f t="shared" ca="1" si="366"/>
        <v>23</v>
      </c>
      <c r="Q774" s="304">
        <f t="shared" ca="1" si="367"/>
        <v>0</v>
      </c>
      <c r="R774" s="306">
        <f t="shared" ca="1" si="368"/>
        <v>0</v>
      </c>
      <c r="S774" s="307">
        <f t="shared" ca="1" si="369"/>
        <v>8.7299999999999986</v>
      </c>
      <c r="T774" s="304">
        <f t="shared" ca="1" si="349"/>
        <v>85.641299999999987</v>
      </c>
      <c r="U774" s="311">
        <f t="shared" ca="1" si="350"/>
        <v>0</v>
      </c>
      <c r="V774" s="306">
        <f t="shared" ca="1" si="351"/>
        <v>1.2257456048593398</v>
      </c>
      <c r="W774" s="304">
        <f t="shared" ca="1" si="352"/>
        <v>55.824561934156655</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3.3496182275511455</v>
      </c>
      <c r="AH774" s="304">
        <f t="shared" ca="1" si="376"/>
        <v>-6.3945246873522663</v>
      </c>
    </row>
    <row r="775" spans="1:34" x14ac:dyDescent="0.2">
      <c r="A775" s="347">
        <f t="shared" ca="1" si="354"/>
        <v>1E-4</v>
      </c>
      <c r="B775" s="304">
        <f t="shared" ca="1" si="355"/>
        <v>33.525600000001056</v>
      </c>
      <c r="D775" s="306">
        <f t="shared" ca="1" si="356"/>
        <v>-0.73970650390364379</v>
      </c>
      <c r="E775" s="307">
        <f t="shared" ca="1" si="357"/>
        <v>-3.4583616506250374</v>
      </c>
      <c r="F775" s="304">
        <f t="shared" ca="1" si="358"/>
        <v>3.5365846544980775</v>
      </c>
      <c r="G775" s="306">
        <f t="shared" ca="1" si="359"/>
        <v>14.923966823497304</v>
      </c>
      <c r="H775" s="307">
        <f t="shared" ca="1" si="360"/>
        <v>-128.14861725935754</v>
      </c>
      <c r="I775" s="304">
        <f t="shared" ca="1" si="361"/>
        <v>129.01470029122322</v>
      </c>
      <c r="J775" s="306">
        <f t="shared" ca="1" si="362"/>
        <v>806.96660753290701</v>
      </c>
      <c r="K775" s="307">
        <f t="shared" ca="1" si="363"/>
        <v>-6.0975333714109317</v>
      </c>
      <c r="L775" s="304">
        <f t="shared" ca="1" si="348"/>
        <v>806.98964403911918</v>
      </c>
      <c r="M775" s="306">
        <f t="shared" ca="1" si="364"/>
        <v>-1.4548602988200707</v>
      </c>
      <c r="N775" s="304">
        <f t="shared" ca="1" si="365"/>
        <v>-83.357354903531828</v>
      </c>
      <c r="P775" s="310">
        <f t="shared" ca="1" si="366"/>
        <v>23</v>
      </c>
      <c r="Q775" s="304">
        <f t="shared" ca="1" si="367"/>
        <v>0</v>
      </c>
      <c r="R775" s="306">
        <f t="shared" ca="1" si="368"/>
        <v>0</v>
      </c>
      <c r="S775" s="307">
        <f t="shared" ca="1" si="369"/>
        <v>8.7299999999999986</v>
      </c>
      <c r="T775" s="304">
        <f t="shared" ca="1" si="349"/>
        <v>85.641299999999987</v>
      </c>
      <c r="U775" s="311">
        <f t="shared" ca="1" si="350"/>
        <v>0</v>
      </c>
      <c r="V775" s="306">
        <f t="shared" ca="1" si="351"/>
        <v>1.2257471756344165</v>
      </c>
      <c r="W775" s="304">
        <f t="shared" ca="1" si="352"/>
        <v>55.824923346012028</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3.3495778266798819</v>
      </c>
      <c r="AH775" s="304">
        <f t="shared" ca="1" si="376"/>
        <v>-6.3945660863867886</v>
      </c>
    </row>
    <row r="776" spans="1:34" x14ac:dyDescent="0.2">
      <c r="A776" s="347">
        <f t="shared" ca="1" si="354"/>
        <v>1E-4</v>
      </c>
      <c r="B776" s="304">
        <f t="shared" ca="1" si="355"/>
        <v>33.525700000001059</v>
      </c>
      <c r="D776" s="306">
        <f t="shared" ca="1" si="356"/>
        <v>-0.7397057059649953</v>
      </c>
      <c r="E776" s="307">
        <f t="shared" ca="1" si="357"/>
        <v>-3.4583198790670213</v>
      </c>
      <c r="F776" s="304">
        <f t="shared" ca="1" si="358"/>
        <v>3.5365436399664727</v>
      </c>
      <c r="G776" s="306">
        <f t="shared" ca="1" si="359"/>
        <v>14.923892852926707</v>
      </c>
      <c r="H776" s="307">
        <f t="shared" ca="1" si="360"/>
        <v>-128.14896309134545</v>
      </c>
      <c r="I776" s="304">
        <f t="shared" ca="1" si="361"/>
        <v>129.01503524501575</v>
      </c>
      <c r="J776" s="306">
        <f t="shared" ca="1" si="362"/>
        <v>806.96660753290701</v>
      </c>
      <c r="K776" s="307">
        <f t="shared" ca="1" si="363"/>
        <v>-6.1103482504284665</v>
      </c>
      <c r="L776" s="304">
        <f t="shared" ca="1" si="348"/>
        <v>806.98974096881204</v>
      </c>
      <c r="M776" s="306">
        <f t="shared" ca="1" si="364"/>
        <v>-1.4548611783968572</v>
      </c>
      <c r="N776" s="304">
        <f t="shared" ca="1" si="365"/>
        <v>-83.357405299569464</v>
      </c>
      <c r="P776" s="310">
        <f t="shared" ca="1" si="366"/>
        <v>23</v>
      </c>
      <c r="Q776" s="304">
        <f t="shared" ca="1" si="367"/>
        <v>0</v>
      </c>
      <c r="R776" s="306">
        <f t="shared" ca="1" si="368"/>
        <v>0</v>
      </c>
      <c r="S776" s="307">
        <f t="shared" ca="1" si="369"/>
        <v>8.7299999999999986</v>
      </c>
      <c r="T776" s="304">
        <f t="shared" ca="1" si="349"/>
        <v>85.641299999999987</v>
      </c>
      <c r="U776" s="311">
        <f t="shared" ca="1" si="350"/>
        <v>0</v>
      </c>
      <c r="V776" s="306">
        <f t="shared" ca="1" si="351"/>
        <v>1.2257487464157453</v>
      </c>
      <c r="W776" s="304">
        <f t="shared" ca="1" si="352"/>
        <v>55.825284756151397</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3.3495374259875117</v>
      </c>
      <c r="AH776" s="304">
        <f t="shared" ca="1" si="376"/>
        <v>-6.3946074852247463</v>
      </c>
    </row>
    <row r="777" spans="1:34" x14ac:dyDescent="0.2">
      <c r="A777" s="347">
        <f t="shared" ca="1" si="354"/>
        <v>1E-4</v>
      </c>
      <c r="B777" s="304">
        <f t="shared" ca="1" si="355"/>
        <v>33.525800000001063</v>
      </c>
      <c r="D777" s="306">
        <f t="shared" ca="1" si="356"/>
        <v>-0.7397049079874003</v>
      </c>
      <c r="E777" s="307">
        <f t="shared" ca="1" si="357"/>
        <v>-3.4582781077073426</v>
      </c>
      <c r="F777" s="304">
        <f t="shared" ca="1" si="358"/>
        <v>3.5365026256385739</v>
      </c>
      <c r="G777" s="306">
        <f t="shared" ca="1" si="359"/>
        <v>14.923818882435908</v>
      </c>
      <c r="H777" s="307">
        <f t="shared" ca="1" si="360"/>
        <v>-128.14930891915623</v>
      </c>
      <c r="I777" s="304">
        <f t="shared" ca="1" si="361"/>
        <v>129.0153701947682</v>
      </c>
      <c r="J777" s="306">
        <f t="shared" ca="1" si="362"/>
        <v>806.96660753290701</v>
      </c>
      <c r="K777" s="307">
        <f t="shared" ca="1" si="363"/>
        <v>-6.1231631640289912</v>
      </c>
      <c r="L777" s="304">
        <f t="shared" ca="1" si="348"/>
        <v>806.989838102254</v>
      </c>
      <c r="M777" s="306">
        <f t="shared" ca="1" si="364"/>
        <v>-1.4548620579647169</v>
      </c>
      <c r="N777" s="304">
        <f t="shared" ca="1" si="365"/>
        <v>-83.357455695095609</v>
      </c>
      <c r="P777" s="310">
        <f t="shared" ca="1" si="366"/>
        <v>23</v>
      </c>
      <c r="Q777" s="304">
        <f t="shared" ca="1" si="367"/>
        <v>0</v>
      </c>
      <c r="R777" s="306">
        <f t="shared" ca="1" si="368"/>
        <v>0</v>
      </c>
      <c r="S777" s="307">
        <f t="shared" ca="1" si="369"/>
        <v>8.7299999999999986</v>
      </c>
      <c r="T777" s="304">
        <f t="shared" ca="1" si="349"/>
        <v>85.641299999999987</v>
      </c>
      <c r="U777" s="311">
        <f t="shared" ca="1" si="350"/>
        <v>0</v>
      </c>
      <c r="V777" s="306">
        <f t="shared" ca="1" si="351"/>
        <v>1.2257503172033268</v>
      </c>
      <c r="W777" s="304">
        <f t="shared" ca="1" si="352"/>
        <v>55.825646164574728</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3.3494970254740357</v>
      </c>
      <c r="AH777" s="304">
        <f t="shared" ca="1" si="376"/>
        <v>-6.3946488838661404</v>
      </c>
    </row>
    <row r="778" spans="1:34" x14ac:dyDescent="0.2">
      <c r="A778" s="347">
        <f t="shared" ca="1" si="354"/>
        <v>1E-4</v>
      </c>
      <c r="B778" s="304">
        <f t="shared" ca="1" si="355"/>
        <v>33.525900000001066</v>
      </c>
      <c r="D778" s="306">
        <f t="shared" ca="1" si="356"/>
        <v>-0.73970410997085878</v>
      </c>
      <c r="E778" s="307">
        <f t="shared" ca="1" si="357"/>
        <v>-3.4582363365460047</v>
      </c>
      <c r="F778" s="304">
        <f t="shared" ca="1" si="358"/>
        <v>3.5364616115143837</v>
      </c>
      <c r="G778" s="306">
        <f t="shared" ca="1" si="359"/>
        <v>14.923744912024912</v>
      </c>
      <c r="H778" s="307">
        <f t="shared" ca="1" si="360"/>
        <v>-128.14965474278989</v>
      </c>
      <c r="I778" s="304">
        <f t="shared" ca="1" si="361"/>
        <v>129.01570514048063</v>
      </c>
      <c r="J778" s="306">
        <f t="shared" ca="1" si="362"/>
        <v>806.96660753290701</v>
      </c>
      <c r="K778" s="307">
        <f t="shared" ca="1" si="363"/>
        <v>-6.1359781122120882</v>
      </c>
      <c r="L778" s="304">
        <f t="shared" ca="1" si="348"/>
        <v>806.98993543944664</v>
      </c>
      <c r="M778" s="306">
        <f t="shared" ca="1" si="364"/>
        <v>-1.4548629375236501</v>
      </c>
      <c r="N778" s="304">
        <f t="shared" ca="1" si="365"/>
        <v>-83.35750609011032</v>
      </c>
      <c r="P778" s="310">
        <f t="shared" ca="1" si="366"/>
        <v>23</v>
      </c>
      <c r="Q778" s="304">
        <f t="shared" ca="1" si="367"/>
        <v>0</v>
      </c>
      <c r="R778" s="306">
        <f t="shared" ca="1" si="368"/>
        <v>0</v>
      </c>
      <c r="S778" s="307">
        <f t="shared" ca="1" si="369"/>
        <v>8.7299999999999986</v>
      </c>
      <c r="T778" s="304">
        <f t="shared" ca="1" si="349"/>
        <v>85.641299999999987</v>
      </c>
      <c r="U778" s="311">
        <f t="shared" ca="1" si="350"/>
        <v>0</v>
      </c>
      <c r="V778" s="306">
        <f t="shared" ca="1" si="351"/>
        <v>1.2257518879971607</v>
      </c>
      <c r="W778" s="304">
        <f t="shared" ca="1" si="352"/>
        <v>55.826007571282013</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3.3494566251394602</v>
      </c>
      <c r="AH778" s="304">
        <f t="shared" ca="1" si="376"/>
        <v>-6.3946902823109664</v>
      </c>
    </row>
    <row r="779" spans="1:34" x14ac:dyDescent="0.2">
      <c r="A779" s="347">
        <f t="shared" ca="1" si="354"/>
        <v>1E-4</v>
      </c>
      <c r="B779" s="304">
        <f t="shared" ca="1" si="355"/>
        <v>33.526000000001069</v>
      </c>
      <c r="D779" s="306">
        <f t="shared" ca="1" si="356"/>
        <v>-0.73970331191536931</v>
      </c>
      <c r="E779" s="307">
        <f t="shared" ca="1" si="357"/>
        <v>-3.4581945655830095</v>
      </c>
      <c r="F779" s="304">
        <f t="shared" ca="1" si="358"/>
        <v>3.5364205975939043</v>
      </c>
      <c r="G779" s="306">
        <f t="shared" ca="1" si="359"/>
        <v>14.92367094169372</v>
      </c>
      <c r="H779" s="307">
        <f t="shared" ca="1" si="360"/>
        <v>-128.15000056224645</v>
      </c>
      <c r="I779" s="304">
        <f t="shared" ca="1" si="361"/>
        <v>129.01604008215301</v>
      </c>
      <c r="J779" s="306">
        <f t="shared" ca="1" si="362"/>
        <v>806.96660753290701</v>
      </c>
      <c r="K779" s="307">
        <f t="shared" ca="1" si="363"/>
        <v>-6.1487930949773402</v>
      </c>
      <c r="L779" s="304">
        <f t="shared" ca="1" si="348"/>
        <v>806.99003298039167</v>
      </c>
      <c r="M779" s="306">
        <f t="shared" ca="1" si="364"/>
        <v>-1.454863817073657</v>
      </c>
      <c r="N779" s="304">
        <f t="shared" ca="1" si="365"/>
        <v>-83.357556484613582</v>
      </c>
      <c r="P779" s="310">
        <f t="shared" ca="1" si="366"/>
        <v>23</v>
      </c>
      <c r="Q779" s="304">
        <f t="shared" ca="1" si="367"/>
        <v>0</v>
      </c>
      <c r="R779" s="306">
        <f t="shared" ca="1" si="368"/>
        <v>0</v>
      </c>
      <c r="S779" s="307">
        <f t="shared" ca="1" si="369"/>
        <v>8.7299999999999986</v>
      </c>
      <c r="T779" s="304">
        <f t="shared" ca="1" si="349"/>
        <v>85.641299999999987</v>
      </c>
      <c r="U779" s="311">
        <f t="shared" ca="1" si="350"/>
        <v>0</v>
      </c>
      <c r="V779" s="306">
        <f t="shared" ca="1" si="351"/>
        <v>1.2257534587972474</v>
      </c>
      <c r="W779" s="304">
        <f t="shared" ca="1" si="352"/>
        <v>55.826368976273208</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3.349416224983786</v>
      </c>
      <c r="AH779" s="304">
        <f t="shared" ca="1" si="376"/>
        <v>-6.3947316805592234</v>
      </c>
    </row>
    <row r="780" spans="1:34" x14ac:dyDescent="0.2">
      <c r="A780" s="347">
        <f t="shared" ca="1" si="354"/>
        <v>1E-4</v>
      </c>
      <c r="B780" s="304">
        <f t="shared" ca="1" si="355"/>
        <v>33.526100000001072</v>
      </c>
      <c r="D780" s="306">
        <f t="shared" ca="1" si="356"/>
        <v>-0.73970251382093299</v>
      </c>
      <c r="E780" s="307">
        <f t="shared" ca="1" si="357"/>
        <v>-3.4581527948183606</v>
      </c>
      <c r="F780" s="304">
        <f t="shared" ca="1" si="358"/>
        <v>3.5363795838771388</v>
      </c>
      <c r="G780" s="306">
        <f t="shared" ca="1" si="359"/>
        <v>14.923596971442338</v>
      </c>
      <c r="H780" s="307">
        <f t="shared" ca="1" si="360"/>
        <v>-128.15034637752592</v>
      </c>
      <c r="I780" s="304">
        <f t="shared" ca="1" si="361"/>
        <v>129.01637501978541</v>
      </c>
      <c r="J780" s="306">
        <f t="shared" ca="1" si="362"/>
        <v>806.96660753290701</v>
      </c>
      <c r="K780" s="307">
        <f t="shared" ca="1" si="363"/>
        <v>-6.1616081123243287</v>
      </c>
      <c r="L780" s="304">
        <f t="shared" ca="1" si="348"/>
        <v>806.99013072509047</v>
      </c>
      <c r="M780" s="306">
        <f t="shared" ca="1" si="364"/>
        <v>-1.4548646966147374</v>
      </c>
      <c r="N780" s="304">
        <f t="shared" ca="1" si="365"/>
        <v>-83.357606878605395</v>
      </c>
      <c r="P780" s="310">
        <f t="shared" ca="1" si="366"/>
        <v>23</v>
      </c>
      <c r="Q780" s="304">
        <f t="shared" ca="1" si="367"/>
        <v>0</v>
      </c>
      <c r="R780" s="306">
        <f t="shared" ca="1" si="368"/>
        <v>0</v>
      </c>
      <c r="S780" s="307">
        <f t="shared" ca="1" si="369"/>
        <v>8.7299999999999986</v>
      </c>
      <c r="T780" s="304">
        <f t="shared" ca="1" si="349"/>
        <v>85.641299999999987</v>
      </c>
      <c r="U780" s="311">
        <f t="shared" ca="1" si="350"/>
        <v>0</v>
      </c>
      <c r="V780" s="306">
        <f t="shared" ca="1" si="351"/>
        <v>1.2257550296035864</v>
      </c>
      <c r="W780" s="304">
        <f t="shared" ca="1" si="352"/>
        <v>55.826730379548337</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3.3493758250070176</v>
      </c>
      <c r="AH780" s="304">
        <f t="shared" ca="1" si="376"/>
        <v>-6.3947730786109069</v>
      </c>
    </row>
    <row r="781" spans="1:34" x14ac:dyDescent="0.2">
      <c r="A781" s="347">
        <f t="shared" ca="1" si="354"/>
        <v>1E-4</v>
      </c>
      <c r="B781" s="304">
        <f t="shared" ca="1" si="355"/>
        <v>33.526200000001076</v>
      </c>
      <c r="D781" s="306">
        <f t="shared" ca="1" si="356"/>
        <v>-0.73970171568755183</v>
      </c>
      <c r="E781" s="307">
        <f t="shared" ca="1" si="357"/>
        <v>-3.458111024252057</v>
      </c>
      <c r="F781" s="304">
        <f t="shared" ca="1" si="358"/>
        <v>3.5363385703640877</v>
      </c>
      <c r="G781" s="306">
        <f t="shared" ca="1" si="359"/>
        <v>14.92352300127077</v>
      </c>
      <c r="H781" s="307">
        <f t="shared" ca="1" si="360"/>
        <v>-128.15069218862834</v>
      </c>
      <c r="I781" s="304">
        <f t="shared" ca="1" si="361"/>
        <v>129.01670995337784</v>
      </c>
      <c r="J781" s="306">
        <f t="shared" ca="1" si="362"/>
        <v>806.96660753290701</v>
      </c>
      <c r="K781" s="307">
        <f t="shared" ca="1" si="363"/>
        <v>-6.1744231642526364</v>
      </c>
      <c r="L781" s="304">
        <f t="shared" ca="1" si="348"/>
        <v>806.99022867354472</v>
      </c>
      <c r="M781" s="306">
        <f t="shared" ca="1" si="364"/>
        <v>-1.4548655761468916</v>
      </c>
      <c r="N781" s="304">
        <f t="shared" ca="1" si="365"/>
        <v>-83.357657272085788</v>
      </c>
      <c r="P781" s="310">
        <f t="shared" ca="1" si="366"/>
        <v>23</v>
      </c>
      <c r="Q781" s="304">
        <f t="shared" ca="1" si="367"/>
        <v>0</v>
      </c>
      <c r="R781" s="306">
        <f t="shared" ca="1" si="368"/>
        <v>0</v>
      </c>
      <c r="S781" s="307">
        <f t="shared" ca="1" si="369"/>
        <v>8.7299999999999986</v>
      </c>
      <c r="T781" s="304">
        <f t="shared" ca="1" si="349"/>
        <v>85.641299999999987</v>
      </c>
      <c r="U781" s="311">
        <f t="shared" ca="1" si="350"/>
        <v>0</v>
      </c>
      <c r="V781" s="306">
        <f t="shared" ca="1" si="351"/>
        <v>1.2257566004161777</v>
      </c>
      <c r="W781" s="304">
        <f t="shared" ca="1" si="352"/>
        <v>55.827091781107356</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3.3493354252091532</v>
      </c>
      <c r="AH781" s="304">
        <f t="shared" ca="1" si="376"/>
        <v>-6.3948144764660189</v>
      </c>
    </row>
    <row r="782" spans="1:34" x14ac:dyDescent="0.2">
      <c r="A782" s="347">
        <f t="shared" ca="1" si="354"/>
        <v>1E-4</v>
      </c>
      <c r="B782" s="304">
        <f t="shared" ca="1" si="355"/>
        <v>33.526300000001079</v>
      </c>
      <c r="D782" s="306">
        <f t="shared" ca="1" si="356"/>
        <v>-0.73970091751522526</v>
      </c>
      <c r="E782" s="307">
        <f t="shared" ca="1" si="357"/>
        <v>-3.458069253884104</v>
      </c>
      <c r="F782" s="304">
        <f t="shared" ca="1" si="358"/>
        <v>3.536297557054755</v>
      </c>
      <c r="G782" s="306">
        <f t="shared" ca="1" si="359"/>
        <v>14.923449031179018</v>
      </c>
      <c r="H782" s="307">
        <f t="shared" ca="1" si="360"/>
        <v>-128.15103799555374</v>
      </c>
      <c r="I782" s="304">
        <f t="shared" ca="1" si="361"/>
        <v>129.01704488293032</v>
      </c>
      <c r="J782" s="306">
        <f t="shared" ca="1" si="362"/>
        <v>806.96660753290701</v>
      </c>
      <c r="K782" s="307">
        <f t="shared" ca="1" si="363"/>
        <v>-6.1872382507618457</v>
      </c>
      <c r="L782" s="304">
        <f t="shared" ca="1" si="348"/>
        <v>806.99032682575603</v>
      </c>
      <c r="M782" s="306">
        <f t="shared" ca="1" si="364"/>
        <v>-1.4548664556701199</v>
      </c>
      <c r="N782" s="304">
        <f t="shared" ca="1" si="365"/>
        <v>-83.357707665054747</v>
      </c>
      <c r="P782" s="310">
        <f t="shared" ca="1" si="366"/>
        <v>23</v>
      </c>
      <c r="Q782" s="304">
        <f t="shared" ca="1" si="367"/>
        <v>0</v>
      </c>
      <c r="R782" s="306">
        <f t="shared" ca="1" si="368"/>
        <v>0</v>
      </c>
      <c r="S782" s="307">
        <f t="shared" ca="1" si="369"/>
        <v>8.7299999999999986</v>
      </c>
      <c r="T782" s="304">
        <f t="shared" ca="1" si="349"/>
        <v>85.641299999999987</v>
      </c>
      <c r="U782" s="311">
        <f t="shared" ca="1" si="350"/>
        <v>0</v>
      </c>
      <c r="V782" s="306">
        <f t="shared" ca="1" si="351"/>
        <v>1.2257581712350216</v>
      </c>
      <c r="W782" s="304">
        <f t="shared" ca="1" si="352"/>
        <v>55.827453180950272</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3.3492950255901972</v>
      </c>
      <c r="AH782" s="304">
        <f t="shared" ca="1" si="376"/>
        <v>-6.3948558741245547</v>
      </c>
    </row>
    <row r="783" spans="1:34" x14ac:dyDescent="0.2">
      <c r="A783" s="347">
        <f t="shared" ca="1" si="354"/>
        <v>1E-4</v>
      </c>
      <c r="B783" s="304">
        <f t="shared" ca="1" si="355"/>
        <v>33.526400000001082</v>
      </c>
      <c r="D783" s="306">
        <f t="shared" ca="1" si="356"/>
        <v>-0.73970011930395374</v>
      </c>
      <c r="E783" s="307">
        <f t="shared" ca="1" si="357"/>
        <v>-3.4580274837144982</v>
      </c>
      <c r="F783" s="304">
        <f t="shared" ca="1" si="358"/>
        <v>3.5362565439491389</v>
      </c>
      <c r="G783" s="306">
        <f t="shared" ca="1" si="359"/>
        <v>14.923375061167087</v>
      </c>
      <c r="H783" s="307">
        <f t="shared" ca="1" si="360"/>
        <v>-128.15138379830211</v>
      </c>
      <c r="I783" s="304">
        <f t="shared" ca="1" si="361"/>
        <v>129.01737980844283</v>
      </c>
      <c r="J783" s="306">
        <f t="shared" ca="1" si="362"/>
        <v>806.96660753290701</v>
      </c>
      <c r="K783" s="307">
        <f t="shared" ca="1" si="363"/>
        <v>-6.2000533718515385</v>
      </c>
      <c r="L783" s="304">
        <f t="shared" ca="1" si="348"/>
        <v>806.99042518172587</v>
      </c>
      <c r="M783" s="306">
        <f t="shared" ca="1" si="364"/>
        <v>-1.4548673351844221</v>
      </c>
      <c r="N783" s="304">
        <f t="shared" ca="1" si="365"/>
        <v>-83.357758057512285</v>
      </c>
      <c r="P783" s="310">
        <f t="shared" ca="1" si="366"/>
        <v>23</v>
      </c>
      <c r="Q783" s="304">
        <f t="shared" ca="1" si="367"/>
        <v>0</v>
      </c>
      <c r="R783" s="306">
        <f t="shared" ca="1" si="368"/>
        <v>0</v>
      </c>
      <c r="S783" s="307">
        <f t="shared" ca="1" si="369"/>
        <v>8.7299999999999986</v>
      </c>
      <c r="T783" s="304">
        <f t="shared" ca="1" si="349"/>
        <v>85.641299999999987</v>
      </c>
      <c r="U783" s="311">
        <f t="shared" ca="1" si="350"/>
        <v>0</v>
      </c>
      <c r="V783" s="306">
        <f t="shared" ca="1" si="351"/>
        <v>1.2257597420601183</v>
      </c>
      <c r="W783" s="304">
        <f t="shared" ca="1" si="352"/>
        <v>55.827814579077021</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3.3492546261501523</v>
      </c>
      <c r="AH783" s="304">
        <f t="shared" ca="1" si="376"/>
        <v>-6.3948972715865153</v>
      </c>
    </row>
    <row r="784" spans="1:34" x14ac:dyDescent="0.2">
      <c r="A784" s="347">
        <f t="shared" ca="1" si="354"/>
        <v>1E-4</v>
      </c>
      <c r="B784" s="304">
        <f t="shared" ca="1" si="355"/>
        <v>33.526500000001086</v>
      </c>
      <c r="D784" s="306">
        <f t="shared" ca="1" si="356"/>
        <v>-0.73969932105373815</v>
      </c>
      <c r="E784" s="307">
        <f t="shared" ca="1" si="357"/>
        <v>-3.4579857137432493</v>
      </c>
      <c r="F784" s="304">
        <f t="shared" ca="1" si="358"/>
        <v>3.5362155310472478</v>
      </c>
      <c r="G784" s="306">
        <f t="shared" ca="1" si="359"/>
        <v>14.923301091234983</v>
      </c>
      <c r="H784" s="307">
        <f t="shared" ca="1" si="360"/>
        <v>-128.15172959687348</v>
      </c>
      <c r="I784" s="304">
        <f t="shared" ca="1" si="361"/>
        <v>129.01771472991541</v>
      </c>
      <c r="J784" s="306">
        <f t="shared" ca="1" si="362"/>
        <v>806.96660753290701</v>
      </c>
      <c r="K784" s="307">
        <f t="shared" ca="1" si="363"/>
        <v>-6.2128685275212971</v>
      </c>
      <c r="L784" s="304">
        <f t="shared" ca="1" si="348"/>
        <v>806.99052374145572</v>
      </c>
      <c r="M784" s="306">
        <f t="shared" ca="1" si="364"/>
        <v>-1.4548682146897987</v>
      </c>
      <c r="N784" s="304">
        <f t="shared" ca="1" si="365"/>
        <v>-83.357808449458417</v>
      </c>
      <c r="P784" s="310">
        <f t="shared" ca="1" si="366"/>
        <v>23</v>
      </c>
      <c r="Q784" s="304">
        <f t="shared" ca="1" si="367"/>
        <v>0</v>
      </c>
      <c r="R784" s="306">
        <f t="shared" ca="1" si="368"/>
        <v>0</v>
      </c>
      <c r="S784" s="307">
        <f t="shared" ca="1" si="369"/>
        <v>8.7299999999999986</v>
      </c>
      <c r="T784" s="304">
        <f t="shared" ca="1" si="349"/>
        <v>85.641299999999987</v>
      </c>
      <c r="U784" s="311">
        <f t="shared" ca="1" si="350"/>
        <v>0</v>
      </c>
      <c r="V784" s="306">
        <f t="shared" ca="1" si="351"/>
        <v>1.2257613128914664</v>
      </c>
      <c r="W784" s="304">
        <f t="shared" ca="1" si="352"/>
        <v>55.828175975487603</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3.3492142268890204</v>
      </c>
      <c r="AH784" s="304">
        <f t="shared" ca="1" si="376"/>
        <v>-6.3949386688518937</v>
      </c>
    </row>
    <row r="785" spans="1:34" x14ac:dyDescent="0.2">
      <c r="A785" s="347">
        <f t="shared" ca="1" si="354"/>
        <v>1E-4</v>
      </c>
      <c r="B785" s="304">
        <f t="shared" ca="1" si="355"/>
        <v>33.526600000001089</v>
      </c>
      <c r="D785" s="306">
        <f t="shared" ca="1" si="356"/>
        <v>-0.73969852276457848</v>
      </c>
      <c r="E785" s="307">
        <f t="shared" ca="1" si="357"/>
        <v>-3.4579439439703563</v>
      </c>
      <c r="F785" s="304">
        <f t="shared" ca="1" si="358"/>
        <v>3.5361745183490823</v>
      </c>
      <c r="G785" s="306">
        <f t="shared" ca="1" si="359"/>
        <v>14.923227121382705</v>
      </c>
      <c r="H785" s="307">
        <f t="shared" ca="1" si="360"/>
        <v>-128.15207539126789</v>
      </c>
      <c r="I785" s="304">
        <f t="shared" ca="1" si="361"/>
        <v>129.01804964734811</v>
      </c>
      <c r="J785" s="306">
        <f t="shared" ca="1" si="362"/>
        <v>806.96660753290701</v>
      </c>
      <c r="K785" s="307">
        <f t="shared" ca="1" si="363"/>
        <v>-6.2256837177707043</v>
      </c>
      <c r="L785" s="304">
        <f t="shared" ca="1" si="348"/>
        <v>806.9906225049474</v>
      </c>
      <c r="M785" s="306">
        <f t="shared" ca="1" si="364"/>
        <v>-1.4548690941862497</v>
      </c>
      <c r="N785" s="304">
        <f t="shared" ca="1" si="365"/>
        <v>-83.357858840893158</v>
      </c>
      <c r="P785" s="310">
        <f t="shared" ca="1" si="366"/>
        <v>23</v>
      </c>
      <c r="Q785" s="304">
        <f t="shared" ca="1" si="367"/>
        <v>0</v>
      </c>
      <c r="R785" s="306">
        <f t="shared" ca="1" si="368"/>
        <v>0</v>
      </c>
      <c r="S785" s="307">
        <f t="shared" ca="1" si="369"/>
        <v>8.7299999999999986</v>
      </c>
      <c r="T785" s="304">
        <f t="shared" ca="1" si="349"/>
        <v>85.641299999999987</v>
      </c>
      <c r="U785" s="311">
        <f t="shared" ca="1" si="350"/>
        <v>0</v>
      </c>
      <c r="V785" s="306">
        <f t="shared" ca="1" si="351"/>
        <v>1.2257628837290675</v>
      </c>
      <c r="W785" s="304">
        <f t="shared" ca="1" si="352"/>
        <v>55.828537370182019</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3.3491738278068093</v>
      </c>
      <c r="AH785" s="304">
        <f t="shared" ca="1" si="376"/>
        <v>-6.3949800659206888</v>
      </c>
    </row>
    <row r="786" spans="1:34" x14ac:dyDescent="0.2">
      <c r="A786" s="347">
        <f t="shared" ca="1" si="354"/>
        <v>1E-4</v>
      </c>
      <c r="B786" s="304">
        <f t="shared" ca="1" si="355"/>
        <v>33.526700000001092</v>
      </c>
      <c r="D786" s="306">
        <f t="shared" ca="1" si="356"/>
        <v>-0.73969772443647508</v>
      </c>
      <c r="E786" s="307">
        <f t="shared" ca="1" si="357"/>
        <v>-3.4579021743958194</v>
      </c>
      <c r="F786" s="304">
        <f t="shared" ca="1" si="358"/>
        <v>3.5361335058546413</v>
      </c>
      <c r="G786" s="306">
        <f t="shared" ca="1" si="359"/>
        <v>14.923153151610261</v>
      </c>
      <c r="H786" s="307">
        <f t="shared" ca="1" si="360"/>
        <v>-128.15242118148532</v>
      </c>
      <c r="I786" s="304">
        <f t="shared" ca="1" si="361"/>
        <v>129.01838456074088</v>
      </c>
      <c r="J786" s="306">
        <f t="shared" ca="1" si="362"/>
        <v>806.96660753290701</v>
      </c>
      <c r="K786" s="307">
        <f t="shared" ca="1" si="363"/>
        <v>-6.2384989425993416</v>
      </c>
      <c r="L786" s="304">
        <f t="shared" ca="1" si="348"/>
        <v>806.99072147220238</v>
      </c>
      <c r="M786" s="306">
        <f t="shared" ca="1" si="364"/>
        <v>-1.4548699736737751</v>
      </c>
      <c r="N786" s="304">
        <f t="shared" ca="1" si="365"/>
        <v>-83.357909231816507</v>
      </c>
      <c r="P786" s="310">
        <f t="shared" ca="1" si="366"/>
        <v>23</v>
      </c>
      <c r="Q786" s="304">
        <f t="shared" ca="1" si="367"/>
        <v>0</v>
      </c>
      <c r="R786" s="306">
        <f t="shared" ca="1" si="368"/>
        <v>0</v>
      </c>
      <c r="S786" s="307">
        <f t="shared" ca="1" si="369"/>
        <v>8.7299999999999986</v>
      </c>
      <c r="T786" s="304">
        <f t="shared" ca="1" si="349"/>
        <v>85.641299999999987</v>
      </c>
      <c r="U786" s="311">
        <f t="shared" ca="1" si="350"/>
        <v>0</v>
      </c>
      <c r="V786" s="306">
        <f t="shared" ca="1" si="351"/>
        <v>1.2257644545729207</v>
      </c>
      <c r="W786" s="304">
        <f t="shared" ca="1" si="352"/>
        <v>55.828898763160211</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3.3491334289035128</v>
      </c>
      <c r="AH786" s="304">
        <f t="shared" ca="1" si="376"/>
        <v>-6.3950214627929016</v>
      </c>
    </row>
    <row r="787" spans="1:34" x14ac:dyDescent="0.2">
      <c r="A787" s="347">
        <f t="shared" ca="1" si="354"/>
        <v>1E-4</v>
      </c>
      <c r="B787" s="304">
        <f t="shared" ca="1" si="355"/>
        <v>33.526800000001096</v>
      </c>
      <c r="D787" s="306">
        <f t="shared" ca="1" si="356"/>
        <v>-0.73969692606942872</v>
      </c>
      <c r="E787" s="307">
        <f t="shared" ca="1" si="357"/>
        <v>-3.4578604050196464</v>
      </c>
      <c r="F787" s="304">
        <f t="shared" ca="1" si="358"/>
        <v>3.5360924935639333</v>
      </c>
      <c r="G787" s="306">
        <f t="shared" ca="1" si="359"/>
        <v>14.923079181917654</v>
      </c>
      <c r="H787" s="307">
        <f t="shared" ca="1" si="360"/>
        <v>-128.15276696752582</v>
      </c>
      <c r="I787" s="304">
        <f t="shared" ca="1" si="361"/>
        <v>129.0187194700938</v>
      </c>
      <c r="J787" s="306">
        <f t="shared" ca="1" si="362"/>
        <v>806.96660753290701</v>
      </c>
      <c r="K787" s="307">
        <f t="shared" ca="1" si="363"/>
        <v>-6.2513142020067924</v>
      </c>
      <c r="L787" s="304">
        <f t="shared" ca="1" si="348"/>
        <v>806.99082064322204</v>
      </c>
      <c r="M787" s="306">
        <f t="shared" ca="1" si="364"/>
        <v>-1.4548708531523753</v>
      </c>
      <c r="N787" s="304">
        <f t="shared" ca="1" si="365"/>
        <v>-83.357959622228464</v>
      </c>
      <c r="P787" s="310">
        <f t="shared" ca="1" si="366"/>
        <v>23</v>
      </c>
      <c r="Q787" s="304">
        <f t="shared" ca="1" si="367"/>
        <v>0</v>
      </c>
      <c r="R787" s="306">
        <f t="shared" ca="1" si="368"/>
        <v>0</v>
      </c>
      <c r="S787" s="307">
        <f t="shared" ca="1" si="369"/>
        <v>8.7299999999999986</v>
      </c>
      <c r="T787" s="304">
        <f t="shared" ca="1" si="349"/>
        <v>85.641299999999987</v>
      </c>
      <c r="U787" s="311">
        <f t="shared" ca="1" si="350"/>
        <v>0</v>
      </c>
      <c r="V787" s="306">
        <f t="shared" ca="1" si="351"/>
        <v>1.2257660254230263</v>
      </c>
      <c r="W787" s="304">
        <f t="shared" ca="1" si="352"/>
        <v>55.829260154422194</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3.3490930301791417</v>
      </c>
      <c r="AH787" s="304">
        <f t="shared" ca="1" si="376"/>
        <v>-6.395062859468525</v>
      </c>
    </row>
    <row r="788" spans="1:34" x14ac:dyDescent="0.2">
      <c r="A788" s="347">
        <f t="shared" ca="1" si="354"/>
        <v>1E-4</v>
      </c>
      <c r="B788" s="304">
        <f t="shared" ca="1" si="355"/>
        <v>33.526900000001099</v>
      </c>
      <c r="D788" s="306">
        <f t="shared" ca="1" si="356"/>
        <v>-0.73969612766343995</v>
      </c>
      <c r="E788" s="307">
        <f t="shared" ca="1" si="357"/>
        <v>-3.457818635841833</v>
      </c>
      <c r="F788" s="304">
        <f t="shared" ca="1" si="358"/>
        <v>3.5360514814769544</v>
      </c>
      <c r="G788" s="306">
        <f t="shared" ca="1" si="359"/>
        <v>14.923005212304888</v>
      </c>
      <c r="H788" s="307">
        <f t="shared" ca="1" si="360"/>
        <v>-128.15311274938941</v>
      </c>
      <c r="I788" s="304">
        <f t="shared" ca="1" si="361"/>
        <v>129.01905437540688</v>
      </c>
      <c r="J788" s="306">
        <f t="shared" ca="1" si="362"/>
        <v>806.96660753290701</v>
      </c>
      <c r="K788" s="307">
        <f t="shared" ca="1" si="363"/>
        <v>-6.2641294959926386</v>
      </c>
      <c r="L788" s="304">
        <f t="shared" ca="1" si="348"/>
        <v>806.99092001800818</v>
      </c>
      <c r="M788" s="306">
        <f t="shared" ca="1" si="364"/>
        <v>-1.4548717326220502</v>
      </c>
      <c r="N788" s="304">
        <f t="shared" ca="1" si="365"/>
        <v>-83.358010012129043</v>
      </c>
      <c r="P788" s="310">
        <f t="shared" ca="1" si="366"/>
        <v>23</v>
      </c>
      <c r="Q788" s="304">
        <f t="shared" ca="1" si="367"/>
        <v>0</v>
      </c>
      <c r="R788" s="306">
        <f t="shared" ca="1" si="368"/>
        <v>0</v>
      </c>
      <c r="S788" s="307">
        <f t="shared" ca="1" si="369"/>
        <v>8.7299999999999986</v>
      </c>
      <c r="T788" s="304">
        <f t="shared" ca="1" si="349"/>
        <v>85.641299999999987</v>
      </c>
      <c r="U788" s="311">
        <f t="shared" ca="1" si="350"/>
        <v>0</v>
      </c>
      <c r="V788" s="306">
        <f t="shared" ca="1" si="351"/>
        <v>1.2257675962793841</v>
      </c>
      <c r="W788" s="304">
        <f t="shared" ca="1" si="352"/>
        <v>55.829621543967967</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3.3490526316336942</v>
      </c>
      <c r="AH788" s="304">
        <f t="shared" ca="1" si="376"/>
        <v>-6.3951042559475608</v>
      </c>
    </row>
    <row r="789" spans="1:34" x14ac:dyDescent="0.2">
      <c r="A789" s="347">
        <f t="shared" ca="1" si="354"/>
        <v>1E-4</v>
      </c>
      <c r="B789" s="304">
        <f t="shared" ca="1" si="355"/>
        <v>33.527000000001102</v>
      </c>
      <c r="D789" s="306">
        <f t="shared" ca="1" si="356"/>
        <v>-0.73969532921851033</v>
      </c>
      <c r="E789" s="307">
        <f t="shared" ca="1" si="357"/>
        <v>-3.4577768668623818</v>
      </c>
      <c r="F789" s="304">
        <f t="shared" ca="1" si="358"/>
        <v>3.5360104695937071</v>
      </c>
      <c r="G789" s="306">
        <f t="shared" ca="1" si="359"/>
        <v>14.922931242771966</v>
      </c>
      <c r="H789" s="307">
        <f t="shared" ca="1" si="360"/>
        <v>-128.15345852707608</v>
      </c>
      <c r="I789" s="304">
        <f t="shared" ca="1" si="361"/>
        <v>129.01938927668007</v>
      </c>
      <c r="J789" s="306">
        <f t="shared" ca="1" si="362"/>
        <v>806.96660753290701</v>
      </c>
      <c r="K789" s="307">
        <f t="shared" ca="1" si="363"/>
        <v>-6.2769448245564616</v>
      </c>
      <c r="L789" s="304">
        <f t="shared" ca="1" si="348"/>
        <v>806.99101959656241</v>
      </c>
      <c r="M789" s="306">
        <f t="shared" ca="1" si="364"/>
        <v>-1.4548726120828002</v>
      </c>
      <c r="N789" s="304">
        <f t="shared" ca="1" si="365"/>
        <v>-83.358060401518273</v>
      </c>
      <c r="P789" s="310">
        <f t="shared" ca="1" si="366"/>
        <v>23</v>
      </c>
      <c r="Q789" s="304">
        <f t="shared" ca="1" si="367"/>
        <v>0</v>
      </c>
      <c r="R789" s="306">
        <f t="shared" ca="1" si="368"/>
        <v>0</v>
      </c>
      <c r="S789" s="307">
        <f t="shared" ca="1" si="369"/>
        <v>8.7299999999999986</v>
      </c>
      <c r="T789" s="304">
        <f t="shared" ca="1" si="349"/>
        <v>85.641299999999987</v>
      </c>
      <c r="U789" s="311">
        <f t="shared" ca="1" si="350"/>
        <v>0</v>
      </c>
      <c r="V789" s="306">
        <f t="shared" ca="1" si="351"/>
        <v>1.2257691671419937</v>
      </c>
      <c r="W789" s="304">
        <f t="shared" ca="1" si="352"/>
        <v>55.829982931797403</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3.3490122332671701</v>
      </c>
      <c r="AH789" s="304">
        <f t="shared" ca="1" si="376"/>
        <v>-6.395145652230009</v>
      </c>
    </row>
    <row r="790" spans="1:34" x14ac:dyDescent="0.2">
      <c r="A790" s="347">
        <f t="shared" ca="1" si="354"/>
        <v>1E-4</v>
      </c>
      <c r="B790" s="304">
        <f t="shared" ca="1" si="355"/>
        <v>33.527100000001106</v>
      </c>
      <c r="D790" s="306">
        <f t="shared" ca="1" si="356"/>
        <v>-0.73969453073463687</v>
      </c>
      <c r="E790" s="307">
        <f t="shared" ca="1" si="357"/>
        <v>-3.4577350980813062</v>
      </c>
      <c r="F790" s="304">
        <f t="shared" ca="1" si="358"/>
        <v>3.5359694579142049</v>
      </c>
      <c r="G790" s="306">
        <f t="shared" ca="1" si="359"/>
        <v>14.922857273318893</v>
      </c>
      <c r="H790" s="307">
        <f t="shared" ca="1" si="360"/>
        <v>-128.1538043005859</v>
      </c>
      <c r="I790" s="304">
        <f t="shared" ca="1" si="361"/>
        <v>129.01972417391349</v>
      </c>
      <c r="J790" s="306">
        <f t="shared" ca="1" si="362"/>
        <v>806.96660753290701</v>
      </c>
      <c r="K790" s="307">
        <f t="shared" ca="1" si="363"/>
        <v>-6.2897601876978451</v>
      </c>
      <c r="L790" s="304">
        <f t="shared" ca="1" si="348"/>
        <v>806.99111937888608</v>
      </c>
      <c r="M790" s="306">
        <f t="shared" ca="1" si="364"/>
        <v>-1.4548734915346251</v>
      </c>
      <c r="N790" s="304">
        <f t="shared" ca="1" si="365"/>
        <v>-83.358110790396125</v>
      </c>
      <c r="P790" s="310">
        <f t="shared" ca="1" si="366"/>
        <v>23</v>
      </c>
      <c r="Q790" s="304">
        <f t="shared" ca="1" si="367"/>
        <v>0</v>
      </c>
      <c r="R790" s="306">
        <f t="shared" ca="1" si="368"/>
        <v>0</v>
      </c>
      <c r="S790" s="307">
        <f t="shared" ca="1" si="369"/>
        <v>8.7299999999999986</v>
      </c>
      <c r="T790" s="304">
        <f t="shared" ca="1" si="349"/>
        <v>85.641299999999987</v>
      </c>
      <c r="U790" s="311">
        <f t="shared" ca="1" si="350"/>
        <v>0</v>
      </c>
      <c r="V790" s="306">
        <f t="shared" ca="1" si="351"/>
        <v>1.2257707380108558</v>
      </c>
      <c r="W790" s="304">
        <f t="shared" ca="1" si="352"/>
        <v>55.830344317910615</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3.3489718350795847</v>
      </c>
      <c r="AH790" s="304">
        <f t="shared" ca="1" si="376"/>
        <v>-6.3951870483158544</v>
      </c>
    </row>
    <row r="791" spans="1:34" x14ac:dyDescent="0.2">
      <c r="A791" s="347">
        <f t="shared" ca="1" si="354"/>
        <v>1E-4</v>
      </c>
      <c r="B791" s="304">
        <f t="shared" ca="1" si="355"/>
        <v>33.527200000001109</v>
      </c>
      <c r="D791" s="306">
        <f t="shared" ca="1" si="356"/>
        <v>-0.73969373221182422</v>
      </c>
      <c r="E791" s="307">
        <f t="shared" ca="1" si="357"/>
        <v>-3.4576933294985936</v>
      </c>
      <c r="F791" s="304">
        <f t="shared" ca="1" si="358"/>
        <v>3.5359284464384353</v>
      </c>
      <c r="G791" s="306">
        <f t="shared" ca="1" si="359"/>
        <v>14.922783303945673</v>
      </c>
      <c r="H791" s="307">
        <f t="shared" ca="1" si="360"/>
        <v>-128.15415006991884</v>
      </c>
      <c r="I791" s="304">
        <f t="shared" ca="1" si="361"/>
        <v>129.02005906710707</v>
      </c>
      <c r="J791" s="306">
        <f t="shared" ca="1" si="362"/>
        <v>806.96660753290701</v>
      </c>
      <c r="K791" s="307">
        <f t="shared" ca="1" si="363"/>
        <v>-6.3025755854163705</v>
      </c>
      <c r="L791" s="304">
        <f t="shared" ca="1" si="348"/>
        <v>806.99121936498079</v>
      </c>
      <c r="M791" s="306">
        <f t="shared" ca="1" si="364"/>
        <v>-1.4548743709775254</v>
      </c>
      <c r="N791" s="304">
        <f t="shared" ca="1" si="365"/>
        <v>-83.358161178762629</v>
      </c>
      <c r="P791" s="310">
        <f t="shared" ca="1" si="366"/>
        <v>23</v>
      </c>
      <c r="Q791" s="304">
        <f t="shared" ca="1" si="367"/>
        <v>0</v>
      </c>
      <c r="R791" s="306">
        <f t="shared" ca="1" si="368"/>
        <v>0</v>
      </c>
      <c r="S791" s="307">
        <f t="shared" ca="1" si="369"/>
        <v>8.7299999999999986</v>
      </c>
      <c r="T791" s="304">
        <f t="shared" ca="1" si="349"/>
        <v>85.641299999999987</v>
      </c>
      <c r="U791" s="311">
        <f t="shared" ca="1" si="350"/>
        <v>0</v>
      </c>
      <c r="V791" s="306">
        <f t="shared" ca="1" si="351"/>
        <v>1.2257723088859702</v>
      </c>
      <c r="W791" s="304">
        <f t="shared" ca="1" si="352"/>
        <v>55.830705702307519</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3.3489314370709238</v>
      </c>
      <c r="AH791" s="304">
        <f t="shared" ca="1" si="376"/>
        <v>-6.3952284442051113</v>
      </c>
    </row>
    <row r="792" spans="1:34" x14ac:dyDescent="0.2">
      <c r="A792" s="347">
        <f t="shared" ca="1" si="354"/>
        <v>1E-4</v>
      </c>
      <c r="B792" s="304">
        <f t="shared" ca="1" si="355"/>
        <v>33.527300000001112</v>
      </c>
      <c r="D792" s="306">
        <f t="shared" ca="1" si="356"/>
        <v>-0.73969293365007027</v>
      </c>
      <c r="E792" s="307">
        <f t="shared" ca="1" si="357"/>
        <v>-3.4576515611142531</v>
      </c>
      <c r="F792" s="304">
        <f t="shared" ca="1" si="358"/>
        <v>3.535887435166408</v>
      </c>
      <c r="G792" s="306">
        <f t="shared" ca="1" si="359"/>
        <v>14.922709334652309</v>
      </c>
      <c r="H792" s="307">
        <f t="shared" ca="1" si="360"/>
        <v>-128.15449583507495</v>
      </c>
      <c r="I792" s="304">
        <f t="shared" ca="1" si="361"/>
        <v>129.0203939562609</v>
      </c>
      <c r="J792" s="306">
        <f t="shared" ca="1" si="362"/>
        <v>806.96660753290701</v>
      </c>
      <c r="K792" s="307">
        <f t="shared" ca="1" si="363"/>
        <v>-6.3153910177116206</v>
      </c>
      <c r="L792" s="304">
        <f t="shared" ca="1" si="348"/>
        <v>806.99131955484836</v>
      </c>
      <c r="M792" s="306">
        <f t="shared" ca="1" si="364"/>
        <v>-1.454875250411501</v>
      </c>
      <c r="N792" s="304">
        <f t="shared" ca="1" si="365"/>
        <v>-83.358211566617797</v>
      </c>
      <c r="P792" s="310">
        <f t="shared" ca="1" si="366"/>
        <v>23</v>
      </c>
      <c r="Q792" s="304">
        <f t="shared" ca="1" si="367"/>
        <v>0</v>
      </c>
      <c r="R792" s="306">
        <f t="shared" ca="1" si="368"/>
        <v>0</v>
      </c>
      <c r="S792" s="307">
        <f t="shared" ca="1" si="369"/>
        <v>8.7299999999999986</v>
      </c>
      <c r="T792" s="304">
        <f t="shared" ca="1" si="349"/>
        <v>85.641299999999987</v>
      </c>
      <c r="U792" s="311">
        <f t="shared" ca="1" si="350"/>
        <v>0</v>
      </c>
      <c r="V792" s="306">
        <f t="shared" ca="1" si="351"/>
        <v>1.2257738797673365</v>
      </c>
      <c r="W792" s="304">
        <f t="shared" ca="1" si="352"/>
        <v>55.831067084988113</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3.3488910392411988</v>
      </c>
      <c r="AH792" s="304">
        <f t="shared" ca="1" si="376"/>
        <v>-6.3952698398977699</v>
      </c>
    </row>
    <row r="793" spans="1:34" x14ac:dyDescent="0.2">
      <c r="A793" s="347">
        <f t="shared" ca="1" si="354"/>
        <v>1E-4</v>
      </c>
      <c r="B793" s="304">
        <f t="shared" ca="1" si="355"/>
        <v>33.527400000001116</v>
      </c>
      <c r="D793" s="306">
        <f t="shared" ca="1" si="356"/>
        <v>-0.73969213504937625</v>
      </c>
      <c r="E793" s="307">
        <f t="shared" ca="1" si="357"/>
        <v>-3.4576097929282854</v>
      </c>
      <c r="F793" s="304">
        <f t="shared" ca="1" si="358"/>
        <v>3.5358464240981231</v>
      </c>
      <c r="G793" s="306">
        <f t="shared" ca="1" si="359"/>
        <v>14.922635365438804</v>
      </c>
      <c r="H793" s="307">
        <f t="shared" ca="1" si="360"/>
        <v>-128.15484159605424</v>
      </c>
      <c r="I793" s="304">
        <f t="shared" ca="1" si="361"/>
        <v>129.02072884137493</v>
      </c>
      <c r="J793" s="306">
        <f t="shared" ca="1" si="362"/>
        <v>806.96660753290701</v>
      </c>
      <c r="K793" s="307">
        <f t="shared" ca="1" si="363"/>
        <v>-6.3282064845831769</v>
      </c>
      <c r="L793" s="304">
        <f t="shared" ca="1" si="348"/>
        <v>806.99141994849003</v>
      </c>
      <c r="M793" s="306">
        <f t="shared" ca="1" si="364"/>
        <v>-1.454876129836552</v>
      </c>
      <c r="N793" s="304">
        <f t="shared" ca="1" si="365"/>
        <v>-83.358261953961616</v>
      </c>
      <c r="P793" s="310">
        <f t="shared" ca="1" si="366"/>
        <v>23</v>
      </c>
      <c r="Q793" s="304">
        <f t="shared" ca="1" si="367"/>
        <v>0</v>
      </c>
      <c r="R793" s="306">
        <f t="shared" ca="1" si="368"/>
        <v>0</v>
      </c>
      <c r="S793" s="307">
        <f t="shared" ca="1" si="369"/>
        <v>8.7299999999999986</v>
      </c>
      <c r="T793" s="304">
        <f t="shared" ca="1" si="349"/>
        <v>85.641299999999987</v>
      </c>
      <c r="U793" s="311">
        <f t="shared" ca="1" si="350"/>
        <v>0</v>
      </c>
      <c r="V793" s="306">
        <f t="shared" ca="1" si="351"/>
        <v>1.225775450654955</v>
      </c>
      <c r="W793" s="304">
        <f t="shared" ca="1" si="352"/>
        <v>55.831428465952342</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3.3488506415904116</v>
      </c>
      <c r="AH793" s="304">
        <f t="shared" ca="1" si="376"/>
        <v>-6.3953112353938284</v>
      </c>
    </row>
    <row r="794" spans="1:34" x14ac:dyDescent="0.2">
      <c r="A794" s="347">
        <f t="shared" ca="1" si="354"/>
        <v>1E-4</v>
      </c>
      <c r="B794" s="304">
        <f t="shared" ca="1" si="355"/>
        <v>33.527500000001119</v>
      </c>
      <c r="D794" s="306">
        <f t="shared" ca="1" si="356"/>
        <v>-0.73969133640974316</v>
      </c>
      <c r="E794" s="307">
        <f t="shared" ca="1" si="357"/>
        <v>-3.4575680249406968</v>
      </c>
      <c r="F794" s="304">
        <f t="shared" ca="1" si="358"/>
        <v>3.5358054132335877</v>
      </c>
      <c r="G794" s="306">
        <f t="shared" ca="1" si="359"/>
        <v>14.922561396305163</v>
      </c>
      <c r="H794" s="307">
        <f t="shared" ca="1" si="360"/>
        <v>-128.15518735285673</v>
      </c>
      <c r="I794" s="304">
        <f t="shared" ca="1" si="361"/>
        <v>129.02106372244924</v>
      </c>
      <c r="J794" s="306">
        <f t="shared" ca="1" si="362"/>
        <v>806.96660753290701</v>
      </c>
      <c r="K794" s="307">
        <f t="shared" ca="1" si="363"/>
        <v>-6.3410219860306221</v>
      </c>
      <c r="L794" s="304">
        <f t="shared" ca="1" si="348"/>
        <v>806.99152054590763</v>
      </c>
      <c r="M794" s="306">
        <f t="shared" ca="1" si="364"/>
        <v>-1.4548770092526788</v>
      </c>
      <c r="N794" s="304">
        <f t="shared" ca="1" si="365"/>
        <v>-83.358312340794114</v>
      </c>
      <c r="P794" s="310">
        <f t="shared" ca="1" si="366"/>
        <v>23</v>
      </c>
      <c r="Q794" s="304">
        <f t="shared" ca="1" si="367"/>
        <v>0</v>
      </c>
      <c r="R794" s="306">
        <f t="shared" ca="1" si="368"/>
        <v>0</v>
      </c>
      <c r="S794" s="307">
        <f t="shared" ca="1" si="369"/>
        <v>8.7299999999999986</v>
      </c>
      <c r="T794" s="304">
        <f t="shared" ca="1" si="349"/>
        <v>85.641299999999987</v>
      </c>
      <c r="U794" s="311">
        <f t="shared" ca="1" si="350"/>
        <v>0</v>
      </c>
      <c r="V794" s="306">
        <f t="shared" ca="1" si="351"/>
        <v>1.2257770215488251</v>
      </c>
      <c r="W794" s="304">
        <f t="shared" ca="1" si="352"/>
        <v>55.831789845200227</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3.3488102441185674</v>
      </c>
      <c r="AH794" s="304">
        <f t="shared" ca="1" si="376"/>
        <v>-6.3953526306932815</v>
      </c>
    </row>
    <row r="795" spans="1:34" x14ac:dyDescent="0.2">
      <c r="A795" s="347">
        <f t="shared" ca="1" si="354"/>
        <v>1E-4</v>
      </c>
      <c r="B795" s="304">
        <f t="shared" ca="1" si="355"/>
        <v>33.527600000001122</v>
      </c>
      <c r="D795" s="306">
        <f t="shared" ca="1" si="356"/>
        <v>-0.73969053773117022</v>
      </c>
      <c r="E795" s="307">
        <f t="shared" ca="1" si="357"/>
        <v>-3.4575262571514846</v>
      </c>
      <c r="F795" s="304">
        <f t="shared" ca="1" si="358"/>
        <v>3.535764402572799</v>
      </c>
      <c r="G795" s="306">
        <f t="shared" ca="1" si="359"/>
        <v>14.92248742725139</v>
      </c>
      <c r="H795" s="307">
        <f t="shared" ca="1" si="360"/>
        <v>-128.15553310548245</v>
      </c>
      <c r="I795" s="304">
        <f t="shared" ca="1" si="361"/>
        <v>129.0213985994838</v>
      </c>
      <c r="J795" s="306">
        <f t="shared" ca="1" si="362"/>
        <v>806.96660753290701</v>
      </c>
      <c r="K795" s="307">
        <f t="shared" ca="1" si="363"/>
        <v>-6.3538375220535386</v>
      </c>
      <c r="L795" s="304">
        <f t="shared" ca="1" si="348"/>
        <v>806.99162134710264</v>
      </c>
      <c r="M795" s="306">
        <f t="shared" ca="1" si="364"/>
        <v>-1.4548778886598814</v>
      </c>
      <c r="N795" s="304">
        <f t="shared" ca="1" si="365"/>
        <v>-83.358362727115306</v>
      </c>
      <c r="P795" s="310">
        <f t="shared" ca="1" si="366"/>
        <v>23</v>
      </c>
      <c r="Q795" s="304">
        <f t="shared" ca="1" si="367"/>
        <v>0</v>
      </c>
      <c r="R795" s="306">
        <f t="shared" ca="1" si="368"/>
        <v>0</v>
      </c>
      <c r="S795" s="307">
        <f t="shared" ca="1" si="369"/>
        <v>8.7299999999999986</v>
      </c>
      <c r="T795" s="304">
        <f t="shared" ca="1" si="349"/>
        <v>85.641299999999987</v>
      </c>
      <c r="U795" s="311">
        <f t="shared" ca="1" si="350"/>
        <v>0</v>
      </c>
      <c r="V795" s="306">
        <f t="shared" ca="1" si="351"/>
        <v>1.2257785924489473</v>
      </c>
      <c r="W795" s="304">
        <f t="shared" ca="1" si="352"/>
        <v>55.832151222731724</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3.3487698468256655</v>
      </c>
      <c r="AH795" s="304">
        <f t="shared" ca="1" si="376"/>
        <v>-6.3953940257961319</v>
      </c>
    </row>
    <row r="796" spans="1:34" x14ac:dyDescent="0.2">
      <c r="A796" s="347">
        <f t="shared" ca="1" si="354"/>
        <v>1E-4</v>
      </c>
      <c r="B796" s="304">
        <f t="shared" ca="1" si="355"/>
        <v>33.527700000001126</v>
      </c>
      <c r="D796" s="306">
        <f t="shared" ca="1" si="356"/>
        <v>-0.73968973901365842</v>
      </c>
      <c r="E796" s="307">
        <f t="shared" ca="1" si="357"/>
        <v>-3.4574844895606542</v>
      </c>
      <c r="F796" s="304">
        <f t="shared" ca="1" si="358"/>
        <v>3.535723392115762</v>
      </c>
      <c r="G796" s="306">
        <f t="shared" ca="1" si="359"/>
        <v>14.922413458277489</v>
      </c>
      <c r="H796" s="307">
        <f t="shared" ca="1" si="360"/>
        <v>-128.1558788539314</v>
      </c>
      <c r="I796" s="304">
        <f t="shared" ca="1" si="361"/>
        <v>129.02173347247867</v>
      </c>
      <c r="J796" s="306">
        <f t="shared" ca="1" si="362"/>
        <v>806.96660753290701</v>
      </c>
      <c r="K796" s="307">
        <f t="shared" ca="1" si="363"/>
        <v>-6.366653092651509</v>
      </c>
      <c r="L796" s="304">
        <f t="shared" ca="1" si="348"/>
        <v>806.99172235207652</v>
      </c>
      <c r="M796" s="306">
        <f t="shared" ca="1" si="364"/>
        <v>-1.4548787680581599</v>
      </c>
      <c r="N796" s="304">
        <f t="shared" ca="1" si="365"/>
        <v>-83.358413112925163</v>
      </c>
      <c r="P796" s="310">
        <f t="shared" ca="1" si="366"/>
        <v>23</v>
      </c>
      <c r="Q796" s="304">
        <f t="shared" ca="1" si="367"/>
        <v>0</v>
      </c>
      <c r="R796" s="306">
        <f t="shared" ca="1" si="368"/>
        <v>0</v>
      </c>
      <c r="S796" s="307">
        <f t="shared" ca="1" si="369"/>
        <v>8.7299999999999986</v>
      </c>
      <c r="T796" s="304">
        <f t="shared" ca="1" si="349"/>
        <v>85.641299999999987</v>
      </c>
      <c r="U796" s="311">
        <f t="shared" ca="1" si="350"/>
        <v>0</v>
      </c>
      <c r="V796" s="306">
        <f t="shared" ca="1" si="351"/>
        <v>1.225780163355322</v>
      </c>
      <c r="W796" s="304">
        <f t="shared" ca="1" si="352"/>
        <v>55.83251259854687</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3.3487294497117066</v>
      </c>
      <c r="AH796" s="304">
        <f t="shared" ca="1" si="376"/>
        <v>-6.3954354207023751</v>
      </c>
    </row>
    <row r="797" spans="1:34" x14ac:dyDescent="0.2">
      <c r="A797" s="347">
        <f t="shared" ca="1" si="354"/>
        <v>1E-4</v>
      </c>
      <c r="B797" s="304">
        <f t="shared" ca="1" si="355"/>
        <v>33.527800000001129</v>
      </c>
      <c r="D797" s="306">
        <f t="shared" ca="1" si="356"/>
        <v>-0.73968894025720988</v>
      </c>
      <c r="E797" s="307">
        <f t="shared" ca="1" si="357"/>
        <v>-3.4574427221682011</v>
      </c>
      <c r="F797" s="304">
        <f t="shared" ca="1" si="358"/>
        <v>3.5356823818624736</v>
      </c>
      <c r="G797" s="306">
        <f t="shared" ca="1" si="359"/>
        <v>14.922339489383464</v>
      </c>
      <c r="H797" s="307">
        <f t="shared" ca="1" si="360"/>
        <v>-128.15622459820361</v>
      </c>
      <c r="I797" s="304">
        <f t="shared" ca="1" si="361"/>
        <v>129.02206834143382</v>
      </c>
      <c r="J797" s="306">
        <f t="shared" ca="1" si="362"/>
        <v>806.96660753290701</v>
      </c>
      <c r="K797" s="307">
        <f t="shared" ca="1" si="363"/>
        <v>-6.379468697824116</v>
      </c>
      <c r="L797" s="304">
        <f t="shared" ca="1" si="348"/>
        <v>806.99182356083088</v>
      </c>
      <c r="M797" s="306">
        <f t="shared" ca="1" si="364"/>
        <v>-1.4548796474475145</v>
      </c>
      <c r="N797" s="304">
        <f t="shared" ca="1" si="365"/>
        <v>-83.358463498223742</v>
      </c>
      <c r="P797" s="310">
        <f t="shared" ca="1" si="366"/>
        <v>23</v>
      </c>
      <c r="Q797" s="304">
        <f t="shared" ca="1" si="367"/>
        <v>0</v>
      </c>
      <c r="R797" s="306">
        <f t="shared" ca="1" si="368"/>
        <v>0</v>
      </c>
      <c r="S797" s="307">
        <f t="shared" ca="1" si="369"/>
        <v>8.7299999999999986</v>
      </c>
      <c r="T797" s="304">
        <f t="shared" ca="1" si="349"/>
        <v>85.641299999999987</v>
      </c>
      <c r="U797" s="311">
        <f t="shared" ca="1" si="350"/>
        <v>0</v>
      </c>
      <c r="V797" s="306">
        <f t="shared" ca="1" si="351"/>
        <v>1.2257817342679482</v>
      </c>
      <c r="W797" s="304">
        <f t="shared" ca="1" si="352"/>
        <v>55.832873972645565</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3.3486890527766935</v>
      </c>
      <c r="AH797" s="304">
        <f t="shared" ca="1" si="376"/>
        <v>-6.3954768154120138</v>
      </c>
    </row>
    <row r="798" spans="1:34" x14ac:dyDescent="0.2">
      <c r="A798" s="347">
        <f t="shared" ca="1" si="354"/>
        <v>1E-4</v>
      </c>
      <c r="B798" s="304">
        <f t="shared" ca="1" si="355"/>
        <v>33.527900000001132</v>
      </c>
      <c r="D798" s="306">
        <f t="shared" ca="1" si="356"/>
        <v>-0.73968814146182194</v>
      </c>
      <c r="E798" s="307">
        <f t="shared" ca="1" si="357"/>
        <v>-3.4574009549741369</v>
      </c>
      <c r="F798" s="304">
        <f t="shared" ca="1" si="358"/>
        <v>3.5356413718129445</v>
      </c>
      <c r="G798" s="306">
        <f t="shared" ca="1" si="359"/>
        <v>14.922265520569319</v>
      </c>
      <c r="H798" s="307">
        <f t="shared" ca="1" si="360"/>
        <v>-128.1565703382991</v>
      </c>
      <c r="I798" s="304">
        <f t="shared" ca="1" si="361"/>
        <v>129.02240320634931</v>
      </c>
      <c r="J798" s="306">
        <f t="shared" ca="1" si="362"/>
        <v>806.96660753290701</v>
      </c>
      <c r="K798" s="307">
        <f t="shared" ca="1" si="363"/>
        <v>-6.3922843375709411</v>
      </c>
      <c r="L798" s="304">
        <f t="shared" ca="1" si="348"/>
        <v>806.99192497336742</v>
      </c>
      <c r="M798" s="306">
        <f t="shared" ca="1" si="364"/>
        <v>-1.4548805268279452</v>
      </c>
      <c r="N798" s="304">
        <f t="shared" ca="1" si="365"/>
        <v>-83.358513883011</v>
      </c>
      <c r="P798" s="310">
        <f t="shared" ca="1" si="366"/>
        <v>23</v>
      </c>
      <c r="Q798" s="304">
        <f t="shared" ca="1" si="367"/>
        <v>0</v>
      </c>
      <c r="R798" s="306">
        <f t="shared" ca="1" si="368"/>
        <v>0</v>
      </c>
      <c r="S798" s="307">
        <f t="shared" ca="1" si="369"/>
        <v>8.7299999999999986</v>
      </c>
      <c r="T798" s="304">
        <f t="shared" ca="1" si="349"/>
        <v>85.641299999999987</v>
      </c>
      <c r="U798" s="311">
        <f t="shared" ca="1" si="350"/>
        <v>0</v>
      </c>
      <c r="V798" s="306">
        <f t="shared" ca="1" si="351"/>
        <v>1.2257833051868261</v>
      </c>
      <c r="W798" s="304">
        <f t="shared" ca="1" si="352"/>
        <v>55.833235345027809</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3.3486486560206332</v>
      </c>
      <c r="AH798" s="304">
        <f t="shared" ca="1" si="376"/>
        <v>-6.3955182099250374</v>
      </c>
    </row>
    <row r="799" spans="1:34" x14ac:dyDescent="0.2">
      <c r="A799" s="347">
        <f t="shared" ca="1" si="354"/>
        <v>1E-4</v>
      </c>
      <c r="B799" s="304">
        <f t="shared" ca="1" si="355"/>
        <v>33.528000000001136</v>
      </c>
      <c r="D799" s="306">
        <f t="shared" ca="1" si="356"/>
        <v>-0.73968734262749791</v>
      </c>
      <c r="E799" s="307">
        <f t="shared" ca="1" si="357"/>
        <v>-3.4573591879784624</v>
      </c>
      <c r="F799" s="304">
        <f t="shared" ca="1" si="358"/>
        <v>3.5356003619671754</v>
      </c>
      <c r="G799" s="306">
        <f t="shared" ca="1" si="359"/>
        <v>14.922191551835056</v>
      </c>
      <c r="H799" s="307">
        <f t="shared" ca="1" si="360"/>
        <v>-128.15691607421789</v>
      </c>
      <c r="I799" s="304">
        <f t="shared" ca="1" si="361"/>
        <v>129.02273806722513</v>
      </c>
      <c r="J799" s="306">
        <f t="shared" ca="1" si="362"/>
        <v>806.96660753290701</v>
      </c>
      <c r="K799" s="307">
        <f t="shared" ca="1" si="363"/>
        <v>-6.4051000118915669</v>
      </c>
      <c r="L799" s="304">
        <f t="shared" ca="1" si="348"/>
        <v>806.99202658968761</v>
      </c>
      <c r="M799" s="306">
        <f t="shared" ca="1" si="364"/>
        <v>-1.4548814061994524</v>
      </c>
      <c r="N799" s="304">
        <f t="shared" ca="1" si="365"/>
        <v>-83.35856426728698</v>
      </c>
      <c r="P799" s="310">
        <f t="shared" ca="1" si="366"/>
        <v>23</v>
      </c>
      <c r="Q799" s="304">
        <f t="shared" ca="1" si="367"/>
        <v>0</v>
      </c>
      <c r="R799" s="306">
        <f t="shared" ca="1" si="368"/>
        <v>0</v>
      </c>
      <c r="S799" s="307">
        <f t="shared" ca="1" si="369"/>
        <v>8.7299999999999986</v>
      </c>
      <c r="T799" s="304">
        <f t="shared" ca="1" si="349"/>
        <v>85.641299999999987</v>
      </c>
      <c r="U799" s="311">
        <f t="shared" ca="1" si="350"/>
        <v>0</v>
      </c>
      <c r="V799" s="306">
        <f t="shared" ca="1" si="351"/>
        <v>1.2257848761119567</v>
      </c>
      <c r="W799" s="304">
        <f t="shared" ca="1" si="352"/>
        <v>55.833596715693659</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3.3486082594435294</v>
      </c>
      <c r="AH799" s="304">
        <f t="shared" ca="1" si="376"/>
        <v>-6.3955596042414458</v>
      </c>
    </row>
    <row r="800" spans="1:34" x14ac:dyDescent="0.2">
      <c r="A800" s="347">
        <f t="shared" ca="1" si="354"/>
        <v>1E-4</v>
      </c>
      <c r="B800" s="304">
        <f t="shared" ca="1" si="355"/>
        <v>33.528100000001139</v>
      </c>
      <c r="D800" s="306">
        <f t="shared" ca="1" si="356"/>
        <v>-0.73968654375423704</v>
      </c>
      <c r="E800" s="307">
        <f t="shared" ca="1" si="357"/>
        <v>-3.4573174211811697</v>
      </c>
      <c r="F800" s="304">
        <f t="shared" ca="1" si="358"/>
        <v>3.5355593523251594</v>
      </c>
      <c r="G800" s="306">
        <f t="shared" ca="1" si="359"/>
        <v>14.922117583180681</v>
      </c>
      <c r="H800" s="307">
        <f t="shared" ca="1" si="360"/>
        <v>-128.15726180596002</v>
      </c>
      <c r="I800" s="304">
        <f t="shared" ca="1" si="361"/>
        <v>129.02307292406132</v>
      </c>
      <c r="J800" s="306">
        <f t="shared" ca="1" si="362"/>
        <v>806.96660753290701</v>
      </c>
      <c r="K800" s="307">
        <f t="shared" ca="1" si="363"/>
        <v>-6.4179157207855759</v>
      </c>
      <c r="L800" s="304">
        <f t="shared" ca="1" si="348"/>
        <v>806.99212840979305</v>
      </c>
      <c r="M800" s="306">
        <f t="shared" ca="1" si="364"/>
        <v>-1.454882285562036</v>
      </c>
      <c r="N800" s="304">
        <f t="shared" ca="1" si="365"/>
        <v>-83.358614651051695</v>
      </c>
      <c r="P800" s="310">
        <f t="shared" ca="1" si="366"/>
        <v>23</v>
      </c>
      <c r="Q800" s="304">
        <f t="shared" ca="1" si="367"/>
        <v>0</v>
      </c>
      <c r="R800" s="306">
        <f t="shared" ca="1" si="368"/>
        <v>0</v>
      </c>
      <c r="S800" s="307">
        <f t="shared" ca="1" si="369"/>
        <v>8.7299999999999986</v>
      </c>
      <c r="T800" s="304">
        <f t="shared" ca="1" si="349"/>
        <v>85.641299999999987</v>
      </c>
      <c r="U800" s="311">
        <f t="shared" ca="1" si="350"/>
        <v>0</v>
      </c>
      <c r="V800" s="306">
        <f t="shared" ca="1" si="351"/>
        <v>1.2257864470433386</v>
      </c>
      <c r="W800" s="304">
        <f t="shared" ca="1" si="352"/>
        <v>55.833958084642987</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3.3485678630453739</v>
      </c>
      <c r="AH800" s="304">
        <f t="shared" ca="1" si="376"/>
        <v>-6.3956009983612452</v>
      </c>
    </row>
    <row r="801" spans="1:34" x14ac:dyDescent="0.2">
      <c r="A801" s="347">
        <f t="shared" ca="1" si="354"/>
        <v>1E-4</v>
      </c>
      <c r="B801" s="304">
        <f t="shared" ca="1" si="355"/>
        <v>33.528200000001142</v>
      </c>
      <c r="D801" s="306">
        <f t="shared" ca="1" si="356"/>
        <v>-0.73968574484203942</v>
      </c>
      <c r="E801" s="307">
        <f t="shared" ca="1" si="357"/>
        <v>-3.4572756545822747</v>
      </c>
      <c r="F801" s="304">
        <f t="shared" ca="1" si="358"/>
        <v>3.5355183428869124</v>
      </c>
      <c r="G801" s="306">
        <f t="shared" ca="1" si="359"/>
        <v>14.922043614606196</v>
      </c>
      <c r="H801" s="307">
        <f t="shared" ca="1" si="360"/>
        <v>-128.15760753352546</v>
      </c>
      <c r="I801" s="304">
        <f t="shared" ca="1" si="361"/>
        <v>129.02340777685791</v>
      </c>
      <c r="J801" s="306">
        <f t="shared" ca="1" si="362"/>
        <v>806.96660753290701</v>
      </c>
      <c r="K801" s="307">
        <f t="shared" ca="1" si="363"/>
        <v>-6.4307314642525499</v>
      </c>
      <c r="L801" s="304">
        <f t="shared" ca="1" si="348"/>
        <v>806.99223043368522</v>
      </c>
      <c r="M801" s="306">
        <f t="shared" ca="1" si="364"/>
        <v>-1.4548831649156964</v>
      </c>
      <c r="N801" s="304">
        <f t="shared" ca="1" si="365"/>
        <v>-83.358665034305119</v>
      </c>
      <c r="P801" s="310">
        <f t="shared" ca="1" si="366"/>
        <v>23</v>
      </c>
      <c r="Q801" s="304">
        <f t="shared" ca="1" si="367"/>
        <v>0</v>
      </c>
      <c r="R801" s="306">
        <f t="shared" ca="1" si="368"/>
        <v>0</v>
      </c>
      <c r="S801" s="307">
        <f t="shared" ca="1" si="369"/>
        <v>8.7299999999999986</v>
      </c>
      <c r="T801" s="304">
        <f t="shared" ca="1" si="349"/>
        <v>85.641299999999987</v>
      </c>
      <c r="U801" s="311">
        <f t="shared" ca="1" si="350"/>
        <v>0</v>
      </c>
      <c r="V801" s="306">
        <f t="shared" ca="1" si="351"/>
        <v>1.2257880179809724</v>
      </c>
      <c r="W801" s="304">
        <f t="shared" ca="1" si="352"/>
        <v>55.834319451875871</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3.3485274668261811</v>
      </c>
      <c r="AH801" s="304">
        <f t="shared" ca="1" si="376"/>
        <v>-6.3956423922844214</v>
      </c>
    </row>
    <row r="802" spans="1:34" x14ac:dyDescent="0.2">
      <c r="A802" s="347">
        <f t="shared" ca="1" si="354"/>
        <v>1E-4</v>
      </c>
      <c r="B802" s="304">
        <f t="shared" ca="1" si="355"/>
        <v>33.528300000001146</v>
      </c>
      <c r="D802" s="306">
        <f t="shared" ca="1" si="356"/>
        <v>-0.73968494589090628</v>
      </c>
      <c r="E802" s="307">
        <f t="shared" ca="1" si="357"/>
        <v>-3.4572338881817677</v>
      </c>
      <c r="F802" s="304">
        <f t="shared" ca="1" si="358"/>
        <v>3.5354773336524246</v>
      </c>
      <c r="G802" s="306">
        <f t="shared" ca="1" si="359"/>
        <v>14.921969646111606</v>
      </c>
      <c r="H802" s="307">
        <f t="shared" ca="1" si="360"/>
        <v>-128.15795325691428</v>
      </c>
      <c r="I802" s="304">
        <f t="shared" ca="1" si="361"/>
        <v>129.02374262561486</v>
      </c>
      <c r="J802" s="306">
        <f t="shared" ca="1" si="362"/>
        <v>806.96660753290701</v>
      </c>
      <c r="K802" s="307">
        <f t="shared" ca="1" si="363"/>
        <v>-6.4435472422920723</v>
      </c>
      <c r="L802" s="304">
        <f t="shared" ca="1" si="348"/>
        <v>806.99233266136571</v>
      </c>
      <c r="M802" s="306">
        <f t="shared" ca="1" si="364"/>
        <v>-1.4548840442604334</v>
      </c>
      <c r="N802" s="304">
        <f t="shared" ca="1" si="365"/>
        <v>-83.358715417047293</v>
      </c>
      <c r="P802" s="310">
        <f t="shared" ca="1" si="366"/>
        <v>23</v>
      </c>
      <c r="Q802" s="304">
        <f t="shared" ca="1" si="367"/>
        <v>0</v>
      </c>
      <c r="R802" s="306">
        <f t="shared" ca="1" si="368"/>
        <v>0</v>
      </c>
      <c r="S802" s="307">
        <f t="shared" ca="1" si="369"/>
        <v>8.7299999999999986</v>
      </c>
      <c r="T802" s="304">
        <f t="shared" ca="1" si="349"/>
        <v>85.641299999999987</v>
      </c>
      <c r="U802" s="311">
        <f t="shared" ca="1" si="350"/>
        <v>0</v>
      </c>
      <c r="V802" s="306">
        <f t="shared" ca="1" si="351"/>
        <v>1.2257895889248578</v>
      </c>
      <c r="W802" s="304">
        <f t="shared" ca="1" si="352"/>
        <v>55.834680817392197</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3.3484870707859464</v>
      </c>
      <c r="AH802" s="304">
        <f t="shared" ca="1" si="376"/>
        <v>-6.3956837860109825</v>
      </c>
    </row>
    <row r="803" spans="1:34" x14ac:dyDescent="0.2">
      <c r="A803" s="347">
        <f t="shared" ca="1" si="354"/>
        <v>1E-4</v>
      </c>
      <c r="B803" s="304">
        <f t="shared" ca="1" si="355"/>
        <v>33.528400000001149</v>
      </c>
      <c r="D803" s="306">
        <f t="shared" ca="1" si="356"/>
        <v>-0.73968414690083784</v>
      </c>
      <c r="E803" s="307">
        <f t="shared" ca="1" si="357"/>
        <v>-3.457192121979662</v>
      </c>
      <c r="F803" s="304">
        <f t="shared" ca="1" si="358"/>
        <v>3.5354363246217089</v>
      </c>
      <c r="G803" s="306">
        <f t="shared" ca="1" si="359"/>
        <v>14.921895677696916</v>
      </c>
      <c r="H803" s="307">
        <f t="shared" ca="1" si="360"/>
        <v>-128.15829897612647</v>
      </c>
      <c r="I803" s="304">
        <f t="shared" ca="1" si="361"/>
        <v>129.02407747033223</v>
      </c>
      <c r="J803" s="306">
        <f t="shared" ca="1" si="362"/>
        <v>806.96660753290701</v>
      </c>
      <c r="K803" s="307">
        <f t="shared" ca="1" si="363"/>
        <v>-6.4563630549037248</v>
      </c>
      <c r="L803" s="304">
        <f t="shared" ca="1" si="348"/>
        <v>806.99243509283622</v>
      </c>
      <c r="M803" s="306">
        <f t="shared" ca="1" si="364"/>
        <v>-1.4548849235962473</v>
      </c>
      <c r="N803" s="304">
        <f t="shared" ca="1" si="365"/>
        <v>-83.358765799278203</v>
      </c>
      <c r="P803" s="310">
        <f t="shared" ca="1" si="366"/>
        <v>23</v>
      </c>
      <c r="Q803" s="304">
        <f t="shared" ca="1" si="367"/>
        <v>0</v>
      </c>
      <c r="R803" s="306">
        <f t="shared" ca="1" si="368"/>
        <v>0</v>
      </c>
      <c r="S803" s="307">
        <f t="shared" ca="1" si="369"/>
        <v>8.7299999999999986</v>
      </c>
      <c r="T803" s="304">
        <f t="shared" ca="1" si="349"/>
        <v>85.641299999999987</v>
      </c>
      <c r="U803" s="311">
        <f t="shared" ca="1" si="350"/>
        <v>0</v>
      </c>
      <c r="V803" s="306">
        <f t="shared" ca="1" si="351"/>
        <v>1.2257911598749953</v>
      </c>
      <c r="W803" s="304">
        <f t="shared" ca="1" si="352"/>
        <v>55.835042181192016</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3.348446674924678</v>
      </c>
      <c r="AH803" s="304">
        <f t="shared" ca="1" si="376"/>
        <v>-6.3957251795409169</v>
      </c>
    </row>
    <row r="804" spans="1:34" x14ac:dyDescent="0.2">
      <c r="A804" s="347">
        <f t="shared" ca="1" si="354"/>
        <v>1E-4</v>
      </c>
      <c r="B804" s="304">
        <f t="shared" ca="1" si="355"/>
        <v>33.528500000001152</v>
      </c>
      <c r="D804" s="306">
        <f t="shared" ca="1" si="356"/>
        <v>-0.73968334787183487</v>
      </c>
      <c r="E804" s="307">
        <f t="shared" ca="1" si="357"/>
        <v>-3.4571503559759513</v>
      </c>
      <c r="F804" s="304">
        <f t="shared" ca="1" si="358"/>
        <v>3.5353953157947604</v>
      </c>
      <c r="G804" s="306">
        <f t="shared" ca="1" si="359"/>
        <v>14.921821709362129</v>
      </c>
      <c r="H804" s="307">
        <f t="shared" ca="1" si="360"/>
        <v>-128.15864469116207</v>
      </c>
      <c r="I804" s="304">
        <f t="shared" ca="1" si="361"/>
        <v>129.02441231101002</v>
      </c>
      <c r="J804" s="306">
        <f t="shared" ca="1" si="362"/>
        <v>806.96660753290701</v>
      </c>
      <c r="K804" s="307">
        <f t="shared" ca="1" si="363"/>
        <v>-6.4691789020870889</v>
      </c>
      <c r="L804" s="304">
        <f t="shared" ca="1" si="348"/>
        <v>806.99253772809811</v>
      </c>
      <c r="M804" s="306">
        <f t="shared" ca="1" si="364"/>
        <v>-1.4548858029231382</v>
      </c>
      <c r="N804" s="304">
        <f t="shared" ca="1" si="365"/>
        <v>-83.358816180997863</v>
      </c>
      <c r="P804" s="310">
        <f t="shared" ca="1" si="366"/>
        <v>23</v>
      </c>
      <c r="Q804" s="304">
        <f t="shared" ca="1" si="367"/>
        <v>0</v>
      </c>
      <c r="R804" s="306">
        <f t="shared" ca="1" si="368"/>
        <v>0</v>
      </c>
      <c r="S804" s="307">
        <f t="shared" ca="1" si="369"/>
        <v>8.7299999999999986</v>
      </c>
      <c r="T804" s="304">
        <f t="shared" ca="1" si="349"/>
        <v>85.641299999999987</v>
      </c>
      <c r="U804" s="311">
        <f t="shared" ca="1" si="350"/>
        <v>0</v>
      </c>
      <c r="V804" s="306">
        <f t="shared" ca="1" si="351"/>
        <v>1.2257927308313843</v>
      </c>
      <c r="W804" s="304">
        <f t="shared" ca="1" si="352"/>
        <v>55.83540354327527</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3.3484062792423739</v>
      </c>
      <c r="AH804" s="304">
        <f t="shared" ca="1" si="376"/>
        <v>-6.3957665728742299</v>
      </c>
    </row>
    <row r="805" spans="1:34" x14ac:dyDescent="0.2">
      <c r="A805" s="347">
        <f t="shared" ca="1" si="354"/>
        <v>1E-4</v>
      </c>
      <c r="B805" s="304">
        <f t="shared" ca="1" si="355"/>
        <v>33.528600000001155</v>
      </c>
      <c r="D805" s="306">
        <f t="shared" ca="1" si="356"/>
        <v>-0.73968254880389817</v>
      </c>
      <c r="E805" s="307">
        <f t="shared" ca="1" si="357"/>
        <v>-3.4571085901706438</v>
      </c>
      <c r="F805" s="304">
        <f t="shared" ca="1" si="358"/>
        <v>3.5353543071715863</v>
      </c>
      <c r="G805" s="306">
        <f t="shared" ca="1" si="359"/>
        <v>14.921747741107248</v>
      </c>
      <c r="H805" s="307">
        <f t="shared" ca="1" si="360"/>
        <v>-128.15899040202109</v>
      </c>
      <c r="I805" s="304">
        <f t="shared" ca="1" si="361"/>
        <v>129.02474714764827</v>
      </c>
      <c r="J805" s="306">
        <f t="shared" ca="1" si="362"/>
        <v>806.96660753290701</v>
      </c>
      <c r="K805" s="307">
        <f t="shared" ca="1" si="363"/>
        <v>-6.4819947838417482</v>
      </c>
      <c r="L805" s="304">
        <f t="shared" ca="1" si="348"/>
        <v>806.99264056715322</v>
      </c>
      <c r="M805" s="306">
        <f t="shared" ca="1" si="364"/>
        <v>-1.4548866822411064</v>
      </c>
      <c r="N805" s="304">
        <f t="shared" ca="1" si="365"/>
        <v>-83.358866562206302</v>
      </c>
      <c r="P805" s="310">
        <f t="shared" ca="1" si="366"/>
        <v>23</v>
      </c>
      <c r="Q805" s="304">
        <f t="shared" ca="1" si="367"/>
        <v>0</v>
      </c>
      <c r="R805" s="306">
        <f t="shared" ca="1" si="368"/>
        <v>0</v>
      </c>
      <c r="S805" s="307">
        <f t="shared" ca="1" si="369"/>
        <v>8.7299999999999986</v>
      </c>
      <c r="T805" s="304">
        <f t="shared" ca="1" si="349"/>
        <v>85.641299999999987</v>
      </c>
      <c r="U805" s="311">
        <f t="shared" ca="1" si="350"/>
        <v>0</v>
      </c>
      <c r="V805" s="306">
        <f t="shared" ca="1" si="351"/>
        <v>1.2257943017940247</v>
      </c>
      <c r="W805" s="304">
        <f t="shared" ca="1" si="352"/>
        <v>55.835764903641945</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3.3483658837390404</v>
      </c>
      <c r="AH805" s="304">
        <f t="shared" ca="1" si="376"/>
        <v>-6.3958079660109135</v>
      </c>
    </row>
    <row r="806" spans="1:34" x14ac:dyDescent="0.2">
      <c r="A806" s="347">
        <f t="shared" ca="1" si="354"/>
        <v>1E-4</v>
      </c>
      <c r="B806" s="304">
        <f t="shared" ca="1" si="355"/>
        <v>33.528700000001159</v>
      </c>
      <c r="D806" s="306">
        <f t="shared" ca="1" si="356"/>
        <v>-0.73968174969702649</v>
      </c>
      <c r="E806" s="307">
        <f t="shared" ca="1" si="357"/>
        <v>-3.4570668245637393</v>
      </c>
      <c r="F806" s="304">
        <f t="shared" ca="1" si="358"/>
        <v>3.5353132987521869</v>
      </c>
      <c r="G806" s="306">
        <f t="shared" ca="1" si="359"/>
        <v>14.921673772932278</v>
      </c>
      <c r="H806" s="307">
        <f t="shared" ca="1" si="360"/>
        <v>-128.15933610870354</v>
      </c>
      <c r="I806" s="304">
        <f t="shared" ca="1" si="361"/>
        <v>129.02508198024699</v>
      </c>
      <c r="J806" s="306">
        <f t="shared" ca="1" si="362"/>
        <v>806.96660753290701</v>
      </c>
      <c r="K806" s="307">
        <f t="shared" ca="1" si="363"/>
        <v>-6.4948107001672843</v>
      </c>
      <c r="L806" s="304">
        <f t="shared" ca="1" si="348"/>
        <v>806.99274361000289</v>
      </c>
      <c r="M806" s="306">
        <f t="shared" ca="1" si="364"/>
        <v>-1.454887561550152</v>
      </c>
      <c r="N806" s="304">
        <f t="shared" ca="1" si="365"/>
        <v>-83.358916942903491</v>
      </c>
      <c r="P806" s="310">
        <f t="shared" ca="1" si="366"/>
        <v>23</v>
      </c>
      <c r="Q806" s="304">
        <f t="shared" ca="1" si="367"/>
        <v>0</v>
      </c>
      <c r="R806" s="306">
        <f t="shared" ca="1" si="368"/>
        <v>0</v>
      </c>
      <c r="S806" s="307">
        <f t="shared" ca="1" si="369"/>
        <v>8.7299999999999986</v>
      </c>
      <c r="T806" s="304">
        <f t="shared" ca="1" si="349"/>
        <v>85.641299999999987</v>
      </c>
      <c r="U806" s="311">
        <f t="shared" ca="1" si="350"/>
        <v>0</v>
      </c>
      <c r="V806" s="306">
        <f t="shared" ca="1" si="351"/>
        <v>1.2257958727629172</v>
      </c>
      <c r="W806" s="304">
        <f t="shared" ca="1" si="352"/>
        <v>55.836126262292069</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3.3483254884146785</v>
      </c>
      <c r="AH806" s="304">
        <f t="shared" ca="1" si="376"/>
        <v>-6.3958493589509686</v>
      </c>
    </row>
    <row r="807" spans="1:34" x14ac:dyDescent="0.2">
      <c r="A807" s="347">
        <f t="shared" ca="1" si="354"/>
        <v>1E-4</v>
      </c>
      <c r="B807" s="304">
        <f t="shared" ca="1" si="355"/>
        <v>33.528800000001162</v>
      </c>
      <c r="D807" s="306">
        <f t="shared" ca="1" si="356"/>
        <v>-0.73968095055122185</v>
      </c>
      <c r="E807" s="307">
        <f t="shared" ca="1" si="357"/>
        <v>-3.4570250591552352</v>
      </c>
      <c r="F807" s="304">
        <f t="shared" ca="1" si="358"/>
        <v>3.5352722905365601</v>
      </c>
      <c r="G807" s="306">
        <f t="shared" ca="1" si="359"/>
        <v>14.921599804837223</v>
      </c>
      <c r="H807" s="307">
        <f t="shared" ca="1" si="360"/>
        <v>-128.15968181120945</v>
      </c>
      <c r="I807" s="304">
        <f t="shared" ca="1" si="361"/>
        <v>129.0254168088062</v>
      </c>
      <c r="J807" s="306">
        <f t="shared" ca="1" si="362"/>
        <v>806.96660753290701</v>
      </c>
      <c r="K807" s="307">
        <f t="shared" ca="1" si="363"/>
        <v>-6.5076266510632799</v>
      </c>
      <c r="L807" s="304">
        <f t="shared" ca="1" si="348"/>
        <v>806.99284685664873</v>
      </c>
      <c r="M807" s="306">
        <f t="shared" ca="1" si="364"/>
        <v>-1.4548884408502751</v>
      </c>
      <c r="N807" s="304">
        <f t="shared" ca="1" si="365"/>
        <v>-83.358967323089473</v>
      </c>
      <c r="P807" s="310">
        <f t="shared" ca="1" si="366"/>
        <v>23</v>
      </c>
      <c r="Q807" s="304">
        <f t="shared" ca="1" si="367"/>
        <v>0</v>
      </c>
      <c r="R807" s="306">
        <f t="shared" ca="1" si="368"/>
        <v>0</v>
      </c>
      <c r="S807" s="307">
        <f t="shared" ca="1" si="369"/>
        <v>8.7299999999999986</v>
      </c>
      <c r="T807" s="304">
        <f t="shared" ca="1" si="349"/>
        <v>85.641299999999987</v>
      </c>
      <c r="U807" s="311">
        <f t="shared" ca="1" si="350"/>
        <v>0</v>
      </c>
      <c r="V807" s="306">
        <f t="shared" ca="1" si="351"/>
        <v>1.2257974437380612</v>
      </c>
      <c r="W807" s="304">
        <f t="shared" ca="1" si="352"/>
        <v>55.836487619225572</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3.3482850932692871</v>
      </c>
      <c r="AH807" s="304">
        <f t="shared" ca="1" si="376"/>
        <v>-6.3958907516943961</v>
      </c>
    </row>
    <row r="808" spans="1:34" x14ac:dyDescent="0.2">
      <c r="A808" s="347">
        <f t="shared" ca="1" si="354"/>
        <v>1E-4</v>
      </c>
      <c r="B808" s="304">
        <f t="shared" ca="1" si="355"/>
        <v>33.528900000001165</v>
      </c>
      <c r="D808" s="306">
        <f t="shared" ca="1" si="356"/>
        <v>-0.73968015136648335</v>
      </c>
      <c r="E808" s="307">
        <f t="shared" ca="1" si="357"/>
        <v>-3.4569832939451404</v>
      </c>
      <c r="F808" s="304">
        <f t="shared" ca="1" si="358"/>
        <v>3.5352312825247143</v>
      </c>
      <c r="G808" s="306">
        <f t="shared" ca="1" si="359"/>
        <v>14.921525836822086</v>
      </c>
      <c r="H808" s="307">
        <f t="shared" ca="1" si="360"/>
        <v>-128.16002750953885</v>
      </c>
      <c r="I808" s="304">
        <f t="shared" ca="1" si="361"/>
        <v>129.02575163332591</v>
      </c>
      <c r="J808" s="306">
        <f t="shared" ca="1" si="362"/>
        <v>806.96660753290701</v>
      </c>
      <c r="K808" s="307">
        <f t="shared" ca="1" si="363"/>
        <v>-6.5204426365293173</v>
      </c>
      <c r="L808" s="304">
        <f t="shared" ca="1" si="348"/>
        <v>806.9929503070922</v>
      </c>
      <c r="M808" s="306">
        <f t="shared" ca="1" si="364"/>
        <v>-1.4548893201414757</v>
      </c>
      <c r="N808" s="304">
        <f t="shared" ca="1" si="365"/>
        <v>-83.359017702764234</v>
      </c>
      <c r="P808" s="310">
        <f t="shared" ca="1" si="366"/>
        <v>23</v>
      </c>
      <c r="Q808" s="304">
        <f t="shared" ca="1" si="367"/>
        <v>0</v>
      </c>
      <c r="R808" s="306">
        <f t="shared" ca="1" si="368"/>
        <v>0</v>
      </c>
      <c r="S808" s="307">
        <f t="shared" ca="1" si="369"/>
        <v>8.7299999999999986</v>
      </c>
      <c r="T808" s="304">
        <f t="shared" ca="1" si="349"/>
        <v>85.641299999999987</v>
      </c>
      <c r="U808" s="311">
        <f t="shared" ca="1" si="350"/>
        <v>0</v>
      </c>
      <c r="V808" s="306">
        <f t="shared" ca="1" si="351"/>
        <v>1.2257990147194573</v>
      </c>
      <c r="W808" s="304">
        <f t="shared" ca="1" si="352"/>
        <v>55.836848974442475</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3.3482446983028717</v>
      </c>
      <c r="AH808" s="304">
        <f t="shared" ca="1" si="376"/>
        <v>-6.3959321442411889</v>
      </c>
    </row>
    <row r="809" spans="1:34" x14ac:dyDescent="0.2">
      <c r="A809" s="347">
        <f t="shared" ca="1" si="354"/>
        <v>1E-4</v>
      </c>
      <c r="B809" s="304">
        <f t="shared" ca="1" si="355"/>
        <v>33.529000000001169</v>
      </c>
      <c r="D809" s="306">
        <f t="shared" ca="1" si="356"/>
        <v>-0.73967935214281455</v>
      </c>
      <c r="E809" s="307">
        <f t="shared" ca="1" si="357"/>
        <v>-3.4569415289334513</v>
      </c>
      <c r="F809" s="304">
        <f t="shared" ca="1" si="358"/>
        <v>3.5351902747166468</v>
      </c>
      <c r="G809" s="306">
        <f t="shared" ca="1" si="359"/>
        <v>14.921451868886871</v>
      </c>
      <c r="H809" s="307">
        <f t="shared" ca="1" si="360"/>
        <v>-128.16037320369173</v>
      </c>
      <c r="I809" s="304">
        <f t="shared" ca="1" si="361"/>
        <v>129.02608645380613</v>
      </c>
      <c r="J809" s="306">
        <f t="shared" ca="1" si="362"/>
        <v>806.96660753290701</v>
      </c>
      <c r="K809" s="307">
        <f t="shared" ca="1" si="363"/>
        <v>-6.5332586565649793</v>
      </c>
      <c r="L809" s="304">
        <f t="shared" ca="1" si="348"/>
        <v>806.99305396133514</v>
      </c>
      <c r="M809" s="306">
        <f t="shared" ca="1" si="364"/>
        <v>-1.4548901994237542</v>
      </c>
      <c r="N809" s="304">
        <f t="shared" ca="1" si="365"/>
        <v>-83.359068081927788</v>
      </c>
      <c r="P809" s="310">
        <f t="shared" ca="1" si="366"/>
        <v>23</v>
      </c>
      <c r="Q809" s="304">
        <f t="shared" ca="1" si="367"/>
        <v>0</v>
      </c>
      <c r="R809" s="306">
        <f t="shared" ca="1" si="368"/>
        <v>0</v>
      </c>
      <c r="S809" s="307">
        <f t="shared" ca="1" si="369"/>
        <v>8.7299999999999986</v>
      </c>
      <c r="T809" s="304">
        <f t="shared" ca="1" si="349"/>
        <v>85.641299999999987</v>
      </c>
      <c r="U809" s="311">
        <f t="shared" ca="1" si="350"/>
        <v>0</v>
      </c>
      <c r="V809" s="306">
        <f t="shared" ca="1" si="351"/>
        <v>1.2258005857071042</v>
      </c>
      <c r="W809" s="304">
        <f t="shared" ca="1" si="352"/>
        <v>55.837210327942678</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3.348204303515435</v>
      </c>
      <c r="AH809" s="304">
        <f t="shared" ca="1" si="376"/>
        <v>-6.3959735365913497</v>
      </c>
    </row>
    <row r="810" spans="1:34" x14ac:dyDescent="0.2">
      <c r="A810" s="347">
        <f t="shared" ca="1" si="354"/>
        <v>1E-4</v>
      </c>
      <c r="B810" s="304">
        <f t="shared" ca="1" si="355"/>
        <v>33.529100000001172</v>
      </c>
      <c r="D810" s="306">
        <f t="shared" ca="1" si="356"/>
        <v>-0.73967855288021145</v>
      </c>
      <c r="E810" s="307">
        <f t="shared" ca="1" si="357"/>
        <v>-3.4568997641201795</v>
      </c>
      <c r="F810" s="304">
        <f t="shared" ca="1" si="358"/>
        <v>3.5351492671123683</v>
      </c>
      <c r="G810" s="306">
        <f t="shared" ca="1" si="359"/>
        <v>14.921377901031583</v>
      </c>
      <c r="H810" s="307">
        <f t="shared" ca="1" si="360"/>
        <v>-128.16071889366813</v>
      </c>
      <c r="I810" s="304">
        <f t="shared" ca="1" si="361"/>
        <v>129.02642127024689</v>
      </c>
      <c r="J810" s="306">
        <f t="shared" ca="1" si="362"/>
        <v>806.96660753290701</v>
      </c>
      <c r="K810" s="307">
        <f t="shared" ca="1" si="363"/>
        <v>-6.5460747111698474</v>
      </c>
      <c r="L810" s="304">
        <f t="shared" ca="1" si="348"/>
        <v>806.99315781937889</v>
      </c>
      <c r="M810" s="306">
        <f t="shared" ca="1" si="364"/>
        <v>-1.4548910786971103</v>
      </c>
      <c r="N810" s="304">
        <f t="shared" ca="1" si="365"/>
        <v>-83.359118460580135</v>
      </c>
      <c r="P810" s="310">
        <f t="shared" ca="1" si="366"/>
        <v>23</v>
      </c>
      <c r="Q810" s="304">
        <f t="shared" ca="1" si="367"/>
        <v>0</v>
      </c>
      <c r="R810" s="306">
        <f t="shared" ca="1" si="368"/>
        <v>0</v>
      </c>
      <c r="S810" s="307">
        <f t="shared" ca="1" si="369"/>
        <v>8.7299999999999986</v>
      </c>
      <c r="T810" s="304">
        <f t="shared" ca="1" si="349"/>
        <v>85.641299999999987</v>
      </c>
      <c r="U810" s="311">
        <f t="shared" ca="1" si="350"/>
        <v>0</v>
      </c>
      <c r="V810" s="306">
        <f t="shared" ca="1" si="351"/>
        <v>1.2258021567010029</v>
      </c>
      <c r="W810" s="304">
        <f t="shared" ca="1" si="352"/>
        <v>55.837571679726238</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3.3481639089069848</v>
      </c>
      <c r="AH810" s="304">
        <f t="shared" ca="1" si="376"/>
        <v>-6.3960149287448669</v>
      </c>
    </row>
    <row r="811" spans="1:34" x14ac:dyDescent="0.2">
      <c r="A811" s="347">
        <f t="shared" ca="1" si="354"/>
        <v>1E-4</v>
      </c>
      <c r="B811" s="304">
        <f t="shared" ca="1" si="355"/>
        <v>33.529200000001175</v>
      </c>
      <c r="D811" s="306">
        <f t="shared" ca="1" si="356"/>
        <v>-0.73967775357867904</v>
      </c>
      <c r="E811" s="307">
        <f t="shared" ca="1" si="357"/>
        <v>-3.4568579995053188</v>
      </c>
      <c r="F811" s="304">
        <f t="shared" ca="1" si="358"/>
        <v>3.5351082597118739</v>
      </c>
      <c r="G811" s="306">
        <f t="shared" ca="1" si="359"/>
        <v>14.921303933256226</v>
      </c>
      <c r="H811" s="307">
        <f t="shared" ca="1" si="360"/>
        <v>-128.16106457946807</v>
      </c>
      <c r="I811" s="304">
        <f t="shared" ca="1" si="361"/>
        <v>129.02675608264821</v>
      </c>
      <c r="J811" s="306">
        <f t="shared" ca="1" si="362"/>
        <v>806.96660753290701</v>
      </c>
      <c r="K811" s="307">
        <f t="shared" ca="1" si="363"/>
        <v>-6.5588908003435042</v>
      </c>
      <c r="L811" s="304">
        <f t="shared" ca="1" si="348"/>
        <v>806.99326188122518</v>
      </c>
      <c r="M811" s="306">
        <f t="shared" ca="1" si="364"/>
        <v>-1.4548919579615447</v>
      </c>
      <c r="N811" s="304">
        <f t="shared" ca="1" si="365"/>
        <v>-83.359168838721303</v>
      </c>
      <c r="P811" s="310">
        <f t="shared" ca="1" si="366"/>
        <v>23</v>
      </c>
      <c r="Q811" s="304">
        <f t="shared" ca="1" si="367"/>
        <v>0</v>
      </c>
      <c r="R811" s="306">
        <f t="shared" ca="1" si="368"/>
        <v>0</v>
      </c>
      <c r="S811" s="307">
        <f t="shared" ca="1" si="369"/>
        <v>8.7299999999999986</v>
      </c>
      <c r="T811" s="304">
        <f t="shared" ca="1" si="349"/>
        <v>85.641299999999987</v>
      </c>
      <c r="U811" s="311">
        <f t="shared" ca="1" si="350"/>
        <v>0</v>
      </c>
      <c r="V811" s="306">
        <f t="shared" ca="1" si="351"/>
        <v>1.2258037277011535</v>
      </c>
      <c r="W811" s="304">
        <f t="shared" ca="1" si="352"/>
        <v>55.837933029793128</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3.348123514477515</v>
      </c>
      <c r="AH811" s="304">
        <f t="shared" ca="1" si="376"/>
        <v>-6.3960563207017467</v>
      </c>
    </row>
    <row r="812" spans="1:34" x14ac:dyDescent="0.2">
      <c r="A812" s="347">
        <f t="shared" ca="1" si="354"/>
        <v>1E-4</v>
      </c>
      <c r="B812" s="304">
        <f t="shared" ca="1" si="355"/>
        <v>33.529300000001179</v>
      </c>
      <c r="D812" s="306">
        <f t="shared" ca="1" si="356"/>
        <v>-0.73967695423821456</v>
      </c>
      <c r="E812" s="307">
        <f t="shared" ca="1" si="357"/>
        <v>-3.4568162350888736</v>
      </c>
      <c r="F812" s="304">
        <f t="shared" ca="1" si="358"/>
        <v>3.5350672525151676</v>
      </c>
      <c r="G812" s="306">
        <f t="shared" ca="1" si="359"/>
        <v>14.921229965560801</v>
      </c>
      <c r="H812" s="307">
        <f t="shared" ca="1" si="360"/>
        <v>-128.16141026109159</v>
      </c>
      <c r="I812" s="304">
        <f t="shared" ca="1" si="361"/>
        <v>129.02709089101009</v>
      </c>
      <c r="J812" s="306">
        <f t="shared" ca="1" si="362"/>
        <v>806.96660753290701</v>
      </c>
      <c r="K812" s="307">
        <f t="shared" ca="1" si="363"/>
        <v>-6.5717069240855324</v>
      </c>
      <c r="L812" s="304">
        <f t="shared" ca="1" si="348"/>
        <v>806.99336614687536</v>
      </c>
      <c r="M812" s="306">
        <f t="shared" ca="1" si="364"/>
        <v>-1.4548928372170573</v>
      </c>
      <c r="N812" s="304">
        <f t="shared" ca="1" si="365"/>
        <v>-83.359219216351292</v>
      </c>
      <c r="P812" s="310">
        <f t="shared" ca="1" si="366"/>
        <v>23</v>
      </c>
      <c r="Q812" s="304">
        <f t="shared" ca="1" si="367"/>
        <v>0</v>
      </c>
      <c r="R812" s="306">
        <f t="shared" ca="1" si="368"/>
        <v>0</v>
      </c>
      <c r="S812" s="307">
        <f t="shared" ca="1" si="369"/>
        <v>8.7299999999999986</v>
      </c>
      <c r="T812" s="304">
        <f t="shared" ca="1" si="349"/>
        <v>85.641299999999987</v>
      </c>
      <c r="U812" s="311">
        <f t="shared" ca="1" si="350"/>
        <v>0</v>
      </c>
      <c r="V812" s="306">
        <f t="shared" ca="1" si="351"/>
        <v>1.2258052987075552</v>
      </c>
      <c r="W812" s="304">
        <f t="shared" ca="1" si="352"/>
        <v>55.838294378143289</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3.3480831202270327</v>
      </c>
      <c r="AH812" s="304">
        <f t="shared" ca="1" si="376"/>
        <v>-6.3960977124619856</v>
      </c>
    </row>
    <row r="813" spans="1:34" x14ac:dyDescent="0.2">
      <c r="A813" s="347">
        <f t="shared" ca="1" si="354"/>
        <v>1E-4</v>
      </c>
      <c r="B813" s="304">
        <f t="shared" ca="1" si="355"/>
        <v>33.529400000001182</v>
      </c>
      <c r="D813" s="306">
        <f t="shared" ca="1" si="356"/>
        <v>-0.73967615485881888</v>
      </c>
      <c r="E813" s="307">
        <f t="shared" ca="1" si="357"/>
        <v>-3.4567744708708483</v>
      </c>
      <c r="F813" s="304">
        <f t="shared" ca="1" si="358"/>
        <v>3.5350262455222534</v>
      </c>
      <c r="G813" s="306">
        <f t="shared" ca="1" si="359"/>
        <v>14.921155997945316</v>
      </c>
      <c r="H813" s="307">
        <f t="shared" ca="1" si="360"/>
        <v>-128.16175593853868</v>
      </c>
      <c r="I813" s="304">
        <f t="shared" ca="1" si="361"/>
        <v>129.0274256953326</v>
      </c>
      <c r="J813" s="306">
        <f t="shared" ca="1" si="362"/>
        <v>806.96660753290701</v>
      </c>
      <c r="K813" s="307">
        <f t="shared" ca="1" si="363"/>
        <v>-6.5845230823955143</v>
      </c>
      <c r="L813" s="304">
        <f t="shared" ca="1" si="348"/>
        <v>806.99347061633125</v>
      </c>
      <c r="M813" s="306">
        <f t="shared" ca="1" si="364"/>
        <v>-1.4548937164636482</v>
      </c>
      <c r="N813" s="304">
        <f t="shared" ca="1" si="365"/>
        <v>-83.359269593470088</v>
      </c>
      <c r="P813" s="310">
        <f t="shared" ca="1" si="366"/>
        <v>23</v>
      </c>
      <c r="Q813" s="304">
        <f t="shared" ca="1" si="367"/>
        <v>0</v>
      </c>
      <c r="R813" s="306">
        <f t="shared" ca="1" si="368"/>
        <v>0</v>
      </c>
      <c r="S813" s="307">
        <f t="shared" ca="1" si="369"/>
        <v>8.7299999999999986</v>
      </c>
      <c r="T813" s="304">
        <f t="shared" ca="1" si="349"/>
        <v>85.641299999999987</v>
      </c>
      <c r="U813" s="311">
        <f t="shared" ca="1" si="350"/>
        <v>0</v>
      </c>
      <c r="V813" s="306">
        <f t="shared" ca="1" si="351"/>
        <v>1.2258068697202082</v>
      </c>
      <c r="W813" s="304">
        <f t="shared" ca="1" si="352"/>
        <v>55.838655724776771</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3.3480427261555414</v>
      </c>
      <c r="AH813" s="304">
        <f t="shared" ca="1" si="376"/>
        <v>-6.3961391040255782</v>
      </c>
    </row>
    <row r="814" spans="1:34" x14ac:dyDescent="0.2">
      <c r="A814" s="347">
        <f t="shared" ca="1" si="354"/>
        <v>1E-4</v>
      </c>
      <c r="B814" s="304">
        <f t="shared" ca="1" si="355"/>
        <v>33.529500000001185</v>
      </c>
      <c r="D814" s="306">
        <f t="shared" ca="1" si="356"/>
        <v>-0.73967535544049401</v>
      </c>
      <c r="E814" s="307">
        <f t="shared" ca="1" si="357"/>
        <v>-3.4567327068512386</v>
      </c>
      <c r="F814" s="304">
        <f t="shared" ca="1" si="358"/>
        <v>3.5349852387331282</v>
      </c>
      <c r="G814" s="306">
        <f t="shared" ca="1" si="359"/>
        <v>14.921082030409773</v>
      </c>
      <c r="H814" s="307">
        <f t="shared" ca="1" si="360"/>
        <v>-128.16210161180936</v>
      </c>
      <c r="I814" s="304">
        <f t="shared" ca="1" si="361"/>
        <v>129.02776049561569</v>
      </c>
      <c r="J814" s="306">
        <f t="shared" ca="1" si="362"/>
        <v>806.96660753290701</v>
      </c>
      <c r="K814" s="307">
        <f t="shared" ca="1" si="363"/>
        <v>-6.5973392752730318</v>
      </c>
      <c r="L814" s="304">
        <f t="shared" ca="1" si="348"/>
        <v>806.99357528959411</v>
      </c>
      <c r="M814" s="306">
        <f t="shared" ca="1" si="364"/>
        <v>-1.4548945957013175</v>
      </c>
      <c r="N814" s="304">
        <f t="shared" ca="1" si="365"/>
        <v>-83.359319970077735</v>
      </c>
      <c r="P814" s="310">
        <f t="shared" ca="1" si="366"/>
        <v>23</v>
      </c>
      <c r="Q814" s="304">
        <f t="shared" ca="1" si="367"/>
        <v>0</v>
      </c>
      <c r="R814" s="306">
        <f t="shared" ca="1" si="368"/>
        <v>0</v>
      </c>
      <c r="S814" s="307">
        <f t="shared" ca="1" si="369"/>
        <v>8.7299999999999986</v>
      </c>
      <c r="T814" s="304">
        <f t="shared" ca="1" si="349"/>
        <v>85.641299999999987</v>
      </c>
      <c r="U814" s="311">
        <f t="shared" ca="1" si="350"/>
        <v>0</v>
      </c>
      <c r="V814" s="306">
        <f t="shared" ca="1" si="351"/>
        <v>1.2258084407391128</v>
      </c>
      <c r="W814" s="304">
        <f t="shared" ca="1" si="352"/>
        <v>55.83901706969349</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3.3480023322630386</v>
      </c>
      <c r="AH814" s="304">
        <f t="shared" ca="1" si="376"/>
        <v>-6.396180495392529</v>
      </c>
    </row>
    <row r="815" spans="1:34" x14ac:dyDescent="0.2">
      <c r="A815" s="347">
        <f t="shared" ca="1" si="354"/>
        <v>1E-4</v>
      </c>
      <c r="B815" s="304">
        <f t="shared" ca="1" si="355"/>
        <v>33.529600000001189</v>
      </c>
      <c r="D815" s="306">
        <f t="shared" ca="1" si="356"/>
        <v>-0.7396745559832395</v>
      </c>
      <c r="E815" s="307">
        <f t="shared" ca="1" si="357"/>
        <v>-3.4566909430300541</v>
      </c>
      <c r="F815" s="304">
        <f t="shared" ca="1" si="358"/>
        <v>3.5349442321478008</v>
      </c>
      <c r="G815" s="306">
        <f t="shared" ca="1" si="359"/>
        <v>14.921008062954174</v>
      </c>
      <c r="H815" s="307">
        <f t="shared" ca="1" si="360"/>
        <v>-128.16244728090368</v>
      </c>
      <c r="I815" s="304">
        <f t="shared" ca="1" si="361"/>
        <v>129.02809529185944</v>
      </c>
      <c r="J815" s="306">
        <f t="shared" ca="1" si="362"/>
        <v>806.96660753290701</v>
      </c>
      <c r="K815" s="307">
        <f t="shared" ca="1" si="363"/>
        <v>-6.6101555027176673</v>
      </c>
      <c r="L815" s="304">
        <f t="shared" ca="1" si="348"/>
        <v>806.99368016666585</v>
      </c>
      <c r="M815" s="306">
        <f t="shared" ca="1" si="364"/>
        <v>-1.4548954749300653</v>
      </c>
      <c r="N815" s="304">
        <f t="shared" ca="1" si="365"/>
        <v>-83.359370346174217</v>
      </c>
      <c r="P815" s="310">
        <f t="shared" ca="1" si="366"/>
        <v>23</v>
      </c>
      <c r="Q815" s="304">
        <f t="shared" ca="1" si="367"/>
        <v>0</v>
      </c>
      <c r="R815" s="306">
        <f t="shared" ca="1" si="368"/>
        <v>0</v>
      </c>
      <c r="S815" s="307">
        <f t="shared" ca="1" si="369"/>
        <v>8.7299999999999986</v>
      </c>
      <c r="T815" s="304">
        <f t="shared" ca="1" si="349"/>
        <v>85.641299999999987</v>
      </c>
      <c r="U815" s="311">
        <f t="shared" ca="1" si="350"/>
        <v>0</v>
      </c>
      <c r="V815" s="306">
        <f t="shared" ca="1" si="351"/>
        <v>1.225810011764269</v>
      </c>
      <c r="W815" s="304">
        <f t="shared" ca="1" si="352"/>
        <v>55.839378412893467</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3.3479619385495294</v>
      </c>
      <c r="AH815" s="304">
        <f t="shared" ca="1" si="376"/>
        <v>-6.3962218865628291</v>
      </c>
    </row>
    <row r="816" spans="1:34" x14ac:dyDescent="0.2">
      <c r="A816" s="347">
        <f t="shared" ca="1" si="354"/>
        <v>1E-4</v>
      </c>
      <c r="B816" s="304">
        <f t="shared" ca="1" si="355"/>
        <v>33.529700000001192</v>
      </c>
      <c r="D816" s="306">
        <f t="shared" ca="1" si="356"/>
        <v>-0.7396737564870568</v>
      </c>
      <c r="E816" s="307">
        <f t="shared" ca="1" si="357"/>
        <v>-3.4566491794072922</v>
      </c>
      <c r="F816" s="304">
        <f t="shared" ca="1" si="358"/>
        <v>3.53490322576627</v>
      </c>
      <c r="G816" s="306">
        <f t="shared" ca="1" si="359"/>
        <v>14.920934095578525</v>
      </c>
      <c r="H816" s="307">
        <f t="shared" ca="1" si="360"/>
        <v>-128.16279294582162</v>
      </c>
      <c r="I816" s="304">
        <f t="shared" ca="1" si="361"/>
        <v>129.02843008406381</v>
      </c>
      <c r="J816" s="306">
        <f t="shared" ca="1" si="362"/>
        <v>806.96660753290701</v>
      </c>
      <c r="K816" s="307">
        <f t="shared" ca="1" si="363"/>
        <v>-6.6229717647290034</v>
      </c>
      <c r="L816" s="304">
        <f t="shared" ca="1" si="348"/>
        <v>806.99378524754775</v>
      </c>
      <c r="M816" s="306">
        <f t="shared" ca="1" si="364"/>
        <v>-1.454896354149892</v>
      </c>
      <c r="N816" s="304">
        <f t="shared" ca="1" si="365"/>
        <v>-83.359420721759548</v>
      </c>
      <c r="P816" s="310">
        <f t="shared" ca="1" si="366"/>
        <v>23</v>
      </c>
      <c r="Q816" s="304">
        <f t="shared" ca="1" si="367"/>
        <v>0</v>
      </c>
      <c r="R816" s="306">
        <f t="shared" ca="1" si="368"/>
        <v>0</v>
      </c>
      <c r="S816" s="307">
        <f t="shared" ca="1" si="369"/>
        <v>8.7299999999999986</v>
      </c>
      <c r="T816" s="304">
        <f t="shared" ca="1" si="349"/>
        <v>85.641299999999987</v>
      </c>
      <c r="U816" s="311">
        <f t="shared" ca="1" si="350"/>
        <v>0</v>
      </c>
      <c r="V816" s="306">
        <f t="shared" ca="1" si="351"/>
        <v>1.2258115827956764</v>
      </c>
      <c r="W816" s="304">
        <f t="shared" ca="1" si="352"/>
        <v>55.839739754376644</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3.3479215450150175</v>
      </c>
      <c r="AH816" s="304">
        <f t="shared" ca="1" si="376"/>
        <v>-6.3962632775364803</v>
      </c>
    </row>
    <row r="817" spans="1:34" x14ac:dyDescent="0.2">
      <c r="A817" s="347">
        <f t="shared" ca="1" si="354"/>
        <v>1E-4</v>
      </c>
      <c r="B817" s="304">
        <f t="shared" ca="1" si="355"/>
        <v>33.529800000001195</v>
      </c>
      <c r="D817" s="306">
        <f t="shared" ca="1" si="356"/>
        <v>-0.73967295695194446</v>
      </c>
      <c r="E817" s="307">
        <f t="shared" ca="1" si="357"/>
        <v>-3.4566074159829583</v>
      </c>
      <c r="F817" s="304">
        <f t="shared" ca="1" si="358"/>
        <v>3.5348622195885397</v>
      </c>
      <c r="G817" s="306">
        <f t="shared" ca="1" si="359"/>
        <v>14.920860128282831</v>
      </c>
      <c r="H817" s="307">
        <f t="shared" ca="1" si="360"/>
        <v>-128.16313860656322</v>
      </c>
      <c r="I817" s="304">
        <f t="shared" ca="1" si="361"/>
        <v>129.02876487222883</v>
      </c>
      <c r="J817" s="306">
        <f t="shared" ca="1" si="362"/>
        <v>806.96660753290701</v>
      </c>
      <c r="K817" s="307">
        <f t="shared" ca="1" si="363"/>
        <v>-6.6357880613066227</v>
      </c>
      <c r="L817" s="304">
        <f t="shared" ca="1" si="348"/>
        <v>806.99389053224149</v>
      </c>
      <c r="M817" s="306">
        <f t="shared" ca="1" si="364"/>
        <v>-1.4548972333607977</v>
      </c>
      <c r="N817" s="304">
        <f t="shared" ca="1" si="365"/>
        <v>-83.359471096833744</v>
      </c>
      <c r="P817" s="310">
        <f t="shared" ca="1" si="366"/>
        <v>23</v>
      </c>
      <c r="Q817" s="304">
        <f t="shared" ca="1" si="367"/>
        <v>0</v>
      </c>
      <c r="R817" s="306">
        <f t="shared" ca="1" si="368"/>
        <v>0</v>
      </c>
      <c r="S817" s="307">
        <f t="shared" ca="1" si="369"/>
        <v>8.7299999999999986</v>
      </c>
      <c r="T817" s="304">
        <f t="shared" ca="1" si="349"/>
        <v>85.641299999999987</v>
      </c>
      <c r="U817" s="311">
        <f t="shared" ca="1" si="350"/>
        <v>0</v>
      </c>
      <c r="V817" s="306">
        <f t="shared" ca="1" si="351"/>
        <v>1.2258131538333352</v>
      </c>
      <c r="W817" s="304">
        <f t="shared" ca="1" si="352"/>
        <v>55.840101094143009</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3.3478811516595064</v>
      </c>
      <c r="AH817" s="304">
        <f t="shared" ca="1" si="376"/>
        <v>-6.3963046683134772</v>
      </c>
    </row>
    <row r="818" spans="1:34" x14ac:dyDescent="0.2">
      <c r="A818" s="347">
        <f t="shared" ca="1" si="354"/>
        <v>1E-4</v>
      </c>
      <c r="B818" s="304">
        <f t="shared" ca="1" si="355"/>
        <v>33.529900000001199</v>
      </c>
      <c r="D818" s="306">
        <f t="shared" ca="1" si="356"/>
        <v>-0.73967215737790348</v>
      </c>
      <c r="E818" s="307">
        <f t="shared" ca="1" si="357"/>
        <v>-3.4565656527570559</v>
      </c>
      <c r="F818" s="304">
        <f t="shared" ca="1" si="358"/>
        <v>3.5348212136146144</v>
      </c>
      <c r="G818" s="306">
        <f t="shared" ca="1" si="359"/>
        <v>14.920786161067094</v>
      </c>
      <c r="H818" s="307">
        <f t="shared" ca="1" si="360"/>
        <v>-128.16348426312851</v>
      </c>
      <c r="I818" s="304">
        <f t="shared" ca="1" si="361"/>
        <v>129.02909965635459</v>
      </c>
      <c r="J818" s="306">
        <f t="shared" ca="1" si="362"/>
        <v>806.96660753290701</v>
      </c>
      <c r="K818" s="307">
        <f t="shared" ca="1" si="363"/>
        <v>-6.6486043924501077</v>
      </c>
      <c r="L818" s="304">
        <f t="shared" ca="1" si="348"/>
        <v>806.99399602074868</v>
      </c>
      <c r="M818" s="306">
        <f t="shared" ca="1" si="364"/>
        <v>-1.4548981125627822</v>
      </c>
      <c r="N818" s="304">
        <f t="shared" ca="1" si="365"/>
        <v>-83.359521471396803</v>
      </c>
      <c r="P818" s="310">
        <f t="shared" ca="1" si="366"/>
        <v>23</v>
      </c>
      <c r="Q818" s="304">
        <f t="shared" ca="1" si="367"/>
        <v>0</v>
      </c>
      <c r="R818" s="306">
        <f t="shared" ca="1" si="368"/>
        <v>0</v>
      </c>
      <c r="S818" s="307">
        <f t="shared" ca="1" si="369"/>
        <v>8.7299999999999986</v>
      </c>
      <c r="T818" s="304">
        <f t="shared" ca="1" si="349"/>
        <v>85.641299999999987</v>
      </c>
      <c r="U818" s="311">
        <f t="shared" ca="1" si="350"/>
        <v>0</v>
      </c>
      <c r="V818" s="306">
        <f t="shared" ca="1" si="351"/>
        <v>1.2258147248772449</v>
      </c>
      <c r="W818" s="304">
        <f t="shared" ca="1" si="352"/>
        <v>55.840462432192595</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3.3478407584830014</v>
      </c>
      <c r="AH818" s="304">
        <f t="shared" ca="1" si="376"/>
        <v>-6.3963460588938164</v>
      </c>
    </row>
    <row r="819" spans="1:34" x14ac:dyDescent="0.2">
      <c r="A819" s="347">
        <f t="shared" ca="1" si="354"/>
        <v>1E-4</v>
      </c>
      <c r="B819" s="304">
        <f t="shared" ca="1" si="355"/>
        <v>33.530000000001202</v>
      </c>
      <c r="D819" s="306">
        <f t="shared" ca="1" si="356"/>
        <v>-0.73967135776493598</v>
      </c>
      <c r="E819" s="307">
        <f t="shared" ca="1" si="357"/>
        <v>-3.4565238897295814</v>
      </c>
      <c r="F819" s="304">
        <f t="shared" ca="1" si="358"/>
        <v>3.5347802078444905</v>
      </c>
      <c r="G819" s="306">
        <f t="shared" ca="1" si="359"/>
        <v>14.920712193931317</v>
      </c>
      <c r="H819" s="307">
        <f t="shared" ca="1" si="360"/>
        <v>-128.16382991551748</v>
      </c>
      <c r="I819" s="304">
        <f t="shared" ca="1" si="361"/>
        <v>129.02943443644099</v>
      </c>
      <c r="J819" s="306">
        <f t="shared" ca="1" si="362"/>
        <v>806.96660753290701</v>
      </c>
      <c r="K819" s="307">
        <f t="shared" ca="1" si="363"/>
        <v>-6.6614207581590401</v>
      </c>
      <c r="L819" s="304">
        <f t="shared" ca="1" si="348"/>
        <v>806.99410171307079</v>
      </c>
      <c r="M819" s="306">
        <f t="shared" ca="1" si="364"/>
        <v>-1.4548989917558459</v>
      </c>
      <c r="N819" s="304">
        <f t="shared" ca="1" si="365"/>
        <v>-83.359571845448727</v>
      </c>
      <c r="P819" s="310">
        <f t="shared" ca="1" si="366"/>
        <v>23</v>
      </c>
      <c r="Q819" s="304">
        <f t="shared" ca="1" si="367"/>
        <v>0</v>
      </c>
      <c r="R819" s="306">
        <f t="shared" ca="1" si="368"/>
        <v>0</v>
      </c>
      <c r="S819" s="307">
        <f t="shared" ca="1" si="369"/>
        <v>8.7299999999999986</v>
      </c>
      <c r="T819" s="304">
        <f t="shared" ca="1" si="349"/>
        <v>85.641299999999987</v>
      </c>
      <c r="U819" s="311">
        <f t="shared" ca="1" si="350"/>
        <v>0</v>
      </c>
      <c r="V819" s="306">
        <f t="shared" ca="1" si="351"/>
        <v>1.2258162959274064</v>
      </c>
      <c r="W819" s="304">
        <f t="shared" ca="1" si="352"/>
        <v>55.840823768525318</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3.3478003654854938</v>
      </c>
      <c r="AH819" s="304">
        <f t="shared" ca="1" si="376"/>
        <v>-6.396387449277503</v>
      </c>
    </row>
    <row r="820" spans="1:34" x14ac:dyDescent="0.2">
      <c r="A820" s="347">
        <f t="shared" ca="1" si="354"/>
        <v>1E-4</v>
      </c>
      <c r="B820" s="304">
        <f t="shared" ca="1" si="355"/>
        <v>33.530100000001205</v>
      </c>
      <c r="D820" s="306">
        <f t="shared" ca="1" si="356"/>
        <v>-0.73967055811304128</v>
      </c>
      <c r="E820" s="307">
        <f t="shared" ca="1" si="357"/>
        <v>-3.4564821269005419</v>
      </c>
      <c r="F820" s="304">
        <f t="shared" ca="1" si="358"/>
        <v>3.5347392022781752</v>
      </c>
      <c r="G820" s="306">
        <f t="shared" ca="1" si="359"/>
        <v>14.920638226875505</v>
      </c>
      <c r="H820" s="307">
        <f t="shared" ca="1" si="360"/>
        <v>-128.16417556373017</v>
      </c>
      <c r="I820" s="304">
        <f t="shared" ca="1" si="361"/>
        <v>129.02976921248813</v>
      </c>
      <c r="J820" s="306">
        <f t="shared" ca="1" si="362"/>
        <v>806.96660753290701</v>
      </c>
      <c r="K820" s="307">
        <f t="shared" ca="1" si="363"/>
        <v>-6.6742371584330025</v>
      </c>
      <c r="L820" s="304">
        <f t="shared" ca="1" si="348"/>
        <v>806.99420760920941</v>
      </c>
      <c r="M820" s="306">
        <f t="shared" ca="1" si="364"/>
        <v>-1.454899870939989</v>
      </c>
      <c r="N820" s="304">
        <f t="shared" ca="1" si="365"/>
        <v>-83.359622218989529</v>
      </c>
      <c r="P820" s="310">
        <f t="shared" ca="1" si="366"/>
        <v>23</v>
      </c>
      <c r="Q820" s="304">
        <f t="shared" ca="1" si="367"/>
        <v>0</v>
      </c>
      <c r="R820" s="306">
        <f t="shared" ca="1" si="368"/>
        <v>0</v>
      </c>
      <c r="S820" s="307">
        <f t="shared" ca="1" si="369"/>
        <v>8.7299999999999986</v>
      </c>
      <c r="T820" s="304">
        <f t="shared" ca="1" si="349"/>
        <v>85.641299999999987</v>
      </c>
      <c r="U820" s="311">
        <f t="shared" ca="1" si="350"/>
        <v>0</v>
      </c>
      <c r="V820" s="306">
        <f t="shared" ca="1" si="351"/>
        <v>1.2258178669838189</v>
      </c>
      <c r="W820" s="304">
        <f t="shared" ca="1" si="352"/>
        <v>55.841185103141186</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3.3477599726669984</v>
      </c>
      <c r="AH820" s="304">
        <f t="shared" ca="1" si="376"/>
        <v>-6.3964288394645274</v>
      </c>
    </row>
    <row r="821" spans="1:34" x14ac:dyDescent="0.2">
      <c r="A821" s="347">
        <f t="shared" ca="1" si="354"/>
        <v>1E-4</v>
      </c>
      <c r="B821" s="304">
        <f t="shared" ca="1" si="355"/>
        <v>33.530200000001209</v>
      </c>
      <c r="D821" s="306">
        <f t="shared" ca="1" si="356"/>
        <v>-0.73966975842221971</v>
      </c>
      <c r="E821" s="307">
        <f t="shared" ca="1" si="357"/>
        <v>-3.4564403642699384</v>
      </c>
      <c r="F821" s="304">
        <f t="shared" ca="1" si="358"/>
        <v>3.5346981969156701</v>
      </c>
      <c r="G821" s="306">
        <f t="shared" ca="1" si="359"/>
        <v>14.920564259899663</v>
      </c>
      <c r="H821" s="307">
        <f t="shared" ca="1" si="360"/>
        <v>-128.1645212077666</v>
      </c>
      <c r="I821" s="304">
        <f t="shared" ca="1" si="361"/>
        <v>129.03010398449601</v>
      </c>
      <c r="J821" s="306">
        <f t="shared" ca="1" si="362"/>
        <v>806.96660753290701</v>
      </c>
      <c r="K821" s="307">
        <f t="shared" ca="1" si="363"/>
        <v>-6.6870535932715773</v>
      </c>
      <c r="L821" s="304">
        <f t="shared" ca="1" si="348"/>
        <v>806.99431370916614</v>
      </c>
      <c r="M821" s="306">
        <f t="shared" ca="1" si="364"/>
        <v>-1.4549007501152116</v>
      </c>
      <c r="N821" s="304">
        <f t="shared" ca="1" si="365"/>
        <v>-83.359672592019237</v>
      </c>
      <c r="P821" s="310">
        <f t="shared" ca="1" si="366"/>
        <v>23</v>
      </c>
      <c r="Q821" s="304">
        <f t="shared" ca="1" si="367"/>
        <v>0</v>
      </c>
      <c r="R821" s="306">
        <f t="shared" ca="1" si="368"/>
        <v>0</v>
      </c>
      <c r="S821" s="307">
        <f t="shared" ca="1" si="369"/>
        <v>8.7299999999999986</v>
      </c>
      <c r="T821" s="304">
        <f t="shared" ca="1" si="349"/>
        <v>85.641299999999987</v>
      </c>
      <c r="U821" s="311">
        <f t="shared" ca="1" si="350"/>
        <v>0</v>
      </c>
      <c r="V821" s="306">
        <f t="shared" ca="1" si="351"/>
        <v>1.2258194380464826</v>
      </c>
      <c r="W821" s="304">
        <f t="shared" ca="1" si="352"/>
        <v>55.841546436040183</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3.3477195800275128</v>
      </c>
      <c r="AH821" s="304">
        <f t="shared" ca="1" si="376"/>
        <v>-6.3964702294548905</v>
      </c>
    </row>
    <row r="822" spans="1:34" x14ac:dyDescent="0.2">
      <c r="A822" s="347">
        <f t="shared" ca="1" si="354"/>
        <v>1E-4</v>
      </c>
      <c r="B822" s="304">
        <f t="shared" ca="1" si="355"/>
        <v>33.530300000001212</v>
      </c>
      <c r="D822" s="306">
        <f t="shared" ca="1" si="356"/>
        <v>-0.73966895869247107</v>
      </c>
      <c r="E822" s="307">
        <f t="shared" ca="1" si="357"/>
        <v>-3.4563986018377726</v>
      </c>
      <c r="F822" s="304">
        <f t="shared" ca="1" si="358"/>
        <v>3.5346571917569762</v>
      </c>
      <c r="G822" s="306">
        <f t="shared" ca="1" si="359"/>
        <v>14.920490293003795</v>
      </c>
      <c r="H822" s="307">
        <f t="shared" ca="1" si="360"/>
        <v>-128.16486684762677</v>
      </c>
      <c r="I822" s="304">
        <f t="shared" ca="1" si="361"/>
        <v>129.03043875246462</v>
      </c>
      <c r="J822" s="306">
        <f t="shared" ca="1" si="362"/>
        <v>806.96660753290701</v>
      </c>
      <c r="K822" s="307">
        <f t="shared" ca="1" si="363"/>
        <v>-6.6998700626743473</v>
      </c>
      <c r="L822" s="304">
        <f t="shared" ca="1" si="348"/>
        <v>806.99442001294256</v>
      </c>
      <c r="M822" s="306">
        <f t="shared" ca="1" si="364"/>
        <v>-1.4549016292815136</v>
      </c>
      <c r="N822" s="304">
        <f t="shared" ca="1" si="365"/>
        <v>-83.359722964537838</v>
      </c>
      <c r="P822" s="310">
        <f t="shared" ca="1" si="366"/>
        <v>23</v>
      </c>
      <c r="Q822" s="304">
        <f t="shared" ca="1" si="367"/>
        <v>0</v>
      </c>
      <c r="R822" s="306">
        <f t="shared" ca="1" si="368"/>
        <v>0</v>
      </c>
      <c r="S822" s="307">
        <f t="shared" ca="1" si="369"/>
        <v>8.7299999999999986</v>
      </c>
      <c r="T822" s="304">
        <f t="shared" ca="1" si="349"/>
        <v>85.641299999999987</v>
      </c>
      <c r="U822" s="311">
        <f t="shared" ca="1" si="350"/>
        <v>0</v>
      </c>
      <c r="V822" s="306">
        <f t="shared" ca="1" si="351"/>
        <v>1.2258210091153974</v>
      </c>
      <c r="W822" s="304">
        <f t="shared" ca="1" si="352"/>
        <v>55.84190776722226</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3.3476791875670369</v>
      </c>
      <c r="AH822" s="304">
        <f t="shared" ca="1" si="376"/>
        <v>-6.3965116192485905</v>
      </c>
    </row>
    <row r="823" spans="1:34" x14ac:dyDescent="0.2">
      <c r="A823" s="347">
        <f t="shared" ca="1" si="354"/>
        <v>1E-4</v>
      </c>
      <c r="B823" s="304">
        <f t="shared" ca="1" si="355"/>
        <v>33.530400000001215</v>
      </c>
      <c r="D823" s="306">
        <f t="shared" ca="1" si="356"/>
        <v>-0.73966815892379789</v>
      </c>
      <c r="E823" s="307">
        <f t="shared" ca="1" si="357"/>
        <v>-3.4563568396040498</v>
      </c>
      <c r="F823" s="304">
        <f t="shared" ca="1" si="358"/>
        <v>3.5346161868020998</v>
      </c>
      <c r="G823" s="306">
        <f t="shared" ca="1" si="359"/>
        <v>14.920416326187903</v>
      </c>
      <c r="H823" s="307">
        <f t="shared" ca="1" si="360"/>
        <v>-128.16521248331074</v>
      </c>
      <c r="I823" s="304">
        <f t="shared" ca="1" si="361"/>
        <v>129.03077351639399</v>
      </c>
      <c r="J823" s="306">
        <f t="shared" ca="1" si="362"/>
        <v>806.96660753290701</v>
      </c>
      <c r="K823" s="307">
        <f t="shared" ca="1" si="363"/>
        <v>-6.7126865666408939</v>
      </c>
      <c r="L823" s="304">
        <f t="shared" ca="1" si="348"/>
        <v>806.99452652054015</v>
      </c>
      <c r="M823" s="306">
        <f t="shared" ca="1" si="364"/>
        <v>-1.4549025084388953</v>
      </c>
      <c r="N823" s="304">
        <f t="shared" ca="1" si="365"/>
        <v>-83.359773336545345</v>
      </c>
      <c r="P823" s="310">
        <f t="shared" ca="1" si="366"/>
        <v>23</v>
      </c>
      <c r="Q823" s="304">
        <f t="shared" ca="1" si="367"/>
        <v>0</v>
      </c>
      <c r="R823" s="306">
        <f t="shared" ca="1" si="368"/>
        <v>0</v>
      </c>
      <c r="S823" s="307">
        <f t="shared" ca="1" si="369"/>
        <v>8.7299999999999986</v>
      </c>
      <c r="T823" s="304">
        <f t="shared" ca="1" si="349"/>
        <v>85.641299999999987</v>
      </c>
      <c r="U823" s="311">
        <f t="shared" ca="1" si="350"/>
        <v>0</v>
      </c>
      <c r="V823" s="306">
        <f t="shared" ca="1" si="351"/>
        <v>1.2258225801905633</v>
      </c>
      <c r="W823" s="304">
        <f t="shared" ca="1" si="352"/>
        <v>55.842269096687417</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3.3476387952855804</v>
      </c>
      <c r="AH823" s="304">
        <f t="shared" ca="1" si="376"/>
        <v>-6.3965530088456211</v>
      </c>
    </row>
    <row r="824" spans="1:34" x14ac:dyDescent="0.2">
      <c r="A824" s="347">
        <f t="shared" ca="1" si="354"/>
        <v>1E-4</v>
      </c>
      <c r="B824" s="304">
        <f t="shared" ca="1" si="355"/>
        <v>33.530500000001219</v>
      </c>
      <c r="D824" s="306">
        <f t="shared" ca="1" si="356"/>
        <v>-0.73966735911619874</v>
      </c>
      <c r="E824" s="307">
        <f t="shared" ca="1" si="357"/>
        <v>-3.4563150775687701</v>
      </c>
      <c r="F824" s="304">
        <f t="shared" ca="1" si="358"/>
        <v>3.5345751820510403</v>
      </c>
      <c r="G824" s="306">
        <f t="shared" ca="1" si="359"/>
        <v>14.920342359451991</v>
      </c>
      <c r="H824" s="307">
        <f t="shared" ca="1" si="360"/>
        <v>-128.16555811481851</v>
      </c>
      <c r="I824" s="304">
        <f t="shared" ca="1" si="361"/>
        <v>129.03110827628421</v>
      </c>
      <c r="J824" s="306">
        <f t="shared" ca="1" si="362"/>
        <v>806.96660753290701</v>
      </c>
      <c r="K824" s="307">
        <f t="shared" ca="1" si="363"/>
        <v>-6.7255031051708007</v>
      </c>
      <c r="L824" s="304">
        <f t="shared" ca="1" si="348"/>
        <v>806.99463323196051</v>
      </c>
      <c r="M824" s="306">
        <f t="shared" ca="1" si="364"/>
        <v>-1.4549033875873572</v>
      </c>
      <c r="N824" s="304">
        <f t="shared" ca="1" si="365"/>
        <v>-83.359823708041773</v>
      </c>
      <c r="P824" s="310">
        <f t="shared" ca="1" si="366"/>
        <v>23</v>
      </c>
      <c r="Q824" s="304">
        <f t="shared" ca="1" si="367"/>
        <v>0</v>
      </c>
      <c r="R824" s="306">
        <f t="shared" ca="1" si="368"/>
        <v>0</v>
      </c>
      <c r="S824" s="307">
        <f t="shared" ca="1" si="369"/>
        <v>8.7299999999999986</v>
      </c>
      <c r="T824" s="304">
        <f t="shared" ca="1" si="349"/>
        <v>85.641299999999987</v>
      </c>
      <c r="U824" s="311">
        <f t="shared" ca="1" si="350"/>
        <v>0</v>
      </c>
      <c r="V824" s="306">
        <f t="shared" ca="1" si="351"/>
        <v>1.2258241512719805</v>
      </c>
      <c r="W824" s="304">
        <f t="shared" ca="1" si="352"/>
        <v>55.84263042443569</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3.3475984031831434</v>
      </c>
      <c r="AH824" s="304">
        <f t="shared" ca="1" si="376"/>
        <v>-6.3965943982459823</v>
      </c>
    </row>
    <row r="825" spans="1:34" x14ac:dyDescent="0.2">
      <c r="A825" s="347">
        <f t="shared" ca="1" si="354"/>
        <v>1E-4</v>
      </c>
      <c r="B825" s="304">
        <f t="shared" ca="1" si="355"/>
        <v>33.530600000001222</v>
      </c>
      <c r="D825" s="306">
        <f t="shared" ca="1" si="356"/>
        <v>-0.73966655926967473</v>
      </c>
      <c r="E825" s="307">
        <f t="shared" ca="1" si="357"/>
        <v>-3.456273315731929</v>
      </c>
      <c r="F825" s="304">
        <f t="shared" ca="1" si="358"/>
        <v>3.5345341775037937</v>
      </c>
      <c r="G825" s="306">
        <f t="shared" ca="1" si="359"/>
        <v>14.920268392796064</v>
      </c>
      <c r="H825" s="307">
        <f t="shared" ca="1" si="360"/>
        <v>-128.16590374215008</v>
      </c>
      <c r="I825" s="304">
        <f t="shared" ca="1" si="361"/>
        <v>129.0314430321352</v>
      </c>
      <c r="J825" s="306">
        <f t="shared" ca="1" si="362"/>
        <v>806.96660753290701</v>
      </c>
      <c r="K825" s="307">
        <f t="shared" ca="1" si="363"/>
        <v>-6.7383196782636494</v>
      </c>
      <c r="L825" s="304">
        <f t="shared" ca="1" si="348"/>
        <v>806.99474014720522</v>
      </c>
      <c r="M825" s="306">
        <f t="shared" ca="1" si="364"/>
        <v>-1.4549042667268988</v>
      </c>
      <c r="N825" s="304">
        <f t="shared" ca="1" si="365"/>
        <v>-83.359874079027108</v>
      </c>
      <c r="P825" s="310">
        <f t="shared" ca="1" si="366"/>
        <v>23</v>
      </c>
      <c r="Q825" s="304">
        <f t="shared" ca="1" si="367"/>
        <v>0</v>
      </c>
      <c r="R825" s="306">
        <f t="shared" ca="1" si="368"/>
        <v>0</v>
      </c>
      <c r="S825" s="307">
        <f t="shared" ca="1" si="369"/>
        <v>8.7299999999999986</v>
      </c>
      <c r="T825" s="304">
        <f t="shared" ca="1" si="349"/>
        <v>85.641299999999987</v>
      </c>
      <c r="U825" s="311">
        <f t="shared" ca="1" si="350"/>
        <v>0</v>
      </c>
      <c r="V825" s="306">
        <f t="shared" ca="1" si="351"/>
        <v>1.2258257223596489</v>
      </c>
      <c r="W825" s="304">
        <f t="shared" ca="1" si="352"/>
        <v>55.842991750467</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3.3475580112597187</v>
      </c>
      <c r="AH825" s="304">
        <f t="shared" ca="1" si="376"/>
        <v>-6.3966357874496795</v>
      </c>
    </row>
    <row r="826" spans="1:34" x14ac:dyDescent="0.2">
      <c r="A826" s="347">
        <f t="shared" ca="1" si="354"/>
        <v>1E-4</v>
      </c>
      <c r="B826" s="304">
        <f t="shared" ca="1" si="355"/>
        <v>33.530700000001225</v>
      </c>
      <c r="D826" s="306">
        <f t="shared" ca="1" si="356"/>
        <v>-0.73966575938422741</v>
      </c>
      <c r="E826" s="307">
        <f t="shared" ca="1" si="357"/>
        <v>-3.4562315540935362</v>
      </c>
      <c r="F826" s="304">
        <f t="shared" ca="1" si="358"/>
        <v>3.5344931731603708</v>
      </c>
      <c r="G826" s="306">
        <f t="shared" ca="1" si="359"/>
        <v>14.920194426220126</v>
      </c>
      <c r="H826" s="307">
        <f t="shared" ca="1" si="360"/>
        <v>-128.16624936530548</v>
      </c>
      <c r="I826" s="304">
        <f t="shared" ca="1" si="361"/>
        <v>129.03177778394698</v>
      </c>
      <c r="J826" s="306">
        <f t="shared" ca="1" si="362"/>
        <v>806.96660753290701</v>
      </c>
      <c r="K826" s="307">
        <f t="shared" ca="1" si="363"/>
        <v>-6.7511362859190225</v>
      </c>
      <c r="L826" s="304">
        <f t="shared" ca="1" si="348"/>
        <v>806.99484726627577</v>
      </c>
      <c r="M826" s="306">
        <f t="shared" ca="1" si="364"/>
        <v>-1.4549051458575206</v>
      </c>
      <c r="N826" s="304">
        <f t="shared" ca="1" si="365"/>
        <v>-83.359924449501378</v>
      </c>
      <c r="P826" s="310">
        <f t="shared" ca="1" si="366"/>
        <v>23</v>
      </c>
      <c r="Q826" s="304">
        <f t="shared" ca="1" si="367"/>
        <v>0</v>
      </c>
      <c r="R826" s="306">
        <f t="shared" ca="1" si="368"/>
        <v>0</v>
      </c>
      <c r="S826" s="307">
        <f t="shared" ca="1" si="369"/>
        <v>8.7299999999999986</v>
      </c>
      <c r="T826" s="304">
        <f t="shared" ca="1" si="349"/>
        <v>85.641299999999987</v>
      </c>
      <c r="U826" s="311">
        <f t="shared" ca="1" si="350"/>
        <v>0</v>
      </c>
      <c r="V826" s="306">
        <f t="shared" ca="1" si="351"/>
        <v>1.2258272934535679</v>
      </c>
      <c r="W826" s="304">
        <f t="shared" ca="1" si="352"/>
        <v>55.843353074781263</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3.3475176195153207</v>
      </c>
      <c r="AH826" s="304">
        <f t="shared" ca="1" si="376"/>
        <v>-6.3966771764567021</v>
      </c>
    </row>
    <row r="827" spans="1:34" x14ac:dyDescent="0.2">
      <c r="A827" s="347">
        <f t="shared" ca="1" si="354"/>
        <v>1E-4</v>
      </c>
      <c r="B827" s="304">
        <f t="shared" ca="1" si="355"/>
        <v>33.530800000001229</v>
      </c>
      <c r="D827" s="306">
        <f t="shared" ca="1" si="356"/>
        <v>-0.73966495945985478</v>
      </c>
      <c r="E827" s="307">
        <f t="shared" ca="1" si="357"/>
        <v>-3.4561897926536025</v>
      </c>
      <c r="F827" s="304">
        <f t="shared" ca="1" si="358"/>
        <v>3.5344521690207804</v>
      </c>
      <c r="G827" s="306">
        <f t="shared" ca="1" si="359"/>
        <v>14.920120459724179</v>
      </c>
      <c r="H827" s="307">
        <f t="shared" ca="1" si="360"/>
        <v>-128.16659498428473</v>
      </c>
      <c r="I827" s="304">
        <f t="shared" ca="1" si="361"/>
        <v>129.03211253171963</v>
      </c>
      <c r="J827" s="306">
        <f t="shared" ca="1" si="362"/>
        <v>806.96660753290701</v>
      </c>
      <c r="K827" s="307">
        <f t="shared" ca="1" si="363"/>
        <v>-6.7639529281365016</v>
      </c>
      <c r="L827" s="304">
        <f t="shared" ca="1" si="348"/>
        <v>806.99495458917386</v>
      </c>
      <c r="M827" s="306">
        <f t="shared" ca="1" si="364"/>
        <v>-1.4549060249792227</v>
      </c>
      <c r="N827" s="304">
        <f t="shared" ca="1" si="365"/>
        <v>-83.359974819464583</v>
      </c>
      <c r="P827" s="310">
        <f t="shared" ca="1" si="366"/>
        <v>23</v>
      </c>
      <c r="Q827" s="304">
        <f t="shared" ca="1" si="367"/>
        <v>0</v>
      </c>
      <c r="R827" s="306">
        <f t="shared" ca="1" si="368"/>
        <v>0</v>
      </c>
      <c r="S827" s="307">
        <f t="shared" ca="1" si="369"/>
        <v>8.7299999999999986</v>
      </c>
      <c r="T827" s="304">
        <f t="shared" ca="1" si="349"/>
        <v>85.641299999999987</v>
      </c>
      <c r="U827" s="311">
        <f t="shared" ca="1" si="350"/>
        <v>0</v>
      </c>
      <c r="V827" s="306">
        <f t="shared" ca="1" si="351"/>
        <v>1.2258288645537381</v>
      </c>
      <c r="W827" s="304">
        <f t="shared" ca="1" si="352"/>
        <v>55.843714397378591</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3.3474772279499563</v>
      </c>
      <c r="AH827" s="304">
        <f t="shared" ca="1" si="376"/>
        <v>-6.3967185652670411</v>
      </c>
    </row>
    <row r="828" spans="1:34" x14ac:dyDescent="0.2">
      <c r="A828" s="347">
        <f t="shared" ca="1" si="354"/>
        <v>1E-4</v>
      </c>
      <c r="B828" s="304">
        <f t="shared" ca="1" si="355"/>
        <v>33.530900000001232</v>
      </c>
      <c r="D828" s="306">
        <f t="shared" ca="1" si="356"/>
        <v>-0.73966415949655984</v>
      </c>
      <c r="E828" s="307">
        <f t="shared" ca="1" si="357"/>
        <v>-3.4561480314121118</v>
      </c>
      <c r="F828" s="304">
        <f t="shared" ca="1" si="358"/>
        <v>3.5344111650850087</v>
      </c>
      <c r="G828" s="306">
        <f t="shared" ca="1" si="359"/>
        <v>14.920046493308229</v>
      </c>
      <c r="H828" s="307">
        <f t="shared" ca="1" si="360"/>
        <v>-128.16694059908787</v>
      </c>
      <c r="I828" s="304">
        <f t="shared" ca="1" si="361"/>
        <v>129.03244727545314</v>
      </c>
      <c r="J828" s="306">
        <f t="shared" ca="1" si="362"/>
        <v>806.96660753290701</v>
      </c>
      <c r="K828" s="307">
        <f t="shared" ca="1" si="363"/>
        <v>-6.7767696049156703</v>
      </c>
      <c r="L828" s="304">
        <f t="shared" ca="1" si="348"/>
        <v>806.99506211590096</v>
      </c>
      <c r="M828" s="306">
        <f t="shared" ca="1" si="364"/>
        <v>-1.4549069040920053</v>
      </c>
      <c r="N828" s="304">
        <f t="shared" ca="1" si="365"/>
        <v>-83.360025188916751</v>
      </c>
      <c r="P828" s="310">
        <f t="shared" ca="1" si="366"/>
        <v>23</v>
      </c>
      <c r="Q828" s="304">
        <f t="shared" ca="1" si="367"/>
        <v>0</v>
      </c>
      <c r="R828" s="306">
        <f t="shared" ca="1" si="368"/>
        <v>0</v>
      </c>
      <c r="S828" s="307">
        <f t="shared" ca="1" si="369"/>
        <v>8.7299999999999986</v>
      </c>
      <c r="T828" s="304">
        <f t="shared" ca="1" si="349"/>
        <v>85.641299999999987</v>
      </c>
      <c r="U828" s="311">
        <f t="shared" ca="1" si="350"/>
        <v>0</v>
      </c>
      <c r="V828" s="306">
        <f t="shared" ca="1" si="351"/>
        <v>1.2258304356601595</v>
      </c>
      <c r="W828" s="304">
        <f t="shared" ca="1" si="352"/>
        <v>55.8440757182589</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3.3474368365636122</v>
      </c>
      <c r="AH828" s="304">
        <f t="shared" ca="1" si="376"/>
        <v>-6.3967599538807098</v>
      </c>
    </row>
    <row r="829" spans="1:34" x14ac:dyDescent="0.2">
      <c r="A829" s="347">
        <f t="shared" ca="1" si="354"/>
        <v>1E-4</v>
      </c>
      <c r="B829" s="304">
        <f t="shared" ca="1" si="355"/>
        <v>33.531000000001235</v>
      </c>
      <c r="D829" s="306">
        <f t="shared" ca="1" si="356"/>
        <v>-0.73966335949434181</v>
      </c>
      <c r="E829" s="307">
        <f t="shared" ca="1" si="357"/>
        <v>-3.4561062703690757</v>
      </c>
      <c r="F829" s="304">
        <f t="shared" ca="1" si="358"/>
        <v>3.534370161353066</v>
      </c>
      <c r="G829" s="306">
        <f t="shared" ca="1" si="359"/>
        <v>14.91997252697228</v>
      </c>
      <c r="H829" s="307">
        <f t="shared" ca="1" si="360"/>
        <v>-128.16728620971492</v>
      </c>
      <c r="I829" s="304">
        <f t="shared" ca="1" si="361"/>
        <v>129.03278201514757</v>
      </c>
      <c r="J829" s="306">
        <f t="shared" ca="1" si="362"/>
        <v>806.96660753290701</v>
      </c>
      <c r="K829" s="307">
        <f t="shared" ca="1" si="363"/>
        <v>-6.7895863162561101</v>
      </c>
      <c r="L829" s="304">
        <f t="shared" ca="1" si="348"/>
        <v>806.99516984645868</v>
      </c>
      <c r="M829" s="306">
        <f t="shared" ca="1" si="364"/>
        <v>-1.4549077831958686</v>
      </c>
      <c r="N829" s="304">
        <f t="shared" ca="1" si="365"/>
        <v>-83.360075557857868</v>
      </c>
      <c r="P829" s="310">
        <f t="shared" ca="1" si="366"/>
        <v>23</v>
      </c>
      <c r="Q829" s="304">
        <f t="shared" ca="1" si="367"/>
        <v>0</v>
      </c>
      <c r="R829" s="306">
        <f t="shared" ca="1" si="368"/>
        <v>0</v>
      </c>
      <c r="S829" s="307">
        <f t="shared" ca="1" si="369"/>
        <v>8.7299999999999986</v>
      </c>
      <c r="T829" s="304">
        <f t="shared" ca="1" si="349"/>
        <v>85.641299999999987</v>
      </c>
      <c r="U829" s="311">
        <f t="shared" ca="1" si="350"/>
        <v>0</v>
      </c>
      <c r="V829" s="306">
        <f t="shared" ca="1" si="351"/>
        <v>1.2258320067728314</v>
      </c>
      <c r="W829" s="304">
        <f t="shared" ca="1" si="352"/>
        <v>55.84443703742221</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3.3473964453563019</v>
      </c>
      <c r="AH829" s="304">
        <f t="shared" ca="1" si="376"/>
        <v>-6.3968013422976986</v>
      </c>
    </row>
    <row r="830" spans="1:34" x14ac:dyDescent="0.2">
      <c r="A830" s="347">
        <f t="shared" ca="1" si="354"/>
        <v>1E-4</v>
      </c>
      <c r="B830" s="304">
        <f t="shared" ca="1" si="355"/>
        <v>33.531100000001238</v>
      </c>
      <c r="D830" s="306">
        <f t="shared" ca="1" si="356"/>
        <v>-0.73966255945320092</v>
      </c>
      <c r="E830" s="307">
        <f t="shared" ca="1" si="357"/>
        <v>-3.4560645095244924</v>
      </c>
      <c r="F830" s="304">
        <f t="shared" ca="1" si="358"/>
        <v>3.5343291578249514</v>
      </c>
      <c r="G830" s="306">
        <f t="shared" ca="1" si="359"/>
        <v>14.919898560716335</v>
      </c>
      <c r="H830" s="307">
        <f t="shared" ca="1" si="360"/>
        <v>-128.16763181616588</v>
      </c>
      <c r="I830" s="304">
        <f t="shared" ca="1" si="361"/>
        <v>129.03311675080286</v>
      </c>
      <c r="J830" s="306">
        <f t="shared" ca="1" si="362"/>
        <v>806.96660753290701</v>
      </c>
      <c r="K830" s="307">
        <f t="shared" ca="1" si="363"/>
        <v>-6.8024030621574045</v>
      </c>
      <c r="L830" s="304">
        <f t="shared" ca="1" si="348"/>
        <v>806.99527778084848</v>
      </c>
      <c r="M830" s="306">
        <f t="shared" ca="1" si="364"/>
        <v>-1.4549086622908123</v>
      </c>
      <c r="N830" s="304">
        <f t="shared" ca="1" si="365"/>
        <v>-83.360125926287935</v>
      </c>
      <c r="P830" s="310">
        <f t="shared" ca="1" si="366"/>
        <v>23</v>
      </c>
      <c r="Q830" s="304">
        <f t="shared" ca="1" si="367"/>
        <v>0</v>
      </c>
      <c r="R830" s="306">
        <f t="shared" ca="1" si="368"/>
        <v>0</v>
      </c>
      <c r="S830" s="307">
        <f t="shared" ca="1" si="369"/>
        <v>8.7299999999999986</v>
      </c>
      <c r="T830" s="304">
        <f t="shared" ca="1" si="349"/>
        <v>85.641299999999987</v>
      </c>
      <c r="U830" s="311">
        <f t="shared" ca="1" si="350"/>
        <v>0</v>
      </c>
      <c r="V830" s="306">
        <f t="shared" ca="1" si="351"/>
        <v>1.2258335778917544</v>
      </c>
      <c r="W830" s="304">
        <f t="shared" ca="1" si="352"/>
        <v>55.844798354868445</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3.3473560543280199</v>
      </c>
      <c r="AH830" s="304">
        <f t="shared" ca="1" si="376"/>
        <v>-6.3968427305180091</v>
      </c>
    </row>
    <row r="831" spans="1:34" x14ac:dyDescent="0.2">
      <c r="A831" s="347">
        <f t="shared" ca="1" si="354"/>
        <v>1E-4</v>
      </c>
      <c r="B831" s="304">
        <f t="shared" ca="1" si="355"/>
        <v>33.531200000001242</v>
      </c>
      <c r="D831" s="306">
        <f t="shared" ca="1" si="356"/>
        <v>-0.73966175937313927</v>
      </c>
      <c r="E831" s="307">
        <f t="shared" ca="1" si="357"/>
        <v>-3.4560227488783699</v>
      </c>
      <c r="F831" s="304">
        <f t="shared" ca="1" si="358"/>
        <v>3.5342881545006728</v>
      </c>
      <c r="G831" s="306">
        <f t="shared" ca="1" si="359"/>
        <v>14.919824594540398</v>
      </c>
      <c r="H831" s="307">
        <f t="shared" ca="1" si="360"/>
        <v>-128.16797741844076</v>
      </c>
      <c r="I831" s="304">
        <f t="shared" ca="1" si="361"/>
        <v>129.03345148241905</v>
      </c>
      <c r="J831" s="306">
        <f t="shared" ca="1" si="362"/>
        <v>806.96660753290701</v>
      </c>
      <c r="K831" s="307">
        <f t="shared" ca="1" si="363"/>
        <v>-6.8152198426191353</v>
      </c>
      <c r="L831" s="304">
        <f t="shared" ca="1" si="348"/>
        <v>806.99538591907208</v>
      </c>
      <c r="M831" s="306">
        <f t="shared" ca="1" si="364"/>
        <v>-1.4549095413768369</v>
      </c>
      <c r="N831" s="304">
        <f t="shared" ca="1" si="365"/>
        <v>-83.360176294206966</v>
      </c>
      <c r="P831" s="310">
        <f t="shared" ca="1" si="366"/>
        <v>23</v>
      </c>
      <c r="Q831" s="304">
        <f t="shared" ca="1" si="367"/>
        <v>0</v>
      </c>
      <c r="R831" s="306">
        <f t="shared" ca="1" si="368"/>
        <v>0</v>
      </c>
      <c r="S831" s="307">
        <f t="shared" ca="1" si="369"/>
        <v>8.7299999999999986</v>
      </c>
      <c r="T831" s="304">
        <f t="shared" ca="1" si="349"/>
        <v>85.641299999999987</v>
      </c>
      <c r="U831" s="311">
        <f t="shared" ca="1" si="350"/>
        <v>0</v>
      </c>
      <c r="V831" s="306">
        <f t="shared" ca="1" si="351"/>
        <v>1.2258351490169284</v>
      </c>
      <c r="W831" s="304">
        <f t="shared" ca="1" si="352"/>
        <v>55.845159670597596</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3.3473156634787768</v>
      </c>
      <c r="AH831" s="304">
        <f t="shared" ca="1" si="376"/>
        <v>-6.3968841185416325</v>
      </c>
    </row>
    <row r="832" spans="1:34" x14ac:dyDescent="0.2">
      <c r="A832" s="347">
        <f t="shared" ca="1" si="354"/>
        <v>1E-4</v>
      </c>
      <c r="B832" s="304">
        <f t="shared" ca="1" si="355"/>
        <v>33.531300000001245</v>
      </c>
      <c r="D832" s="306">
        <f t="shared" ca="1" si="356"/>
        <v>-0.73966095925415587</v>
      </c>
      <c r="E832" s="307">
        <f t="shared" ca="1" si="357"/>
        <v>-3.4559809884307091</v>
      </c>
      <c r="F832" s="304">
        <f t="shared" ca="1" si="358"/>
        <v>3.5342471513802312</v>
      </c>
      <c r="G832" s="306">
        <f t="shared" ca="1" si="359"/>
        <v>14.919750628444472</v>
      </c>
      <c r="H832" s="307">
        <f t="shared" ca="1" si="360"/>
        <v>-128.1683230165396</v>
      </c>
      <c r="I832" s="304">
        <f t="shared" ca="1" si="361"/>
        <v>129.03378620999618</v>
      </c>
      <c r="J832" s="306">
        <f t="shared" ca="1" si="362"/>
        <v>806.96660753290701</v>
      </c>
      <c r="K832" s="307">
        <f t="shared" ca="1" si="363"/>
        <v>-6.828036657640884</v>
      </c>
      <c r="L832" s="304">
        <f t="shared" ca="1" si="348"/>
        <v>806.99549426113083</v>
      </c>
      <c r="M832" s="306">
        <f t="shared" ca="1" si="364"/>
        <v>-1.4549104204539427</v>
      </c>
      <c r="N832" s="304">
        <f t="shared" ca="1" si="365"/>
        <v>-83.360226661615002</v>
      </c>
      <c r="P832" s="310">
        <f t="shared" ca="1" si="366"/>
        <v>23</v>
      </c>
      <c r="Q832" s="304">
        <f t="shared" ca="1" si="367"/>
        <v>0</v>
      </c>
      <c r="R832" s="306">
        <f t="shared" ca="1" si="368"/>
        <v>0</v>
      </c>
      <c r="S832" s="307">
        <f t="shared" ca="1" si="369"/>
        <v>8.7299999999999986</v>
      </c>
      <c r="T832" s="304">
        <f t="shared" ca="1" si="349"/>
        <v>85.641299999999987</v>
      </c>
      <c r="U832" s="311">
        <f t="shared" ca="1" si="350"/>
        <v>0</v>
      </c>
      <c r="V832" s="306">
        <f t="shared" ca="1" si="351"/>
        <v>1.2258367201483533</v>
      </c>
      <c r="W832" s="304">
        <f t="shared" ca="1" si="352"/>
        <v>55.845520984609664</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3.3472752728085746</v>
      </c>
      <c r="AH832" s="304">
        <f t="shared" ca="1" si="376"/>
        <v>-6.3969255063685688</v>
      </c>
    </row>
    <row r="833" spans="1:34" x14ac:dyDescent="0.2">
      <c r="A833" s="347">
        <f t="shared" ca="1" si="354"/>
        <v>1E-4</v>
      </c>
      <c r="B833" s="304">
        <f t="shared" ca="1" si="355"/>
        <v>33.531400000001248</v>
      </c>
      <c r="D833" s="306">
        <f t="shared" ca="1" si="356"/>
        <v>-0.73966015909625049</v>
      </c>
      <c r="E833" s="307">
        <f t="shared" ca="1" si="357"/>
        <v>-3.4559392281815109</v>
      </c>
      <c r="F833" s="304">
        <f t="shared" ca="1" si="358"/>
        <v>3.5342061484636274</v>
      </c>
      <c r="G833" s="306">
        <f t="shared" ca="1" si="359"/>
        <v>14.919676662428563</v>
      </c>
      <c r="H833" s="307">
        <f t="shared" ca="1" si="360"/>
        <v>-128.16866861046242</v>
      </c>
      <c r="I833" s="304">
        <f t="shared" ca="1" si="361"/>
        <v>129.03412093353427</v>
      </c>
      <c r="J833" s="306">
        <f t="shared" ca="1" si="362"/>
        <v>806.96660753290701</v>
      </c>
      <c r="K833" s="307">
        <f t="shared" ca="1" si="363"/>
        <v>-6.8408535072222341</v>
      </c>
      <c r="L833" s="304">
        <f t="shared" ca="1" si="348"/>
        <v>806.99560280702644</v>
      </c>
      <c r="M833" s="306">
        <f t="shared" ca="1" si="364"/>
        <v>-1.4549112995221296</v>
      </c>
      <c r="N833" s="304">
        <f t="shared" ca="1" si="365"/>
        <v>-83.360277028512016</v>
      </c>
      <c r="P833" s="310">
        <f t="shared" ca="1" si="366"/>
        <v>23</v>
      </c>
      <c r="Q833" s="304">
        <f t="shared" ca="1" si="367"/>
        <v>0</v>
      </c>
      <c r="R833" s="306">
        <f t="shared" ca="1" si="368"/>
        <v>0</v>
      </c>
      <c r="S833" s="307">
        <f t="shared" ca="1" si="369"/>
        <v>8.7299999999999986</v>
      </c>
      <c r="T833" s="304">
        <f t="shared" ca="1" si="349"/>
        <v>85.641299999999987</v>
      </c>
      <c r="U833" s="311">
        <f t="shared" ca="1" si="350"/>
        <v>0</v>
      </c>
      <c r="V833" s="306">
        <f t="shared" ca="1" si="351"/>
        <v>1.2258382912860291</v>
      </c>
      <c r="W833" s="304">
        <f t="shared" ca="1" si="352"/>
        <v>55.845882296904634</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3.3472348823174123</v>
      </c>
      <c r="AH833" s="304">
        <f t="shared" ca="1" si="376"/>
        <v>-6.3969668939988171</v>
      </c>
    </row>
    <row r="834" spans="1:34" x14ac:dyDescent="0.2">
      <c r="A834" s="347">
        <f t="shared" ca="1" si="354"/>
        <v>1E-4</v>
      </c>
      <c r="B834" s="304">
        <f t="shared" ca="1" si="355"/>
        <v>33.531500000001252</v>
      </c>
      <c r="D834" s="306">
        <f t="shared" ca="1" si="356"/>
        <v>-0.73965935889942469</v>
      </c>
      <c r="E834" s="307">
        <f t="shared" ca="1" si="357"/>
        <v>-3.4558974681307761</v>
      </c>
      <c r="F834" s="304">
        <f t="shared" ca="1" si="358"/>
        <v>3.5341651457508627</v>
      </c>
      <c r="G834" s="306">
        <f t="shared" ca="1" si="359"/>
        <v>14.919602696492673</v>
      </c>
      <c r="H834" s="307">
        <f t="shared" ca="1" si="360"/>
        <v>-128.16901420020923</v>
      </c>
      <c r="I834" s="304">
        <f t="shared" ca="1" si="361"/>
        <v>129.03445565303335</v>
      </c>
      <c r="J834" s="306">
        <f t="shared" ca="1" si="362"/>
        <v>806.96660753290701</v>
      </c>
      <c r="K834" s="307">
        <f t="shared" ca="1" si="363"/>
        <v>-6.8536703913627672</v>
      </c>
      <c r="L834" s="304">
        <f t="shared" ca="1" si="348"/>
        <v>806.99571155676051</v>
      </c>
      <c r="M834" s="306">
        <f t="shared" ca="1" si="364"/>
        <v>-1.4549121785813977</v>
      </c>
      <c r="N834" s="304">
        <f t="shared" ca="1" si="365"/>
        <v>-83.360327394898007</v>
      </c>
      <c r="P834" s="310">
        <f t="shared" ca="1" si="366"/>
        <v>23</v>
      </c>
      <c r="Q834" s="304">
        <f t="shared" ca="1" si="367"/>
        <v>0</v>
      </c>
      <c r="R834" s="306">
        <f t="shared" ca="1" si="368"/>
        <v>0</v>
      </c>
      <c r="S834" s="307">
        <f t="shared" ca="1" si="369"/>
        <v>8.7299999999999986</v>
      </c>
      <c r="T834" s="304">
        <f t="shared" ca="1" si="349"/>
        <v>85.641299999999987</v>
      </c>
      <c r="U834" s="311">
        <f t="shared" ca="1" si="350"/>
        <v>0</v>
      </c>
      <c r="V834" s="306">
        <f t="shared" ca="1" si="351"/>
        <v>1.2258398624299554</v>
      </c>
      <c r="W834" s="304">
        <f t="shared" ca="1" si="352"/>
        <v>55.846243607482499</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3.3471944920052934</v>
      </c>
      <c r="AH834" s="304">
        <f t="shared" ca="1" si="376"/>
        <v>-6.3970082814323757</v>
      </c>
    </row>
    <row r="835" spans="1:34" x14ac:dyDescent="0.2">
      <c r="A835" s="347">
        <f t="shared" ca="1" si="354"/>
        <v>1E-4</v>
      </c>
      <c r="B835" s="304">
        <f t="shared" ca="1" si="355"/>
        <v>33.531600000001255</v>
      </c>
      <c r="D835" s="306">
        <f t="shared" ca="1" si="356"/>
        <v>-0.73965855866368035</v>
      </c>
      <c r="E835" s="307">
        <f t="shared" ca="1" si="357"/>
        <v>-3.4558557082785049</v>
      </c>
      <c r="F835" s="304">
        <f t="shared" ca="1" si="358"/>
        <v>3.5341241432419377</v>
      </c>
      <c r="G835" s="306">
        <f t="shared" ca="1" si="359"/>
        <v>14.919528730636806</v>
      </c>
      <c r="H835" s="307">
        <f t="shared" ca="1" si="360"/>
        <v>-128.16935978578007</v>
      </c>
      <c r="I835" s="304">
        <f t="shared" ca="1" si="361"/>
        <v>129.03479036849339</v>
      </c>
      <c r="J835" s="306">
        <f t="shared" ca="1" si="362"/>
        <v>806.96660753290701</v>
      </c>
      <c r="K835" s="307">
        <f t="shared" ca="1" si="363"/>
        <v>-6.8664873100620669</v>
      </c>
      <c r="L835" s="304">
        <f t="shared" ca="1" si="348"/>
        <v>806.99582051033451</v>
      </c>
      <c r="M835" s="306">
        <f t="shared" ca="1" si="364"/>
        <v>-1.4549130576317471</v>
      </c>
      <c r="N835" s="304">
        <f t="shared" ca="1" si="365"/>
        <v>-83.360377760773019</v>
      </c>
      <c r="P835" s="310">
        <f t="shared" ca="1" si="366"/>
        <v>23</v>
      </c>
      <c r="Q835" s="304">
        <f t="shared" ca="1" si="367"/>
        <v>0</v>
      </c>
      <c r="R835" s="306">
        <f t="shared" ca="1" si="368"/>
        <v>0</v>
      </c>
      <c r="S835" s="307">
        <f t="shared" ca="1" si="369"/>
        <v>8.7299999999999986</v>
      </c>
      <c r="T835" s="304">
        <f t="shared" ca="1" si="349"/>
        <v>85.641299999999987</v>
      </c>
      <c r="U835" s="311">
        <f t="shared" ca="1" si="350"/>
        <v>0</v>
      </c>
      <c r="V835" s="306">
        <f t="shared" ca="1" si="351"/>
        <v>1.2258414335801324</v>
      </c>
      <c r="W835" s="304">
        <f t="shared" ca="1" si="352"/>
        <v>55.846604916343182</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3.3471541018722153</v>
      </c>
      <c r="AH835" s="304">
        <f t="shared" ca="1" si="376"/>
        <v>-6.3970496686692453</v>
      </c>
    </row>
    <row r="836" spans="1:34" x14ac:dyDescent="0.2">
      <c r="A836" s="347">
        <f t="shared" ca="1" si="354"/>
        <v>1E-4</v>
      </c>
      <c r="B836" s="304">
        <f t="shared" ca="1" si="355"/>
        <v>33.531700000001258</v>
      </c>
      <c r="D836" s="306">
        <f t="shared" ca="1" si="356"/>
        <v>-0.73965775838901615</v>
      </c>
      <c r="E836" s="307">
        <f t="shared" ca="1" si="357"/>
        <v>-3.4558139486247086</v>
      </c>
      <c r="F836" s="304">
        <f t="shared" ca="1" si="358"/>
        <v>3.5340831409368629</v>
      </c>
      <c r="G836" s="306">
        <f t="shared" ca="1" si="359"/>
        <v>14.919454764860967</v>
      </c>
      <c r="H836" s="307">
        <f t="shared" ca="1" si="360"/>
        <v>-128.16970536717494</v>
      </c>
      <c r="I836" s="304">
        <f t="shared" ca="1" si="361"/>
        <v>129.03512507991445</v>
      </c>
      <c r="J836" s="306">
        <f t="shared" ca="1" si="362"/>
        <v>806.96660753290701</v>
      </c>
      <c r="K836" s="307">
        <f t="shared" ca="1" si="363"/>
        <v>-6.8793042633197148</v>
      </c>
      <c r="L836" s="304">
        <f t="shared" ref="L836:L899" ca="1" si="377">SQRT(pos_x^2+pos_z^2)</f>
        <v>806.99592966775003</v>
      </c>
      <c r="M836" s="306">
        <f t="shared" ca="1" si="364"/>
        <v>-1.4549139366731783</v>
      </c>
      <c r="N836" s="304">
        <f t="shared" ca="1" si="365"/>
        <v>-83.360428126137037</v>
      </c>
      <c r="P836" s="310">
        <f t="shared" ca="1" si="366"/>
        <v>23</v>
      </c>
      <c r="Q836" s="304">
        <f t="shared" ca="1" si="367"/>
        <v>0</v>
      </c>
      <c r="R836" s="306">
        <f t="shared" ca="1" si="368"/>
        <v>0</v>
      </c>
      <c r="S836" s="307">
        <f t="shared" ca="1" si="369"/>
        <v>8.7299999999999986</v>
      </c>
      <c r="T836" s="304">
        <f t="shared" ref="T836:T899" ca="1" si="378">m*g</f>
        <v>85.641299999999987</v>
      </c>
      <c r="U836" s="311">
        <f t="shared" ref="U836:U899" ca="1" si="379">IF(pos_xz&lt;L_rampe,Poids*COS(Beta),0)</f>
        <v>0</v>
      </c>
      <c r="V836" s="306">
        <f t="shared" ref="V836:V899" ca="1" si="380">Rho_moyen*(20000-Alt_rampe-pos_z)/(20000+Alt_rampe+pos_z)</f>
        <v>1.2258430047365605</v>
      </c>
      <c r="W836" s="304">
        <f t="shared" ref="W836:W899" ca="1" si="381">1/2*Rho*Sref*Cx*vit_xz^2</f>
        <v>55.846966223486731</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3.3471137119181948</v>
      </c>
      <c r="AH836" s="304">
        <f t="shared" ca="1" si="376"/>
        <v>-6.3970910557094145</v>
      </c>
    </row>
    <row r="837" spans="1:34" x14ac:dyDescent="0.2">
      <c r="A837" s="347">
        <f t="shared" ref="A837:A900" ca="1" si="383">IF(B836+0.01&lt;=T_ini+ROUNDUP(Temps_fin_propu,0), 0.01, IF(K836&gt;0, 0.1, 0.0001))</f>
        <v>1E-4</v>
      </c>
      <c r="B837" s="304">
        <f t="shared" ref="B837:B900" ca="1" si="384">B836+pas</f>
        <v>33.531800000001262</v>
      </c>
      <c r="D837" s="306">
        <f t="shared" ref="D837:D900" ca="1" si="385">IF(AND(L836&lt;L_rampe,Poussee&lt;Poids*SIN(M836)),0,(-W836+Poussee)/m*COS(M836)-U836/m*SIN(M836))</f>
        <v>-0.73965695807543186</v>
      </c>
      <c r="E837" s="307">
        <f t="shared" ref="E837:E900" ca="1" si="386">IF(AND(L836&lt;L_rampe,Poussee&lt;Poids*SIN(M836)),0,(-W836+Poussee)/m*SIN(M836)+U836/m*COS(M836)-Poids/m)</f>
        <v>-3.4557721891693784</v>
      </c>
      <c r="F837" s="304">
        <f t="shared" ref="F837:F900" ca="1" si="387">SQRT(acc_x^2+acc_z^2)</f>
        <v>3.5340421388356305</v>
      </c>
      <c r="G837" s="306">
        <f t="shared" ref="G837:G900" ca="1" si="388">G836+acc_x*pas</f>
        <v>14.919380799165159</v>
      </c>
      <c r="H837" s="307">
        <f t="shared" ref="H837:H900" ca="1" si="389">H836+acc_z*pas</f>
        <v>-128.17005094439386</v>
      </c>
      <c r="I837" s="304">
        <f t="shared" ref="I837:I900" ca="1" si="390">SQRT(vit_x^2+vit_z^2)</f>
        <v>129.03545978729653</v>
      </c>
      <c r="J837" s="306">
        <f t="shared" ref="J837:J900" ca="1" si="391">J836+0.5*(vit_x+G836)*pas*(K836&gt;=0)</f>
        <v>806.96660753290701</v>
      </c>
      <c r="K837" s="307">
        <f t="shared" ref="K837:K900" ca="1" si="392">K836+0.5*(vit_z+H836)*pas</f>
        <v>-6.8921212511352934</v>
      </c>
      <c r="L837" s="304">
        <f t="shared" ca="1" si="377"/>
        <v>806.99603902900856</v>
      </c>
      <c r="M837" s="306">
        <f t="shared" ref="M837:M900" ca="1" si="393">IF(AND(L836&gt;L_rampe,G837&gt;0),ATAN2(G837,H837),$M$4)</f>
        <v>-1.454914815705691</v>
      </c>
      <c r="N837" s="304">
        <f t="shared" ref="N837:N900" ca="1" si="394">DEGREES(Beta)</f>
        <v>-83.360478490990076</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8.7299999999999986</v>
      </c>
      <c r="T837" s="304">
        <f t="shared" ca="1" si="378"/>
        <v>85.641299999999987</v>
      </c>
      <c r="U837" s="311">
        <f t="shared" ca="1" si="379"/>
        <v>0</v>
      </c>
      <c r="V837" s="306">
        <f t="shared" ca="1" si="380"/>
        <v>1.2258445758992393</v>
      </c>
      <c r="W837" s="304">
        <f t="shared" ca="1" si="381"/>
        <v>55.847327528913105</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3.3470733221432205</v>
      </c>
      <c r="AH837" s="304">
        <f t="shared" ref="AH837:AH900" ca="1" si="405">IF(AND(L836&lt;L_rampe,Poussee&lt;Poids*SIN(M836)), g*SIN(M836), (-W836+Poussee)/m)</f>
        <v>-6.3971324425528913</v>
      </c>
    </row>
    <row r="838" spans="1:34" x14ac:dyDescent="0.2">
      <c r="A838" s="347">
        <f t="shared" ca="1" si="383"/>
        <v>1E-4</v>
      </c>
      <c r="B838" s="304">
        <f t="shared" ca="1" si="384"/>
        <v>33.531900000001265</v>
      </c>
      <c r="D838" s="306">
        <f t="shared" ca="1" si="385"/>
        <v>-0.73965615772292981</v>
      </c>
      <c r="E838" s="307">
        <f t="shared" ca="1" si="386"/>
        <v>-3.4557304299125216</v>
      </c>
      <c r="F838" s="304">
        <f t="shared" ca="1" si="387"/>
        <v>3.5340011369382478</v>
      </c>
      <c r="G838" s="306">
        <f t="shared" ca="1" si="388"/>
        <v>14.919306833549387</v>
      </c>
      <c r="H838" s="307">
        <f t="shared" ca="1" si="389"/>
        <v>-128.17039651743684</v>
      </c>
      <c r="I838" s="304">
        <f t="shared" ca="1" si="390"/>
        <v>129.0357944906396</v>
      </c>
      <c r="J838" s="306">
        <f t="shared" ca="1" si="391"/>
        <v>806.96660753290701</v>
      </c>
      <c r="K838" s="307">
        <f t="shared" ca="1" si="392"/>
        <v>-6.9049382735083853</v>
      </c>
      <c r="L838" s="304">
        <f t="shared" ca="1" si="377"/>
        <v>806.99614859411179</v>
      </c>
      <c r="M838" s="306">
        <f t="shared" ca="1" si="393"/>
        <v>-1.4549156947292856</v>
      </c>
      <c r="N838" s="304">
        <f t="shared" ca="1" si="394"/>
        <v>-83.360528855332134</v>
      </c>
      <c r="P838" s="310">
        <f t="shared" ca="1" si="395"/>
        <v>23</v>
      </c>
      <c r="Q838" s="304">
        <f t="shared" ca="1" si="396"/>
        <v>0</v>
      </c>
      <c r="R838" s="306">
        <f t="shared" ca="1" si="397"/>
        <v>0</v>
      </c>
      <c r="S838" s="307">
        <f t="shared" ca="1" si="398"/>
        <v>8.7299999999999986</v>
      </c>
      <c r="T838" s="304">
        <f t="shared" ca="1" si="378"/>
        <v>85.641299999999987</v>
      </c>
      <c r="U838" s="311">
        <f t="shared" ca="1" si="379"/>
        <v>0</v>
      </c>
      <c r="V838" s="306">
        <f t="shared" ca="1" si="380"/>
        <v>1.2258461470681687</v>
      </c>
      <c r="W838" s="304">
        <f t="shared" ca="1" si="381"/>
        <v>55.847688832622218</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3.3470329325473003</v>
      </c>
      <c r="AH838" s="304">
        <f t="shared" ca="1" si="405"/>
        <v>-6.3971738291996694</v>
      </c>
    </row>
    <row r="839" spans="1:34" x14ac:dyDescent="0.2">
      <c r="A839" s="347">
        <f t="shared" ca="1" si="383"/>
        <v>1E-4</v>
      </c>
      <c r="B839" s="304">
        <f t="shared" ca="1" si="384"/>
        <v>33.532000000001268</v>
      </c>
      <c r="D839" s="306">
        <f t="shared" ca="1" si="385"/>
        <v>-0.73965535733150922</v>
      </c>
      <c r="E839" s="307">
        <f t="shared" ca="1" si="386"/>
        <v>-3.4556886708541468</v>
      </c>
      <c r="F839" s="304">
        <f t="shared" ca="1" si="387"/>
        <v>3.533960135244723</v>
      </c>
      <c r="G839" s="306">
        <f t="shared" ca="1" si="388"/>
        <v>14.919232868013653</v>
      </c>
      <c r="H839" s="307">
        <f t="shared" ca="1" si="389"/>
        <v>-128.17074208630393</v>
      </c>
      <c r="I839" s="304">
        <f t="shared" ca="1" si="390"/>
        <v>129.03612918994378</v>
      </c>
      <c r="J839" s="306">
        <f t="shared" ca="1" si="391"/>
        <v>806.96660753290701</v>
      </c>
      <c r="K839" s="307">
        <f t="shared" ca="1" si="392"/>
        <v>-6.9177553304385722</v>
      </c>
      <c r="L839" s="304">
        <f t="shared" ca="1" si="377"/>
        <v>806.9962583630612</v>
      </c>
      <c r="M839" s="306">
        <f t="shared" ca="1" si="393"/>
        <v>-1.4549165737439622</v>
      </c>
      <c r="N839" s="304">
        <f t="shared" ca="1" si="394"/>
        <v>-83.360579219163242</v>
      </c>
      <c r="P839" s="310">
        <f t="shared" ca="1" si="395"/>
        <v>23</v>
      </c>
      <c r="Q839" s="304">
        <f t="shared" ca="1" si="396"/>
        <v>0</v>
      </c>
      <c r="R839" s="306">
        <f t="shared" ca="1" si="397"/>
        <v>0</v>
      </c>
      <c r="S839" s="307">
        <f t="shared" ca="1" si="398"/>
        <v>8.7299999999999986</v>
      </c>
      <c r="T839" s="304">
        <f t="shared" ca="1" si="378"/>
        <v>85.641299999999987</v>
      </c>
      <c r="U839" s="311">
        <f t="shared" ca="1" si="379"/>
        <v>0</v>
      </c>
      <c r="V839" s="306">
        <f t="shared" ca="1" si="380"/>
        <v>1.2258477182433487</v>
      </c>
      <c r="W839" s="304">
        <f t="shared" ca="1" si="381"/>
        <v>55.848050134614155</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3.3469925431304413</v>
      </c>
      <c r="AH839" s="304">
        <f t="shared" ca="1" si="405"/>
        <v>-6.3972152156497399</v>
      </c>
    </row>
    <row r="840" spans="1:34" x14ac:dyDescent="0.2">
      <c r="A840" s="347">
        <f t="shared" ca="1" si="383"/>
        <v>1E-4</v>
      </c>
      <c r="B840" s="304">
        <f t="shared" ca="1" si="384"/>
        <v>33.532100000001272</v>
      </c>
      <c r="D840" s="306">
        <f t="shared" ca="1" si="385"/>
        <v>-0.73965455690117143</v>
      </c>
      <c r="E840" s="307">
        <f t="shared" ca="1" si="386"/>
        <v>-3.4556469119942443</v>
      </c>
      <c r="F840" s="304">
        <f t="shared" ca="1" si="387"/>
        <v>3.5339191337550475</v>
      </c>
      <c r="G840" s="306">
        <f t="shared" ca="1" si="388"/>
        <v>14.919158902557962</v>
      </c>
      <c r="H840" s="307">
        <f t="shared" ca="1" si="389"/>
        <v>-128.17108765099513</v>
      </c>
      <c r="I840" s="304">
        <f t="shared" ca="1" si="390"/>
        <v>129.036463885209</v>
      </c>
      <c r="J840" s="306">
        <f t="shared" ca="1" si="391"/>
        <v>806.96660753290701</v>
      </c>
      <c r="K840" s="307">
        <f t="shared" ca="1" si="392"/>
        <v>-6.9305724219254374</v>
      </c>
      <c r="L840" s="304">
        <f t="shared" ca="1" si="377"/>
        <v>806.99636833585828</v>
      </c>
      <c r="M840" s="306">
        <f t="shared" ca="1" si="393"/>
        <v>-1.4549174527497208</v>
      </c>
      <c r="N840" s="304">
        <f t="shared" ca="1" si="394"/>
        <v>-83.360629582483369</v>
      </c>
      <c r="P840" s="310">
        <f t="shared" ca="1" si="395"/>
        <v>23</v>
      </c>
      <c r="Q840" s="304">
        <f t="shared" ca="1" si="396"/>
        <v>0</v>
      </c>
      <c r="R840" s="306">
        <f t="shared" ca="1" si="397"/>
        <v>0</v>
      </c>
      <c r="S840" s="307">
        <f t="shared" ca="1" si="398"/>
        <v>8.7299999999999986</v>
      </c>
      <c r="T840" s="304">
        <f t="shared" ca="1" si="378"/>
        <v>85.641299999999987</v>
      </c>
      <c r="U840" s="311">
        <f t="shared" ca="1" si="379"/>
        <v>0</v>
      </c>
      <c r="V840" s="306">
        <f t="shared" ca="1" si="380"/>
        <v>1.2258492894247794</v>
      </c>
      <c r="W840" s="304">
        <f t="shared" ca="1" si="381"/>
        <v>55.848411434888824</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3.3469521538926363</v>
      </c>
      <c r="AH840" s="304">
        <f t="shared" ca="1" si="405"/>
        <v>-6.3972566019031119</v>
      </c>
    </row>
    <row r="841" spans="1:34" x14ac:dyDescent="0.2">
      <c r="A841" s="347">
        <f t="shared" ca="1" si="383"/>
        <v>1E-4</v>
      </c>
      <c r="B841" s="304">
        <f t="shared" ca="1" si="384"/>
        <v>33.532200000001275</v>
      </c>
      <c r="D841" s="306">
        <f t="shared" ca="1" si="385"/>
        <v>-0.73965375643191655</v>
      </c>
      <c r="E841" s="307">
        <f t="shared" ca="1" si="386"/>
        <v>-3.4556051533328267</v>
      </c>
      <c r="F841" s="304">
        <f t="shared" ca="1" si="387"/>
        <v>3.533878132469233</v>
      </c>
      <c r="G841" s="306">
        <f t="shared" ca="1" si="388"/>
        <v>14.919084937182319</v>
      </c>
      <c r="H841" s="307">
        <f t="shared" ca="1" si="389"/>
        <v>-128.17143321151048</v>
      </c>
      <c r="I841" s="304">
        <f t="shared" ca="1" si="390"/>
        <v>129.03679857643536</v>
      </c>
      <c r="J841" s="306">
        <f t="shared" ca="1" si="391"/>
        <v>806.96660753290701</v>
      </c>
      <c r="K841" s="307">
        <f t="shared" ca="1" si="392"/>
        <v>-6.9433895479685628</v>
      </c>
      <c r="L841" s="304">
        <f t="shared" ca="1" si="377"/>
        <v>806.99647851250484</v>
      </c>
      <c r="M841" s="306">
        <f t="shared" ca="1" si="393"/>
        <v>-1.4549183317465617</v>
      </c>
      <c r="N841" s="304">
        <f t="shared" ca="1" si="394"/>
        <v>-83.36067994529256</v>
      </c>
      <c r="P841" s="310">
        <f t="shared" ca="1" si="395"/>
        <v>23</v>
      </c>
      <c r="Q841" s="304">
        <f t="shared" ca="1" si="396"/>
        <v>0</v>
      </c>
      <c r="R841" s="306">
        <f t="shared" ca="1" si="397"/>
        <v>0</v>
      </c>
      <c r="S841" s="307">
        <f t="shared" ca="1" si="398"/>
        <v>8.7299999999999986</v>
      </c>
      <c r="T841" s="304">
        <f t="shared" ca="1" si="378"/>
        <v>85.641299999999987</v>
      </c>
      <c r="U841" s="311">
        <f t="shared" ca="1" si="379"/>
        <v>0</v>
      </c>
      <c r="V841" s="306">
        <f t="shared" ca="1" si="380"/>
        <v>1.2258508606124603</v>
      </c>
      <c r="W841" s="304">
        <f t="shared" ca="1" si="381"/>
        <v>55.848772733446246</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3.346911764833898</v>
      </c>
      <c r="AH841" s="304">
        <f t="shared" ca="1" si="405"/>
        <v>-6.3972979879597744</v>
      </c>
    </row>
    <row r="842" spans="1:34" x14ac:dyDescent="0.2">
      <c r="A842" s="347">
        <f t="shared" ca="1" si="383"/>
        <v>1E-4</v>
      </c>
      <c r="B842" s="304">
        <f t="shared" ca="1" si="384"/>
        <v>33.532300000001278</v>
      </c>
      <c r="D842" s="306">
        <f t="shared" ca="1" si="385"/>
        <v>-0.73965295592374547</v>
      </c>
      <c r="E842" s="307">
        <f t="shared" ca="1" si="386"/>
        <v>-3.4555633948698894</v>
      </c>
      <c r="F842" s="304">
        <f t="shared" ca="1" si="387"/>
        <v>3.5338371313872758</v>
      </c>
      <c r="G842" s="306">
        <f t="shared" ca="1" si="388"/>
        <v>14.919010971886726</v>
      </c>
      <c r="H842" s="307">
        <f t="shared" ca="1" si="389"/>
        <v>-128.17177876784996</v>
      </c>
      <c r="I842" s="304">
        <f t="shared" ca="1" si="390"/>
        <v>129.03713326362279</v>
      </c>
      <c r="J842" s="306">
        <f t="shared" ca="1" si="391"/>
        <v>806.96660753290701</v>
      </c>
      <c r="K842" s="307">
        <f t="shared" ca="1" si="392"/>
        <v>-6.9562067085675308</v>
      </c>
      <c r="L842" s="304">
        <f t="shared" ca="1" si="377"/>
        <v>806.99658889300213</v>
      </c>
      <c r="M842" s="306">
        <f t="shared" ca="1" si="393"/>
        <v>-1.454919210734485</v>
      </c>
      <c r="N842" s="304">
        <f t="shared" ca="1" si="394"/>
        <v>-83.360730307590813</v>
      </c>
      <c r="P842" s="310">
        <f t="shared" ca="1" si="395"/>
        <v>23</v>
      </c>
      <c r="Q842" s="304">
        <f t="shared" ca="1" si="396"/>
        <v>0</v>
      </c>
      <c r="R842" s="306">
        <f t="shared" ca="1" si="397"/>
        <v>0</v>
      </c>
      <c r="S842" s="307">
        <f t="shared" ca="1" si="398"/>
        <v>8.7299999999999986</v>
      </c>
      <c r="T842" s="304">
        <f t="shared" ca="1" si="378"/>
        <v>85.641299999999987</v>
      </c>
      <c r="U842" s="311">
        <f t="shared" ca="1" si="379"/>
        <v>0</v>
      </c>
      <c r="V842" s="306">
        <f t="shared" ca="1" si="380"/>
        <v>1.2258524318063921</v>
      </c>
      <c r="W842" s="304">
        <f t="shared" ca="1" si="381"/>
        <v>55.849134030286386</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3.3468713759542226</v>
      </c>
      <c r="AH842" s="304">
        <f t="shared" ca="1" si="405"/>
        <v>-6.3973393738197313</v>
      </c>
    </row>
    <row r="843" spans="1:34" x14ac:dyDescent="0.2">
      <c r="A843" s="347">
        <f t="shared" ca="1" si="383"/>
        <v>1E-4</v>
      </c>
      <c r="B843" s="304">
        <f t="shared" ca="1" si="384"/>
        <v>33.532400000001282</v>
      </c>
      <c r="D843" s="306">
        <f t="shared" ca="1" si="385"/>
        <v>-0.73965215537665774</v>
      </c>
      <c r="E843" s="307">
        <f t="shared" ca="1" si="386"/>
        <v>-3.4555216366054351</v>
      </c>
      <c r="F843" s="304">
        <f t="shared" ca="1" si="387"/>
        <v>3.5337961305091778</v>
      </c>
      <c r="G843" s="306">
        <f t="shared" ca="1" si="388"/>
        <v>14.918937006671188</v>
      </c>
      <c r="H843" s="307">
        <f t="shared" ca="1" si="389"/>
        <v>-128.17212432001361</v>
      </c>
      <c r="I843" s="304">
        <f t="shared" ca="1" si="390"/>
        <v>129.03746794677136</v>
      </c>
      <c r="J843" s="306">
        <f t="shared" ca="1" si="391"/>
        <v>806.96660753290701</v>
      </c>
      <c r="K843" s="307">
        <f t="shared" ca="1" si="392"/>
        <v>-6.9690239037219239</v>
      </c>
      <c r="L843" s="304">
        <f t="shared" ca="1" si="377"/>
        <v>806.99669947735185</v>
      </c>
      <c r="M843" s="306">
        <f t="shared" ca="1" si="393"/>
        <v>-1.4549200897134908</v>
      </c>
      <c r="N843" s="304">
        <f t="shared" ca="1" si="394"/>
        <v>-83.36078066937813</v>
      </c>
      <c r="P843" s="310">
        <f t="shared" ca="1" si="395"/>
        <v>23</v>
      </c>
      <c r="Q843" s="304">
        <f t="shared" ca="1" si="396"/>
        <v>0</v>
      </c>
      <c r="R843" s="306">
        <f t="shared" ca="1" si="397"/>
        <v>0</v>
      </c>
      <c r="S843" s="307">
        <f t="shared" ca="1" si="398"/>
        <v>8.7299999999999986</v>
      </c>
      <c r="T843" s="304">
        <f t="shared" ca="1" si="378"/>
        <v>85.641299999999987</v>
      </c>
      <c r="U843" s="311">
        <f t="shared" ca="1" si="379"/>
        <v>0</v>
      </c>
      <c r="V843" s="306">
        <f t="shared" ca="1" si="380"/>
        <v>1.2258540030065745</v>
      </c>
      <c r="W843" s="304">
        <f t="shared" ca="1" si="381"/>
        <v>55.849495325409237</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3.3468309872536128</v>
      </c>
      <c r="AH843" s="304">
        <f t="shared" ca="1" si="405"/>
        <v>-6.3973807594829779</v>
      </c>
    </row>
    <row r="844" spans="1:34" x14ac:dyDescent="0.2">
      <c r="A844" s="347">
        <f t="shared" ca="1" si="383"/>
        <v>1E-4</v>
      </c>
      <c r="B844" s="304">
        <f t="shared" ca="1" si="384"/>
        <v>33.532500000001285</v>
      </c>
      <c r="D844" s="306">
        <f t="shared" ca="1" si="385"/>
        <v>-0.73965135479065491</v>
      </c>
      <c r="E844" s="307">
        <f t="shared" ca="1" si="386"/>
        <v>-3.4554798785394683</v>
      </c>
      <c r="F844" s="304">
        <f t="shared" ca="1" si="387"/>
        <v>3.5337551298349452</v>
      </c>
      <c r="G844" s="306">
        <f t="shared" ca="1" si="388"/>
        <v>14.918863041535708</v>
      </c>
      <c r="H844" s="307">
        <f t="shared" ca="1" si="389"/>
        <v>-128.17246986800146</v>
      </c>
      <c r="I844" s="304">
        <f t="shared" ca="1" si="390"/>
        <v>129.03780262588108</v>
      </c>
      <c r="J844" s="306">
        <f t="shared" ca="1" si="391"/>
        <v>806.96660753290701</v>
      </c>
      <c r="K844" s="307">
        <f t="shared" ca="1" si="392"/>
        <v>-6.9818411334313248</v>
      </c>
      <c r="L844" s="304">
        <f t="shared" ca="1" si="377"/>
        <v>806.99681026555572</v>
      </c>
      <c r="M844" s="306">
        <f t="shared" ca="1" si="393"/>
        <v>-1.4549209686835796</v>
      </c>
      <c r="N844" s="304">
        <f t="shared" ca="1" si="394"/>
        <v>-83.360831030654523</v>
      </c>
      <c r="P844" s="310">
        <f t="shared" ca="1" si="395"/>
        <v>23</v>
      </c>
      <c r="Q844" s="304">
        <f t="shared" ca="1" si="396"/>
        <v>0</v>
      </c>
      <c r="R844" s="306">
        <f t="shared" ca="1" si="397"/>
        <v>0</v>
      </c>
      <c r="S844" s="307">
        <f t="shared" ca="1" si="398"/>
        <v>8.7299999999999986</v>
      </c>
      <c r="T844" s="304">
        <f t="shared" ca="1" si="378"/>
        <v>85.641299999999987</v>
      </c>
      <c r="U844" s="311">
        <f t="shared" ca="1" si="379"/>
        <v>0</v>
      </c>
      <c r="V844" s="306">
        <f t="shared" ca="1" si="380"/>
        <v>1.2258555742130068</v>
      </c>
      <c r="W844" s="304">
        <f t="shared" ca="1" si="381"/>
        <v>55.849856618814741</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3.3467905987320723</v>
      </c>
      <c r="AH844" s="304">
        <f t="shared" ca="1" si="405"/>
        <v>-6.3974221449495126</v>
      </c>
    </row>
    <row r="845" spans="1:34" x14ac:dyDescent="0.2">
      <c r="A845" s="347">
        <f t="shared" ca="1" si="383"/>
        <v>1E-4</v>
      </c>
      <c r="B845" s="304">
        <f t="shared" ca="1" si="384"/>
        <v>33.532600000001288</v>
      </c>
      <c r="D845" s="306">
        <f t="shared" ca="1" si="385"/>
        <v>-0.73965055416573511</v>
      </c>
      <c r="E845" s="307">
        <f t="shared" ca="1" si="386"/>
        <v>-3.4554381206719942</v>
      </c>
      <c r="F845" s="304">
        <f t="shared" ca="1" si="387"/>
        <v>3.5337141293645815</v>
      </c>
      <c r="G845" s="306">
        <f t="shared" ca="1" si="388"/>
        <v>14.918789076480291</v>
      </c>
      <c r="H845" s="307">
        <f t="shared" ca="1" si="389"/>
        <v>-128.17281541181353</v>
      </c>
      <c r="I845" s="304">
        <f t="shared" ca="1" si="390"/>
        <v>129.03813730095197</v>
      </c>
      <c r="J845" s="306">
        <f t="shared" ca="1" si="391"/>
        <v>806.96660753290701</v>
      </c>
      <c r="K845" s="307">
        <f t="shared" ca="1" si="392"/>
        <v>-6.9946583976953152</v>
      </c>
      <c r="L845" s="304">
        <f t="shared" ca="1" si="377"/>
        <v>806.99692125761499</v>
      </c>
      <c r="M845" s="306">
        <f t="shared" ca="1" si="393"/>
        <v>-1.454921847644751</v>
      </c>
      <c r="N845" s="304">
        <f t="shared" ca="1" si="394"/>
        <v>-83.360881391420008</v>
      </c>
      <c r="P845" s="310">
        <f t="shared" ca="1" si="395"/>
        <v>23</v>
      </c>
      <c r="Q845" s="304">
        <f t="shared" ca="1" si="396"/>
        <v>0</v>
      </c>
      <c r="R845" s="306">
        <f t="shared" ca="1" si="397"/>
        <v>0</v>
      </c>
      <c r="S845" s="307">
        <f t="shared" ca="1" si="398"/>
        <v>8.7299999999999986</v>
      </c>
      <c r="T845" s="304">
        <f t="shared" ca="1" si="378"/>
        <v>85.641299999999987</v>
      </c>
      <c r="U845" s="311">
        <f t="shared" ca="1" si="379"/>
        <v>0</v>
      </c>
      <c r="V845" s="306">
        <f t="shared" ca="1" si="380"/>
        <v>1.2258571454256904</v>
      </c>
      <c r="W845" s="304">
        <f t="shared" ca="1" si="381"/>
        <v>55.850217910502934</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3.3467502103896063</v>
      </c>
      <c r="AH845" s="304">
        <f t="shared" ca="1" si="405"/>
        <v>-6.3974635302193299</v>
      </c>
    </row>
    <row r="846" spans="1:34" x14ac:dyDescent="0.2">
      <c r="A846" s="347">
        <f t="shared" ca="1" si="383"/>
        <v>1E-4</v>
      </c>
      <c r="B846" s="304">
        <f t="shared" ca="1" si="384"/>
        <v>33.532700000001292</v>
      </c>
      <c r="D846" s="306">
        <f t="shared" ca="1" si="385"/>
        <v>-0.73964975350190165</v>
      </c>
      <c r="E846" s="307">
        <f t="shared" ca="1" si="386"/>
        <v>-3.4553963630030067</v>
      </c>
      <c r="F846" s="304">
        <f t="shared" ca="1" si="387"/>
        <v>3.5336731290980818</v>
      </c>
      <c r="G846" s="306">
        <f t="shared" ca="1" si="388"/>
        <v>14.918715111504941</v>
      </c>
      <c r="H846" s="307">
        <f t="shared" ca="1" si="389"/>
        <v>-128.17316095144983</v>
      </c>
      <c r="I846" s="304">
        <f t="shared" ca="1" si="390"/>
        <v>129.03847197198405</v>
      </c>
      <c r="J846" s="306">
        <f t="shared" ca="1" si="391"/>
        <v>806.96660753290701</v>
      </c>
      <c r="K846" s="307">
        <f t="shared" ca="1" si="392"/>
        <v>-7.0074756965134783</v>
      </c>
      <c r="L846" s="304">
        <f t="shared" ca="1" si="377"/>
        <v>806.99703245353146</v>
      </c>
      <c r="M846" s="306">
        <f t="shared" ca="1" si="393"/>
        <v>-1.4549227265970053</v>
      </c>
      <c r="N846" s="304">
        <f t="shared" ca="1" si="394"/>
        <v>-83.36093175167457</v>
      </c>
      <c r="P846" s="310">
        <f t="shared" ca="1" si="395"/>
        <v>23</v>
      </c>
      <c r="Q846" s="304">
        <f t="shared" ca="1" si="396"/>
        <v>0</v>
      </c>
      <c r="R846" s="306">
        <f t="shared" ca="1" si="397"/>
        <v>0</v>
      </c>
      <c r="S846" s="307">
        <f t="shared" ca="1" si="398"/>
        <v>8.7299999999999986</v>
      </c>
      <c r="T846" s="304">
        <f t="shared" ca="1" si="378"/>
        <v>85.641299999999987</v>
      </c>
      <c r="U846" s="311">
        <f t="shared" ca="1" si="379"/>
        <v>0</v>
      </c>
      <c r="V846" s="306">
        <f t="shared" ca="1" si="380"/>
        <v>1.2258587166446242</v>
      </c>
      <c r="W846" s="304">
        <f t="shared" ca="1" si="381"/>
        <v>55.850579200473774</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3.346709822226213</v>
      </c>
      <c r="AH846" s="304">
        <f t="shared" ca="1" si="405"/>
        <v>-6.3975049152924335</v>
      </c>
    </row>
    <row r="847" spans="1:34" x14ac:dyDescent="0.2">
      <c r="A847" s="347">
        <f t="shared" ca="1" si="383"/>
        <v>1E-4</v>
      </c>
      <c r="B847" s="304">
        <f t="shared" ca="1" si="384"/>
        <v>33.532800000001295</v>
      </c>
      <c r="D847" s="306">
        <f t="shared" ca="1" si="385"/>
        <v>-0.73964895279915432</v>
      </c>
      <c r="E847" s="307">
        <f t="shared" ca="1" si="386"/>
        <v>-3.4553546055325137</v>
      </c>
      <c r="F847" s="304">
        <f t="shared" ca="1" si="387"/>
        <v>3.5336321290354546</v>
      </c>
      <c r="G847" s="306">
        <f t="shared" ca="1" si="388"/>
        <v>14.91864114660966</v>
      </c>
      <c r="H847" s="307">
        <f t="shared" ca="1" si="389"/>
        <v>-128.17350648691038</v>
      </c>
      <c r="I847" s="304">
        <f t="shared" ca="1" si="390"/>
        <v>129.03880663897729</v>
      </c>
      <c r="J847" s="306">
        <f t="shared" ca="1" si="391"/>
        <v>806.96660753290701</v>
      </c>
      <c r="K847" s="307">
        <f t="shared" ca="1" si="392"/>
        <v>-7.0202930298853961</v>
      </c>
      <c r="L847" s="304">
        <f t="shared" ca="1" si="377"/>
        <v>806.99714385330651</v>
      </c>
      <c r="M847" s="306">
        <f t="shared" ca="1" si="393"/>
        <v>-1.4549236055403427</v>
      </c>
      <c r="N847" s="304">
        <f t="shared" ca="1" si="394"/>
        <v>-83.360982111418238</v>
      </c>
      <c r="P847" s="310">
        <f t="shared" ca="1" si="395"/>
        <v>23</v>
      </c>
      <c r="Q847" s="304">
        <f t="shared" ca="1" si="396"/>
        <v>0</v>
      </c>
      <c r="R847" s="306">
        <f t="shared" ca="1" si="397"/>
        <v>0</v>
      </c>
      <c r="S847" s="307">
        <f t="shared" ca="1" si="398"/>
        <v>8.7299999999999986</v>
      </c>
      <c r="T847" s="304">
        <f t="shared" ca="1" si="378"/>
        <v>85.641299999999987</v>
      </c>
      <c r="U847" s="311">
        <f t="shared" ca="1" si="379"/>
        <v>0</v>
      </c>
      <c r="V847" s="306">
        <f t="shared" ca="1" si="380"/>
        <v>1.2258602878698077</v>
      </c>
      <c r="W847" s="304">
        <f t="shared" ca="1" si="381"/>
        <v>55.850940488727176</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3.3466694342418961</v>
      </c>
      <c r="AH847" s="304">
        <f t="shared" ca="1" si="405"/>
        <v>-6.397546300168818</v>
      </c>
    </row>
    <row r="848" spans="1:34" x14ac:dyDescent="0.2">
      <c r="A848" s="347">
        <f t="shared" ca="1" si="383"/>
        <v>1E-4</v>
      </c>
      <c r="B848" s="304">
        <f t="shared" ca="1" si="384"/>
        <v>33.532900000001298</v>
      </c>
      <c r="D848" s="306">
        <f t="shared" ca="1" si="385"/>
        <v>-0.73964815205749224</v>
      </c>
      <c r="E848" s="307">
        <f t="shared" ca="1" si="386"/>
        <v>-3.4553128482605224</v>
      </c>
      <c r="F848" s="304">
        <f t="shared" ca="1" si="387"/>
        <v>3.5335911291767057</v>
      </c>
      <c r="G848" s="306">
        <f t="shared" ca="1" si="388"/>
        <v>14.918567181794455</v>
      </c>
      <c r="H848" s="307">
        <f t="shared" ca="1" si="389"/>
        <v>-128.17385201819522</v>
      </c>
      <c r="I848" s="304">
        <f t="shared" ca="1" si="390"/>
        <v>129.03914130193181</v>
      </c>
      <c r="J848" s="306">
        <f t="shared" ca="1" si="391"/>
        <v>806.96660753290701</v>
      </c>
      <c r="K848" s="307">
        <f t="shared" ca="1" si="392"/>
        <v>-7.0331103978106517</v>
      </c>
      <c r="L848" s="304">
        <f t="shared" ca="1" si="377"/>
        <v>806.99725545694184</v>
      </c>
      <c r="M848" s="306">
        <f t="shared" ca="1" si="393"/>
        <v>-1.4549244844747633</v>
      </c>
      <c r="N848" s="304">
        <f t="shared" ca="1" si="394"/>
        <v>-83.361032470650997</v>
      </c>
      <c r="P848" s="310">
        <f t="shared" ca="1" si="395"/>
        <v>23</v>
      </c>
      <c r="Q848" s="304">
        <f t="shared" ca="1" si="396"/>
        <v>0</v>
      </c>
      <c r="R848" s="306">
        <f t="shared" ca="1" si="397"/>
        <v>0</v>
      </c>
      <c r="S848" s="307">
        <f t="shared" ca="1" si="398"/>
        <v>8.7299999999999986</v>
      </c>
      <c r="T848" s="304">
        <f t="shared" ca="1" si="378"/>
        <v>85.641299999999987</v>
      </c>
      <c r="U848" s="311">
        <f t="shared" ca="1" si="379"/>
        <v>0</v>
      </c>
      <c r="V848" s="306">
        <f t="shared" ca="1" si="380"/>
        <v>1.225861859101242</v>
      </c>
      <c r="W848" s="304">
        <f t="shared" ca="1" si="381"/>
        <v>55.851301775263252</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3.3466290464366679</v>
      </c>
      <c r="AH848" s="304">
        <f t="shared" ca="1" si="405"/>
        <v>-6.3975876848484745</v>
      </c>
    </row>
    <row r="849" spans="1:34" x14ac:dyDescent="0.2">
      <c r="A849" s="347">
        <f t="shared" ca="1" si="383"/>
        <v>1E-4</v>
      </c>
      <c r="B849" s="304">
        <f t="shared" ca="1" si="384"/>
        <v>33.533000000001302</v>
      </c>
      <c r="D849" s="306">
        <f t="shared" ca="1" si="385"/>
        <v>-0.73964735127691839</v>
      </c>
      <c r="E849" s="307">
        <f t="shared" ca="1" si="386"/>
        <v>-3.4552710911870221</v>
      </c>
      <c r="F849" s="304">
        <f t="shared" ca="1" si="387"/>
        <v>3.5335501295218266</v>
      </c>
      <c r="G849" s="306">
        <f t="shared" ca="1" si="388"/>
        <v>14.918493217059327</v>
      </c>
      <c r="H849" s="307">
        <f t="shared" ca="1" si="389"/>
        <v>-128.17419754530434</v>
      </c>
      <c r="I849" s="304">
        <f t="shared" ca="1" si="390"/>
        <v>129.03947596084751</v>
      </c>
      <c r="J849" s="306">
        <f t="shared" ca="1" si="391"/>
        <v>806.96660753290701</v>
      </c>
      <c r="K849" s="307">
        <f t="shared" ca="1" si="392"/>
        <v>-7.045927800288827</v>
      </c>
      <c r="L849" s="304">
        <f t="shared" ca="1" si="377"/>
        <v>806.99736726443894</v>
      </c>
      <c r="M849" s="306">
        <f t="shared" ca="1" si="393"/>
        <v>-1.4549253634002675</v>
      </c>
      <c r="N849" s="304">
        <f t="shared" ca="1" si="394"/>
        <v>-83.361082829372904</v>
      </c>
      <c r="P849" s="310">
        <f t="shared" ca="1" si="395"/>
        <v>23</v>
      </c>
      <c r="Q849" s="304">
        <f t="shared" ca="1" si="396"/>
        <v>0</v>
      </c>
      <c r="R849" s="306">
        <f t="shared" ca="1" si="397"/>
        <v>0</v>
      </c>
      <c r="S849" s="307">
        <f t="shared" ca="1" si="398"/>
        <v>8.7299999999999986</v>
      </c>
      <c r="T849" s="304">
        <f t="shared" ca="1" si="378"/>
        <v>85.641299999999987</v>
      </c>
      <c r="U849" s="311">
        <f t="shared" ca="1" si="379"/>
        <v>0</v>
      </c>
      <c r="V849" s="306">
        <f t="shared" ca="1" si="380"/>
        <v>1.2258634303389269</v>
      </c>
      <c r="W849" s="304">
        <f t="shared" ca="1" si="381"/>
        <v>55.851663060081883</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3.3465886588105107</v>
      </c>
      <c r="AH849" s="304">
        <f t="shared" ca="1" si="405"/>
        <v>-6.3976290693314155</v>
      </c>
    </row>
    <row r="850" spans="1:34" x14ac:dyDescent="0.2">
      <c r="A850" s="347">
        <f t="shared" ca="1" si="383"/>
        <v>1E-4</v>
      </c>
      <c r="B850" s="304">
        <f t="shared" ca="1" si="384"/>
        <v>33.533100000001305</v>
      </c>
      <c r="D850" s="306">
        <f t="shared" ca="1" si="385"/>
        <v>-0.73964655045743011</v>
      </c>
      <c r="E850" s="307">
        <f t="shared" ca="1" si="386"/>
        <v>-3.4552293343120244</v>
      </c>
      <c r="F850" s="304">
        <f t="shared" ca="1" si="387"/>
        <v>3.5335091300708266</v>
      </c>
      <c r="G850" s="306">
        <f t="shared" ca="1" si="388"/>
        <v>14.918419252404281</v>
      </c>
      <c r="H850" s="307">
        <f t="shared" ca="1" si="389"/>
        <v>-128.17454306823777</v>
      </c>
      <c r="I850" s="304">
        <f t="shared" ca="1" si="390"/>
        <v>129.03981061572452</v>
      </c>
      <c r="J850" s="306">
        <f t="shared" ca="1" si="391"/>
        <v>806.96660753290701</v>
      </c>
      <c r="K850" s="307">
        <f t="shared" ca="1" si="392"/>
        <v>-7.0587452373195045</v>
      </c>
      <c r="L850" s="304">
        <f t="shared" ca="1" si="377"/>
        <v>806.99747927579938</v>
      </c>
      <c r="M850" s="306">
        <f t="shared" ca="1" si="393"/>
        <v>-1.454926242316855</v>
      </c>
      <c r="N850" s="304">
        <f t="shared" ca="1" si="394"/>
        <v>-83.361133187583903</v>
      </c>
      <c r="P850" s="310">
        <f t="shared" ca="1" si="395"/>
        <v>23</v>
      </c>
      <c r="Q850" s="304">
        <f t="shared" ca="1" si="396"/>
        <v>0</v>
      </c>
      <c r="R850" s="306">
        <f t="shared" ca="1" si="397"/>
        <v>0</v>
      </c>
      <c r="S850" s="307">
        <f t="shared" ca="1" si="398"/>
        <v>8.7299999999999986</v>
      </c>
      <c r="T850" s="304">
        <f t="shared" ca="1" si="378"/>
        <v>85.641299999999987</v>
      </c>
      <c r="U850" s="311">
        <f t="shared" ca="1" si="379"/>
        <v>0</v>
      </c>
      <c r="V850" s="306">
        <f t="shared" ca="1" si="380"/>
        <v>1.2258650015828618</v>
      </c>
      <c r="W850" s="304">
        <f t="shared" ca="1" si="381"/>
        <v>55.85202434318311</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3.3465482713634467</v>
      </c>
      <c r="AH850" s="304">
        <f t="shared" ca="1" si="405"/>
        <v>-6.3976704536176277</v>
      </c>
    </row>
    <row r="851" spans="1:34" x14ac:dyDescent="0.2">
      <c r="A851" s="347">
        <f t="shared" ca="1" si="383"/>
        <v>1E-4</v>
      </c>
      <c r="B851" s="304">
        <f t="shared" ca="1" si="384"/>
        <v>33.533200000001308</v>
      </c>
      <c r="D851" s="306">
        <f t="shared" ca="1" si="385"/>
        <v>-0.73964574959903107</v>
      </c>
      <c r="E851" s="307">
        <f t="shared" ca="1" si="386"/>
        <v>-3.4551875776355256</v>
      </c>
      <c r="F851" s="304">
        <f t="shared" ca="1" si="387"/>
        <v>3.5334681308237044</v>
      </c>
      <c r="G851" s="306">
        <f t="shared" ca="1" si="388"/>
        <v>14.91834528782932</v>
      </c>
      <c r="H851" s="307">
        <f t="shared" ca="1" si="389"/>
        <v>-128.17488858699554</v>
      </c>
      <c r="I851" s="304">
        <f t="shared" ca="1" si="390"/>
        <v>129.04014526656275</v>
      </c>
      <c r="J851" s="306">
        <f t="shared" ca="1" si="391"/>
        <v>806.96660753290701</v>
      </c>
      <c r="K851" s="307">
        <f t="shared" ca="1" si="392"/>
        <v>-7.0715627089022659</v>
      </c>
      <c r="L851" s="304">
        <f t="shared" ca="1" si="377"/>
        <v>806.99759149102465</v>
      </c>
      <c r="M851" s="306">
        <f t="shared" ca="1" si="393"/>
        <v>-1.4549271212245261</v>
      </c>
      <c r="N851" s="304">
        <f t="shared" ca="1" si="394"/>
        <v>-83.361183545284035</v>
      </c>
      <c r="P851" s="310">
        <f t="shared" ca="1" si="395"/>
        <v>23</v>
      </c>
      <c r="Q851" s="304">
        <f t="shared" ca="1" si="396"/>
        <v>0</v>
      </c>
      <c r="R851" s="306">
        <f t="shared" ca="1" si="397"/>
        <v>0</v>
      </c>
      <c r="S851" s="307">
        <f t="shared" ca="1" si="398"/>
        <v>8.7299999999999986</v>
      </c>
      <c r="T851" s="304">
        <f t="shared" ca="1" si="378"/>
        <v>85.641299999999987</v>
      </c>
      <c r="U851" s="311">
        <f t="shared" ca="1" si="379"/>
        <v>0</v>
      </c>
      <c r="V851" s="306">
        <f t="shared" ca="1" si="380"/>
        <v>1.2258665728330471</v>
      </c>
      <c r="W851" s="304">
        <f t="shared" ca="1" si="381"/>
        <v>55.852385624566836</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3.3465078840954643</v>
      </c>
      <c r="AH851" s="304">
        <f t="shared" ca="1" si="405"/>
        <v>-6.3977118377071154</v>
      </c>
    </row>
    <row r="852" spans="1:34" x14ac:dyDescent="0.2">
      <c r="A852" s="347">
        <f t="shared" ca="1" si="383"/>
        <v>1E-4</v>
      </c>
      <c r="B852" s="304">
        <f t="shared" ca="1" si="384"/>
        <v>33.533300000001312</v>
      </c>
      <c r="D852" s="306">
        <f t="shared" ca="1" si="385"/>
        <v>-0.73964494870172015</v>
      </c>
      <c r="E852" s="307">
        <f t="shared" ca="1" si="386"/>
        <v>-3.4551458211575374</v>
      </c>
      <c r="F852" s="304">
        <f t="shared" ca="1" si="387"/>
        <v>3.5334271317804711</v>
      </c>
      <c r="G852" s="306">
        <f t="shared" ca="1" si="388"/>
        <v>14.91827132333445</v>
      </c>
      <c r="H852" s="307">
        <f t="shared" ca="1" si="389"/>
        <v>-128.17523410157764</v>
      </c>
      <c r="I852" s="304">
        <f t="shared" ca="1" si="390"/>
        <v>129.04047991336228</v>
      </c>
      <c r="J852" s="306">
        <f t="shared" ca="1" si="391"/>
        <v>806.96660753290701</v>
      </c>
      <c r="K852" s="307">
        <f t="shared" ca="1" si="392"/>
        <v>-7.0843802150366946</v>
      </c>
      <c r="L852" s="304">
        <f t="shared" ca="1" si="377"/>
        <v>806.99770391011646</v>
      </c>
      <c r="M852" s="306">
        <f t="shared" ca="1" si="393"/>
        <v>-1.4549280001232812</v>
      </c>
      <c r="N852" s="304">
        <f t="shared" ca="1" si="394"/>
        <v>-83.36123390247333</v>
      </c>
      <c r="P852" s="310">
        <f t="shared" ca="1" si="395"/>
        <v>23</v>
      </c>
      <c r="Q852" s="304">
        <f t="shared" ca="1" si="396"/>
        <v>0</v>
      </c>
      <c r="R852" s="306">
        <f t="shared" ca="1" si="397"/>
        <v>0</v>
      </c>
      <c r="S852" s="307">
        <f t="shared" ca="1" si="398"/>
        <v>8.7299999999999986</v>
      </c>
      <c r="T852" s="304">
        <f t="shared" ca="1" si="378"/>
        <v>85.641299999999987</v>
      </c>
      <c r="U852" s="311">
        <f t="shared" ca="1" si="379"/>
        <v>0</v>
      </c>
      <c r="V852" s="306">
        <f t="shared" ca="1" si="380"/>
        <v>1.2258681440894827</v>
      </c>
      <c r="W852" s="304">
        <f t="shared" ca="1" si="381"/>
        <v>55.852746904233108</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3.346467497006576</v>
      </c>
      <c r="AH852" s="304">
        <f t="shared" ca="1" si="405"/>
        <v>-6.397753221599868</v>
      </c>
    </row>
    <row r="853" spans="1:34" x14ac:dyDescent="0.2">
      <c r="A853" s="347">
        <f t="shared" ca="1" si="383"/>
        <v>1E-4</v>
      </c>
      <c r="B853" s="304">
        <f t="shared" ca="1" si="384"/>
        <v>33.533400000001315</v>
      </c>
      <c r="D853" s="306">
        <f t="shared" ca="1" si="385"/>
        <v>-0.73964414776549647</v>
      </c>
      <c r="E853" s="307">
        <f t="shared" ca="1" si="386"/>
        <v>-3.4551040648780535</v>
      </c>
      <c r="F853" s="304">
        <f t="shared" ca="1" si="387"/>
        <v>3.5333861329411191</v>
      </c>
      <c r="G853" s="306">
        <f t="shared" ca="1" si="388"/>
        <v>14.918197358919674</v>
      </c>
      <c r="H853" s="307">
        <f t="shared" ca="1" si="389"/>
        <v>-128.17557961198412</v>
      </c>
      <c r="I853" s="304">
        <f t="shared" ca="1" si="390"/>
        <v>129.04081455612314</v>
      </c>
      <c r="J853" s="306">
        <f t="shared" ca="1" si="391"/>
        <v>806.96660753290701</v>
      </c>
      <c r="K853" s="307">
        <f t="shared" ca="1" si="392"/>
        <v>-7.0971977557223731</v>
      </c>
      <c r="L853" s="304">
        <f t="shared" ca="1" si="377"/>
        <v>806.99781653307627</v>
      </c>
      <c r="M853" s="306">
        <f t="shared" ca="1" si="393"/>
        <v>-1.4549288790131201</v>
      </c>
      <c r="N853" s="304">
        <f t="shared" ca="1" si="394"/>
        <v>-83.361284259151759</v>
      </c>
      <c r="P853" s="310">
        <f t="shared" ca="1" si="395"/>
        <v>23</v>
      </c>
      <c r="Q853" s="304">
        <f t="shared" ca="1" si="396"/>
        <v>0</v>
      </c>
      <c r="R853" s="306">
        <f t="shared" ca="1" si="397"/>
        <v>0</v>
      </c>
      <c r="S853" s="307">
        <f t="shared" ca="1" si="398"/>
        <v>8.7299999999999986</v>
      </c>
      <c r="T853" s="304">
        <f t="shared" ca="1" si="378"/>
        <v>85.641299999999987</v>
      </c>
      <c r="U853" s="311">
        <f t="shared" ca="1" si="379"/>
        <v>0</v>
      </c>
      <c r="V853" s="306">
        <f t="shared" ca="1" si="380"/>
        <v>1.2258697153521685</v>
      </c>
      <c r="W853" s="304">
        <f t="shared" ca="1" si="381"/>
        <v>55.853108182181906</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3.3464271100967826</v>
      </c>
      <c r="AH853" s="304">
        <f t="shared" ca="1" si="405"/>
        <v>-6.3977946052958901</v>
      </c>
    </row>
    <row r="854" spans="1:34" x14ac:dyDescent="0.2">
      <c r="A854" s="347">
        <f t="shared" ca="1" si="383"/>
        <v>1E-4</v>
      </c>
      <c r="B854" s="304">
        <f t="shared" ca="1" si="384"/>
        <v>33.533500000001318</v>
      </c>
      <c r="D854" s="306">
        <f t="shared" ca="1" si="385"/>
        <v>-0.73964334679036303</v>
      </c>
      <c r="E854" s="307">
        <f t="shared" ca="1" si="386"/>
        <v>-3.4550623087970784</v>
      </c>
      <c r="F854" s="304">
        <f t="shared" ca="1" si="387"/>
        <v>3.5333451343056552</v>
      </c>
      <c r="G854" s="306">
        <f t="shared" ca="1" si="388"/>
        <v>14.918123394584995</v>
      </c>
      <c r="H854" s="307">
        <f t="shared" ca="1" si="389"/>
        <v>-128.17592511821499</v>
      </c>
      <c r="I854" s="304">
        <f t="shared" ca="1" si="390"/>
        <v>129.04114919484527</v>
      </c>
      <c r="J854" s="306">
        <f t="shared" ca="1" si="391"/>
        <v>806.96660753290701</v>
      </c>
      <c r="K854" s="307">
        <f t="shared" ca="1" si="392"/>
        <v>-7.1100153309588832</v>
      </c>
      <c r="L854" s="304">
        <f t="shared" ca="1" si="377"/>
        <v>806.9979293599057</v>
      </c>
      <c r="M854" s="306">
        <f t="shared" ca="1" si="393"/>
        <v>-1.4549297578940432</v>
      </c>
      <c r="N854" s="304">
        <f t="shared" ca="1" si="394"/>
        <v>-83.36133461531935</v>
      </c>
      <c r="P854" s="310">
        <f t="shared" ca="1" si="395"/>
        <v>23</v>
      </c>
      <c r="Q854" s="304">
        <f t="shared" ca="1" si="396"/>
        <v>0</v>
      </c>
      <c r="R854" s="306">
        <f t="shared" ca="1" si="397"/>
        <v>0</v>
      </c>
      <c r="S854" s="307">
        <f t="shared" ca="1" si="398"/>
        <v>8.7299999999999986</v>
      </c>
      <c r="T854" s="304">
        <f t="shared" ca="1" si="378"/>
        <v>85.641299999999987</v>
      </c>
      <c r="U854" s="311">
        <f t="shared" ca="1" si="379"/>
        <v>0</v>
      </c>
      <c r="V854" s="306">
        <f t="shared" ca="1" si="380"/>
        <v>1.2258712866211043</v>
      </c>
      <c r="W854" s="304">
        <f t="shared" ca="1" si="381"/>
        <v>55.853469458413137</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3.3463867233660816</v>
      </c>
      <c r="AH854" s="304">
        <f t="shared" ca="1" si="405"/>
        <v>-6.3978359887951788</v>
      </c>
    </row>
    <row r="855" spans="1:34" x14ac:dyDescent="0.2">
      <c r="A855" s="347">
        <f t="shared" ca="1" si="383"/>
        <v>1E-4</v>
      </c>
      <c r="B855" s="304">
        <f t="shared" ca="1" si="384"/>
        <v>33.533600000001321</v>
      </c>
      <c r="D855" s="306">
        <f t="shared" ca="1" si="385"/>
        <v>-0.73964254577631761</v>
      </c>
      <c r="E855" s="307">
        <f t="shared" ca="1" si="386"/>
        <v>-3.4550205529146192</v>
      </c>
      <c r="F855" s="304">
        <f t="shared" ca="1" si="387"/>
        <v>3.5333041358740851</v>
      </c>
      <c r="G855" s="306">
        <f t="shared" ca="1" si="388"/>
        <v>14.918049430330418</v>
      </c>
      <c r="H855" s="307">
        <f t="shared" ca="1" si="389"/>
        <v>-128.17627062027029</v>
      </c>
      <c r="I855" s="304">
        <f t="shared" ca="1" si="390"/>
        <v>129.0414838295288</v>
      </c>
      <c r="J855" s="306">
        <f t="shared" ca="1" si="391"/>
        <v>806.96660753290701</v>
      </c>
      <c r="K855" s="307">
        <f t="shared" ca="1" si="392"/>
        <v>-7.1228329407458073</v>
      </c>
      <c r="L855" s="304">
        <f t="shared" ca="1" si="377"/>
        <v>806.9980423906062</v>
      </c>
      <c r="M855" s="306">
        <f t="shared" ca="1" si="393"/>
        <v>-1.4549306367660504</v>
      </c>
      <c r="N855" s="304">
        <f t="shared" ca="1" si="394"/>
        <v>-83.36138497097609</v>
      </c>
      <c r="P855" s="310">
        <f t="shared" ca="1" si="395"/>
        <v>23</v>
      </c>
      <c r="Q855" s="304">
        <f t="shared" ca="1" si="396"/>
        <v>0</v>
      </c>
      <c r="R855" s="306">
        <f t="shared" ca="1" si="397"/>
        <v>0</v>
      </c>
      <c r="S855" s="307">
        <f t="shared" ca="1" si="398"/>
        <v>8.7299999999999986</v>
      </c>
      <c r="T855" s="304">
        <f t="shared" ca="1" si="378"/>
        <v>85.641299999999987</v>
      </c>
      <c r="U855" s="311">
        <f t="shared" ca="1" si="379"/>
        <v>0</v>
      </c>
      <c r="V855" s="306">
        <f t="shared" ca="1" si="380"/>
        <v>1.2258728578962903</v>
      </c>
      <c r="W855" s="304">
        <f t="shared" ca="1" si="381"/>
        <v>55.853830732926887</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3.3463463368144835</v>
      </c>
      <c r="AH855" s="304">
        <f t="shared" ca="1" si="405"/>
        <v>-6.3978773720977253</v>
      </c>
    </row>
    <row r="856" spans="1:34" x14ac:dyDescent="0.2">
      <c r="A856" s="347">
        <f t="shared" ca="1" si="383"/>
        <v>1E-4</v>
      </c>
      <c r="B856" s="304">
        <f t="shared" ca="1" si="384"/>
        <v>33.533700000001325</v>
      </c>
      <c r="D856" s="306">
        <f t="shared" ca="1" si="385"/>
        <v>-0.73964174472336419</v>
      </c>
      <c r="E856" s="307">
        <f t="shared" ca="1" si="386"/>
        <v>-3.4549787972306669</v>
      </c>
      <c r="F856" s="304">
        <f t="shared" ca="1" si="387"/>
        <v>3.5332631376464008</v>
      </c>
      <c r="G856" s="306">
        <f t="shared" ca="1" si="388"/>
        <v>14.917975466155946</v>
      </c>
      <c r="H856" s="307">
        <f t="shared" ca="1" si="389"/>
        <v>-128.17661611815001</v>
      </c>
      <c r="I856" s="304">
        <f t="shared" ca="1" si="390"/>
        <v>129.04181846017369</v>
      </c>
      <c r="J856" s="306">
        <f t="shared" ca="1" si="391"/>
        <v>806.96660753290701</v>
      </c>
      <c r="K856" s="307">
        <f t="shared" ca="1" si="392"/>
        <v>-7.1356505850827281</v>
      </c>
      <c r="L856" s="304">
        <f t="shared" ca="1" si="377"/>
        <v>806.99815562517927</v>
      </c>
      <c r="M856" s="306">
        <f t="shared" ca="1" si="393"/>
        <v>-1.454931515629142</v>
      </c>
      <c r="N856" s="304">
        <f t="shared" ca="1" si="394"/>
        <v>-83.361435326122006</v>
      </c>
      <c r="P856" s="310">
        <f t="shared" ca="1" si="395"/>
        <v>23</v>
      </c>
      <c r="Q856" s="304">
        <f t="shared" ca="1" si="396"/>
        <v>0</v>
      </c>
      <c r="R856" s="306">
        <f t="shared" ca="1" si="397"/>
        <v>0</v>
      </c>
      <c r="S856" s="307">
        <f t="shared" ca="1" si="398"/>
        <v>8.7299999999999986</v>
      </c>
      <c r="T856" s="304">
        <f t="shared" ca="1" si="378"/>
        <v>85.641299999999987</v>
      </c>
      <c r="U856" s="311">
        <f t="shared" ca="1" si="379"/>
        <v>0</v>
      </c>
      <c r="V856" s="306">
        <f t="shared" ca="1" si="380"/>
        <v>1.2258744291777262</v>
      </c>
      <c r="W856" s="304">
        <f t="shared" ca="1" si="381"/>
        <v>55.854192005723078</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3.3463059504419803</v>
      </c>
      <c r="AH856" s="304">
        <f t="shared" ca="1" si="405"/>
        <v>-6.3979187552035395</v>
      </c>
    </row>
    <row r="857" spans="1:34" x14ac:dyDescent="0.2">
      <c r="A857" s="347">
        <f t="shared" ca="1" si="383"/>
        <v>1E-4</v>
      </c>
      <c r="B857" s="304">
        <f t="shared" ca="1" si="384"/>
        <v>33.533800000001328</v>
      </c>
      <c r="D857" s="306">
        <f t="shared" ca="1" si="385"/>
        <v>-0.73964094363150035</v>
      </c>
      <c r="E857" s="307">
        <f t="shared" ca="1" si="386"/>
        <v>-3.4549370417452323</v>
      </c>
      <c r="F857" s="304">
        <f t="shared" ca="1" si="387"/>
        <v>3.5332221396226124</v>
      </c>
      <c r="G857" s="306">
        <f t="shared" ca="1" si="388"/>
        <v>14.917901502061582</v>
      </c>
      <c r="H857" s="307">
        <f t="shared" ca="1" si="389"/>
        <v>-128.17696161185418</v>
      </c>
      <c r="I857" s="304">
        <f t="shared" ca="1" si="390"/>
        <v>129.04215308677996</v>
      </c>
      <c r="J857" s="306">
        <f t="shared" ca="1" si="391"/>
        <v>806.96660753290701</v>
      </c>
      <c r="K857" s="307">
        <f t="shared" ca="1" si="392"/>
        <v>-7.1484682639692281</v>
      </c>
      <c r="L857" s="304">
        <f t="shared" ca="1" si="377"/>
        <v>806.99826906362671</v>
      </c>
      <c r="M857" s="306">
        <f t="shared" ca="1" si="393"/>
        <v>-1.4549323944833181</v>
      </c>
      <c r="N857" s="304">
        <f t="shared" ca="1" si="394"/>
        <v>-83.361485680757113</v>
      </c>
      <c r="P857" s="310">
        <f t="shared" ca="1" si="395"/>
        <v>23</v>
      </c>
      <c r="Q857" s="304">
        <f t="shared" ca="1" si="396"/>
        <v>0</v>
      </c>
      <c r="R857" s="306">
        <f t="shared" ca="1" si="397"/>
        <v>0</v>
      </c>
      <c r="S857" s="307">
        <f t="shared" ca="1" si="398"/>
        <v>8.7299999999999986</v>
      </c>
      <c r="T857" s="304">
        <f t="shared" ca="1" si="378"/>
        <v>85.641299999999987</v>
      </c>
      <c r="U857" s="311">
        <f t="shared" ca="1" si="379"/>
        <v>0</v>
      </c>
      <c r="V857" s="306">
        <f t="shared" ca="1" si="380"/>
        <v>1.2258760004654123</v>
      </c>
      <c r="W857" s="304">
        <f t="shared" ca="1" si="381"/>
        <v>55.854553276801703</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3.3462655642485828</v>
      </c>
      <c r="AH857" s="304">
        <f t="shared" ca="1" si="405"/>
        <v>-6.3979601381126106</v>
      </c>
    </row>
    <row r="858" spans="1:34" x14ac:dyDescent="0.2">
      <c r="A858" s="347">
        <f t="shared" ca="1" si="383"/>
        <v>1E-4</v>
      </c>
      <c r="B858" s="304">
        <f t="shared" ca="1" si="384"/>
        <v>33.533900000001331</v>
      </c>
      <c r="D858" s="306">
        <f t="shared" ca="1" si="385"/>
        <v>-0.73964014250072796</v>
      </c>
      <c r="E858" s="307">
        <f t="shared" ca="1" si="386"/>
        <v>-3.4548952864583171</v>
      </c>
      <c r="F858" s="304">
        <f t="shared" ca="1" si="387"/>
        <v>3.5331811418027232</v>
      </c>
      <c r="G858" s="306">
        <f t="shared" ca="1" si="388"/>
        <v>14.917827538047332</v>
      </c>
      <c r="H858" s="307">
        <f t="shared" ca="1" si="389"/>
        <v>-128.17730710138284</v>
      </c>
      <c r="I858" s="304">
        <f t="shared" ca="1" si="390"/>
        <v>129.0424877093476</v>
      </c>
      <c r="J858" s="306">
        <f t="shared" ca="1" si="391"/>
        <v>806.96660753290701</v>
      </c>
      <c r="K858" s="307">
        <f t="shared" ca="1" si="392"/>
        <v>-7.1612859774048898</v>
      </c>
      <c r="L858" s="304">
        <f t="shared" ca="1" si="377"/>
        <v>806.99838270595001</v>
      </c>
      <c r="M858" s="306">
        <f t="shared" ca="1" si="393"/>
        <v>-1.4549332733285789</v>
      </c>
      <c r="N858" s="304">
        <f t="shared" ca="1" si="394"/>
        <v>-83.361536034881397</v>
      </c>
      <c r="P858" s="310">
        <f t="shared" ca="1" si="395"/>
        <v>23</v>
      </c>
      <c r="Q858" s="304">
        <f t="shared" ca="1" si="396"/>
        <v>0</v>
      </c>
      <c r="R858" s="306">
        <f t="shared" ca="1" si="397"/>
        <v>0</v>
      </c>
      <c r="S858" s="307">
        <f t="shared" ca="1" si="398"/>
        <v>8.7299999999999986</v>
      </c>
      <c r="T858" s="304">
        <f t="shared" ca="1" si="378"/>
        <v>85.641299999999987</v>
      </c>
      <c r="U858" s="311">
        <f t="shared" ca="1" si="379"/>
        <v>0</v>
      </c>
      <c r="V858" s="306">
        <f t="shared" ca="1" si="380"/>
        <v>1.2258775717593486</v>
      </c>
      <c r="W858" s="304">
        <f t="shared" ca="1" si="381"/>
        <v>55.854914546162718</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3.3462251782342909</v>
      </c>
      <c r="AH858" s="304">
        <f t="shared" ca="1" si="405"/>
        <v>-6.3980015208249386</v>
      </c>
    </row>
    <row r="859" spans="1:34" x14ac:dyDescent="0.2">
      <c r="A859" s="347">
        <f t="shared" ca="1" si="383"/>
        <v>1E-4</v>
      </c>
      <c r="B859" s="304">
        <f t="shared" ca="1" si="384"/>
        <v>33.534000000001335</v>
      </c>
      <c r="D859" s="306">
        <f t="shared" ca="1" si="385"/>
        <v>-0.73963934133104636</v>
      </c>
      <c r="E859" s="307">
        <f t="shared" ca="1" si="386"/>
        <v>-3.4548535313699231</v>
      </c>
      <c r="F859" s="304">
        <f t="shared" ca="1" si="387"/>
        <v>3.5331401441867336</v>
      </c>
      <c r="G859" s="306">
        <f t="shared" ca="1" si="388"/>
        <v>14.917753574113199</v>
      </c>
      <c r="H859" s="307">
        <f t="shared" ca="1" si="389"/>
        <v>-128.17765258673597</v>
      </c>
      <c r="I859" s="304">
        <f t="shared" ca="1" si="390"/>
        <v>129.04282232787668</v>
      </c>
      <c r="J859" s="306">
        <f t="shared" ca="1" si="391"/>
        <v>806.96660753290701</v>
      </c>
      <c r="K859" s="307">
        <f t="shared" ca="1" si="392"/>
        <v>-7.1741037253892959</v>
      </c>
      <c r="L859" s="304">
        <f t="shared" ca="1" si="377"/>
        <v>806.99849655215064</v>
      </c>
      <c r="M859" s="306">
        <f t="shared" ca="1" si="393"/>
        <v>-1.4549341521649246</v>
      </c>
      <c r="N859" s="304">
        <f t="shared" ca="1" si="394"/>
        <v>-83.361586388494885</v>
      </c>
      <c r="P859" s="310">
        <f t="shared" ca="1" si="395"/>
        <v>23</v>
      </c>
      <c r="Q859" s="304">
        <f t="shared" ca="1" si="396"/>
        <v>0</v>
      </c>
      <c r="R859" s="306">
        <f t="shared" ca="1" si="397"/>
        <v>0</v>
      </c>
      <c r="S859" s="307">
        <f t="shared" ca="1" si="398"/>
        <v>8.7299999999999986</v>
      </c>
      <c r="T859" s="304">
        <f t="shared" ca="1" si="378"/>
        <v>85.641299999999987</v>
      </c>
      <c r="U859" s="311">
        <f t="shared" ca="1" si="379"/>
        <v>0</v>
      </c>
      <c r="V859" s="306">
        <f t="shared" ca="1" si="380"/>
        <v>1.225879143059535</v>
      </c>
      <c r="W859" s="304">
        <f t="shared" ca="1" si="381"/>
        <v>55.855275813806159</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3.3461847923991082</v>
      </c>
      <c r="AH859" s="304">
        <f t="shared" ca="1" si="405"/>
        <v>-6.3980429033405182</v>
      </c>
    </row>
    <row r="860" spans="1:34" x14ac:dyDescent="0.2">
      <c r="A860" s="347">
        <f t="shared" ca="1" si="383"/>
        <v>1E-4</v>
      </c>
      <c r="B860" s="304">
        <f t="shared" ca="1" si="384"/>
        <v>33.534100000001338</v>
      </c>
      <c r="D860" s="306">
        <f t="shared" ca="1" si="385"/>
        <v>-0.73963854012245656</v>
      </c>
      <c r="E860" s="307">
        <f t="shared" ca="1" si="386"/>
        <v>-3.4548117764800477</v>
      </c>
      <c r="F860" s="304">
        <f t="shared" ca="1" si="387"/>
        <v>3.5330991467746418</v>
      </c>
      <c r="G860" s="306">
        <f t="shared" ca="1" si="388"/>
        <v>14.917679610259187</v>
      </c>
      <c r="H860" s="307">
        <f t="shared" ca="1" si="389"/>
        <v>-128.17799806791362</v>
      </c>
      <c r="I860" s="304">
        <f t="shared" ca="1" si="390"/>
        <v>129.04315694236718</v>
      </c>
      <c r="J860" s="306">
        <f t="shared" ca="1" si="391"/>
        <v>806.96660753290701</v>
      </c>
      <c r="K860" s="307">
        <f t="shared" ca="1" si="392"/>
        <v>-7.1869215079220288</v>
      </c>
      <c r="L860" s="304">
        <f t="shared" ca="1" si="377"/>
        <v>806.99861060223009</v>
      </c>
      <c r="M860" s="306">
        <f t="shared" ca="1" si="393"/>
        <v>-1.454935030992355</v>
      </c>
      <c r="N860" s="304">
        <f t="shared" ca="1" si="394"/>
        <v>-83.361636741597565</v>
      </c>
      <c r="P860" s="310">
        <f t="shared" ca="1" si="395"/>
        <v>23</v>
      </c>
      <c r="Q860" s="304">
        <f t="shared" ca="1" si="396"/>
        <v>0</v>
      </c>
      <c r="R860" s="306">
        <f t="shared" ca="1" si="397"/>
        <v>0</v>
      </c>
      <c r="S860" s="307">
        <f t="shared" ca="1" si="398"/>
        <v>8.7299999999999986</v>
      </c>
      <c r="T860" s="304">
        <f t="shared" ca="1" si="378"/>
        <v>85.641299999999987</v>
      </c>
      <c r="U860" s="311">
        <f t="shared" ca="1" si="379"/>
        <v>0</v>
      </c>
      <c r="V860" s="306">
        <f t="shared" ca="1" si="380"/>
        <v>1.2258807143659713</v>
      </c>
      <c r="W860" s="304">
        <f t="shared" ca="1" si="381"/>
        <v>55.855637079731949</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3.3461444067430346</v>
      </c>
      <c r="AH860" s="304">
        <f t="shared" ca="1" si="405"/>
        <v>-6.3980842856593547</v>
      </c>
    </row>
    <row r="861" spans="1:34" x14ac:dyDescent="0.2">
      <c r="A861" s="347">
        <f t="shared" ca="1" si="383"/>
        <v>1E-4</v>
      </c>
      <c r="B861" s="304">
        <f t="shared" ca="1" si="384"/>
        <v>33.534200000001341</v>
      </c>
      <c r="D861" s="306">
        <f t="shared" ca="1" si="385"/>
        <v>-0.73963773887496032</v>
      </c>
      <c r="E861" s="307">
        <f t="shared" ca="1" si="386"/>
        <v>-3.4547700217886996</v>
      </c>
      <c r="F861" s="304">
        <f t="shared" ca="1" si="387"/>
        <v>3.533058149566457</v>
      </c>
      <c r="G861" s="306">
        <f t="shared" ca="1" si="388"/>
        <v>14.917605646485299</v>
      </c>
      <c r="H861" s="307">
        <f t="shared" ca="1" si="389"/>
        <v>-128.1783435449158</v>
      </c>
      <c r="I861" s="304">
        <f t="shared" ca="1" si="390"/>
        <v>129.04349155281915</v>
      </c>
      <c r="J861" s="306">
        <f t="shared" ca="1" si="391"/>
        <v>806.96660753290701</v>
      </c>
      <c r="K861" s="307">
        <f t="shared" ca="1" si="392"/>
        <v>-7.1997393250026702</v>
      </c>
      <c r="L861" s="304">
        <f t="shared" ca="1" si="377"/>
        <v>806.99872485619005</v>
      </c>
      <c r="M861" s="306">
        <f t="shared" ca="1" si="393"/>
        <v>-1.4549359098108705</v>
      </c>
      <c r="N861" s="304">
        <f t="shared" ca="1" si="394"/>
        <v>-83.361687094189463</v>
      </c>
      <c r="P861" s="310">
        <f t="shared" ca="1" si="395"/>
        <v>23</v>
      </c>
      <c r="Q861" s="304">
        <f t="shared" ca="1" si="396"/>
        <v>0</v>
      </c>
      <c r="R861" s="306">
        <f t="shared" ca="1" si="397"/>
        <v>0</v>
      </c>
      <c r="S861" s="307">
        <f t="shared" ca="1" si="398"/>
        <v>8.7299999999999986</v>
      </c>
      <c r="T861" s="304">
        <f t="shared" ca="1" si="378"/>
        <v>85.641299999999987</v>
      </c>
      <c r="U861" s="311">
        <f t="shared" ca="1" si="379"/>
        <v>0</v>
      </c>
      <c r="V861" s="306">
        <f t="shared" ca="1" si="380"/>
        <v>1.2258822856786575</v>
      </c>
      <c r="W861" s="304">
        <f t="shared" ca="1" si="381"/>
        <v>55.855998343940108</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3.3461040212660782</v>
      </c>
      <c r="AH861" s="304">
        <f t="shared" ca="1" si="405"/>
        <v>-6.3981256677814384</v>
      </c>
    </row>
    <row r="862" spans="1:34" x14ac:dyDescent="0.2">
      <c r="A862" s="347">
        <f t="shared" ca="1" si="383"/>
        <v>1E-4</v>
      </c>
      <c r="B862" s="304">
        <f t="shared" ca="1" si="384"/>
        <v>33.534300000001345</v>
      </c>
      <c r="D862" s="306">
        <f t="shared" ca="1" si="385"/>
        <v>-0.73963693758855675</v>
      </c>
      <c r="E862" s="307">
        <f t="shared" ca="1" si="386"/>
        <v>-3.4547282672958763</v>
      </c>
      <c r="F862" s="304">
        <f t="shared" ca="1" si="387"/>
        <v>3.5330171525621759</v>
      </c>
      <c r="G862" s="306">
        <f t="shared" ca="1" si="388"/>
        <v>14.917531682791541</v>
      </c>
      <c r="H862" s="307">
        <f t="shared" ca="1" si="389"/>
        <v>-128.17868901774253</v>
      </c>
      <c r="I862" s="304">
        <f t="shared" ca="1" si="390"/>
        <v>129.04382615923257</v>
      </c>
      <c r="J862" s="306">
        <f t="shared" ca="1" si="391"/>
        <v>806.96660753290701</v>
      </c>
      <c r="K862" s="307">
        <f t="shared" ca="1" si="392"/>
        <v>-7.2125571766308028</v>
      </c>
      <c r="L862" s="304">
        <f t="shared" ca="1" si="377"/>
        <v>806.99883931403201</v>
      </c>
      <c r="M862" s="306">
        <f t="shared" ca="1" si="393"/>
        <v>-1.4549367886204714</v>
      </c>
      <c r="N862" s="304">
        <f t="shared" ca="1" si="394"/>
        <v>-83.361737446270595</v>
      </c>
      <c r="P862" s="310">
        <f t="shared" ca="1" si="395"/>
        <v>23</v>
      </c>
      <c r="Q862" s="304">
        <f t="shared" ca="1" si="396"/>
        <v>0</v>
      </c>
      <c r="R862" s="306">
        <f t="shared" ca="1" si="397"/>
        <v>0</v>
      </c>
      <c r="S862" s="307">
        <f t="shared" ca="1" si="398"/>
        <v>8.7299999999999986</v>
      </c>
      <c r="T862" s="304">
        <f t="shared" ca="1" si="378"/>
        <v>85.641299999999987</v>
      </c>
      <c r="U862" s="311">
        <f t="shared" ca="1" si="379"/>
        <v>0</v>
      </c>
      <c r="V862" s="306">
        <f t="shared" ca="1" si="380"/>
        <v>1.2258838569975938</v>
      </c>
      <c r="W862" s="304">
        <f t="shared" ca="1" si="381"/>
        <v>55.856359606430601</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3.3460636359682345</v>
      </c>
      <c r="AH862" s="304">
        <f t="shared" ca="1" si="405"/>
        <v>-6.398167049706772</v>
      </c>
    </row>
    <row r="863" spans="1:34" x14ac:dyDescent="0.2">
      <c r="A863" s="347">
        <f t="shared" ca="1" si="383"/>
        <v>1E-4</v>
      </c>
      <c r="B863" s="304">
        <f t="shared" ca="1" si="384"/>
        <v>33.534400000001348</v>
      </c>
      <c r="D863" s="306">
        <f t="shared" ca="1" si="385"/>
        <v>-0.73963613626324576</v>
      </c>
      <c r="E863" s="307">
        <f t="shared" ca="1" si="386"/>
        <v>-3.4546865130015822</v>
      </c>
      <c r="F863" s="304">
        <f t="shared" ca="1" si="387"/>
        <v>3.532976155761804</v>
      </c>
      <c r="G863" s="306">
        <f t="shared" ca="1" si="388"/>
        <v>14.917457719177914</v>
      </c>
      <c r="H863" s="307">
        <f t="shared" ca="1" si="389"/>
        <v>-128.17903448639382</v>
      </c>
      <c r="I863" s="304">
        <f t="shared" ca="1" si="390"/>
        <v>129.04416076160749</v>
      </c>
      <c r="J863" s="306">
        <f t="shared" ca="1" si="391"/>
        <v>806.96660753290701</v>
      </c>
      <c r="K863" s="307">
        <f t="shared" ca="1" si="392"/>
        <v>-7.2253750628060098</v>
      </c>
      <c r="L863" s="304">
        <f t="shared" ca="1" si="377"/>
        <v>806.99895397575767</v>
      </c>
      <c r="M863" s="306">
        <f t="shared" ca="1" si="393"/>
        <v>-1.4549376674211574</v>
      </c>
      <c r="N863" s="304">
        <f t="shared" ca="1" si="394"/>
        <v>-83.361787797840933</v>
      </c>
      <c r="P863" s="310">
        <f t="shared" ca="1" si="395"/>
        <v>23</v>
      </c>
      <c r="Q863" s="304">
        <f t="shared" ca="1" si="396"/>
        <v>0</v>
      </c>
      <c r="R863" s="306">
        <f t="shared" ca="1" si="397"/>
        <v>0</v>
      </c>
      <c r="S863" s="307">
        <f t="shared" ca="1" si="398"/>
        <v>8.7299999999999986</v>
      </c>
      <c r="T863" s="304">
        <f t="shared" ca="1" si="378"/>
        <v>85.641299999999987</v>
      </c>
      <c r="U863" s="311">
        <f t="shared" ca="1" si="379"/>
        <v>0</v>
      </c>
      <c r="V863" s="306">
        <f t="shared" ca="1" si="380"/>
        <v>1.2258854283227798</v>
      </c>
      <c r="W863" s="304">
        <f t="shared" ca="1" si="381"/>
        <v>55.8567208672034</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3.3460232508495116</v>
      </c>
      <c r="AH863" s="304">
        <f t="shared" ca="1" si="405"/>
        <v>-6.3982084314353509</v>
      </c>
    </row>
    <row r="864" spans="1:34" x14ac:dyDescent="0.2">
      <c r="A864" s="347">
        <f t="shared" ca="1" si="383"/>
        <v>1E-4</v>
      </c>
      <c r="B864" s="304">
        <f t="shared" ca="1" si="384"/>
        <v>33.534500000001351</v>
      </c>
      <c r="D864" s="306">
        <f t="shared" ca="1" si="385"/>
        <v>-0.73963533489902977</v>
      </c>
      <c r="E864" s="307">
        <f t="shared" ca="1" si="386"/>
        <v>-3.4546447589058218</v>
      </c>
      <c r="F864" s="304">
        <f t="shared" ca="1" si="387"/>
        <v>3.5329351591653455</v>
      </c>
      <c r="G864" s="306">
        <f t="shared" ca="1" si="388"/>
        <v>14.917383755644424</v>
      </c>
      <c r="H864" s="307">
        <f t="shared" ca="1" si="389"/>
        <v>-128.1793799508697</v>
      </c>
      <c r="I864" s="304">
        <f t="shared" ca="1" si="390"/>
        <v>129.04449535994388</v>
      </c>
      <c r="J864" s="306">
        <f t="shared" ca="1" si="391"/>
        <v>806.96660753290701</v>
      </c>
      <c r="K864" s="307">
        <f t="shared" ca="1" si="392"/>
        <v>-7.2381929835278731</v>
      </c>
      <c r="L864" s="304">
        <f t="shared" ca="1" si="377"/>
        <v>806.9990688413684</v>
      </c>
      <c r="M864" s="306">
        <f t="shared" ca="1" si="393"/>
        <v>-1.454938546212929</v>
      </c>
      <c r="N864" s="304">
        <f t="shared" ca="1" si="394"/>
        <v>-83.361838148900517</v>
      </c>
      <c r="P864" s="310">
        <f t="shared" ca="1" si="395"/>
        <v>23</v>
      </c>
      <c r="Q864" s="304">
        <f t="shared" ca="1" si="396"/>
        <v>0</v>
      </c>
      <c r="R864" s="306">
        <f t="shared" ca="1" si="397"/>
        <v>0</v>
      </c>
      <c r="S864" s="307">
        <f t="shared" ca="1" si="398"/>
        <v>8.7299999999999986</v>
      </c>
      <c r="T864" s="304">
        <f t="shared" ca="1" si="378"/>
        <v>85.641299999999987</v>
      </c>
      <c r="U864" s="311">
        <f t="shared" ca="1" si="379"/>
        <v>0</v>
      </c>
      <c r="V864" s="306">
        <f t="shared" ca="1" si="380"/>
        <v>1.2258869996542161</v>
      </c>
      <c r="W864" s="304">
        <f t="shared" ca="1" si="381"/>
        <v>55.85708212625849</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3.3459828659099093</v>
      </c>
      <c r="AH864" s="304">
        <f t="shared" ca="1" si="405"/>
        <v>-6.3982498129671717</v>
      </c>
    </row>
    <row r="865" spans="1:34" x14ac:dyDescent="0.2">
      <c r="A865" s="347">
        <f t="shared" ca="1" si="383"/>
        <v>1E-4</v>
      </c>
      <c r="B865" s="304">
        <f t="shared" ca="1" si="384"/>
        <v>33.534600000001355</v>
      </c>
      <c r="D865" s="306">
        <f t="shared" ca="1" si="385"/>
        <v>-0.73963453349590746</v>
      </c>
      <c r="E865" s="307">
        <f t="shared" ca="1" si="386"/>
        <v>-3.4546030050085941</v>
      </c>
      <c r="F865" s="304">
        <f t="shared" ca="1" si="387"/>
        <v>3.532894162772799</v>
      </c>
      <c r="G865" s="306">
        <f t="shared" ca="1" si="388"/>
        <v>14.917309792191075</v>
      </c>
      <c r="H865" s="307">
        <f t="shared" ca="1" si="389"/>
        <v>-128.17972541117021</v>
      </c>
      <c r="I865" s="304">
        <f t="shared" ca="1" si="390"/>
        <v>129.04482995424186</v>
      </c>
      <c r="J865" s="306">
        <f t="shared" ca="1" si="391"/>
        <v>806.96660753290701</v>
      </c>
      <c r="K865" s="307">
        <f t="shared" ca="1" si="392"/>
        <v>-7.2510109387959751</v>
      </c>
      <c r="L865" s="304">
        <f t="shared" ca="1" si="377"/>
        <v>806.99918391086578</v>
      </c>
      <c r="M865" s="306">
        <f t="shared" ca="1" si="393"/>
        <v>-1.4549394249957861</v>
      </c>
      <c r="N865" s="304">
        <f t="shared" ca="1" si="394"/>
        <v>-83.361888499449336</v>
      </c>
      <c r="P865" s="310">
        <f t="shared" ca="1" si="395"/>
        <v>23</v>
      </c>
      <c r="Q865" s="304">
        <f t="shared" ca="1" si="396"/>
        <v>0</v>
      </c>
      <c r="R865" s="306">
        <f t="shared" ca="1" si="397"/>
        <v>0</v>
      </c>
      <c r="S865" s="307">
        <f t="shared" ca="1" si="398"/>
        <v>8.7299999999999986</v>
      </c>
      <c r="T865" s="304">
        <f t="shared" ca="1" si="378"/>
        <v>85.641299999999987</v>
      </c>
      <c r="U865" s="311">
        <f t="shared" ca="1" si="379"/>
        <v>0</v>
      </c>
      <c r="V865" s="306">
        <f t="shared" ca="1" si="380"/>
        <v>1.2258885709919014</v>
      </c>
      <c r="W865" s="304">
        <f t="shared" ca="1" si="381"/>
        <v>55.857443383595893</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3.3459424811494358</v>
      </c>
      <c r="AH865" s="304">
        <f t="shared" ca="1" si="405"/>
        <v>-6.3982911943022334</v>
      </c>
    </row>
    <row r="866" spans="1:34" x14ac:dyDescent="0.2">
      <c r="A866" s="347">
        <f t="shared" ca="1" si="383"/>
        <v>1E-4</v>
      </c>
      <c r="B866" s="304">
        <f t="shared" ca="1" si="384"/>
        <v>33.534700000001358</v>
      </c>
      <c r="D866" s="306">
        <f t="shared" ca="1" si="385"/>
        <v>-0.73963373205388083</v>
      </c>
      <c r="E866" s="307">
        <f t="shared" ca="1" si="386"/>
        <v>-3.4545612513098991</v>
      </c>
      <c r="F866" s="304">
        <f t="shared" ca="1" si="387"/>
        <v>3.5328531665841658</v>
      </c>
      <c r="G866" s="306">
        <f t="shared" ca="1" si="388"/>
        <v>14.917235828817869</v>
      </c>
      <c r="H866" s="307">
        <f t="shared" ca="1" si="389"/>
        <v>-128.18007086729534</v>
      </c>
      <c r="I866" s="304">
        <f t="shared" ca="1" si="390"/>
        <v>129.04516454450132</v>
      </c>
      <c r="J866" s="306">
        <f t="shared" ca="1" si="391"/>
        <v>806.96660753290701</v>
      </c>
      <c r="K866" s="307">
        <f t="shared" ca="1" si="392"/>
        <v>-7.2638289286098985</v>
      </c>
      <c r="L866" s="304">
        <f t="shared" ca="1" si="377"/>
        <v>806.99929918425141</v>
      </c>
      <c r="M866" s="306">
        <f t="shared" ca="1" si="393"/>
        <v>-1.454940303769729</v>
      </c>
      <c r="N866" s="304">
        <f t="shared" ca="1" si="394"/>
        <v>-83.361938849487416</v>
      </c>
      <c r="P866" s="310">
        <f t="shared" ca="1" si="395"/>
        <v>23</v>
      </c>
      <c r="Q866" s="304">
        <f t="shared" ca="1" si="396"/>
        <v>0</v>
      </c>
      <c r="R866" s="306">
        <f t="shared" ca="1" si="397"/>
        <v>0</v>
      </c>
      <c r="S866" s="307">
        <f t="shared" ca="1" si="398"/>
        <v>8.7299999999999986</v>
      </c>
      <c r="T866" s="304">
        <f t="shared" ca="1" si="378"/>
        <v>85.641299999999987</v>
      </c>
      <c r="U866" s="311">
        <f t="shared" ca="1" si="379"/>
        <v>0</v>
      </c>
      <c r="V866" s="306">
        <f t="shared" ca="1" si="380"/>
        <v>1.2258901423358375</v>
      </c>
      <c r="W866" s="304">
        <f t="shared" ca="1" si="381"/>
        <v>55.857804639215516</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3.3459020965680795</v>
      </c>
      <c r="AH866" s="304">
        <f t="shared" ca="1" si="405"/>
        <v>-6.3983325754405387</v>
      </c>
    </row>
    <row r="867" spans="1:34" x14ac:dyDescent="0.2">
      <c r="A867" s="347">
        <f t="shared" ca="1" si="383"/>
        <v>1E-4</v>
      </c>
      <c r="B867" s="304">
        <f t="shared" ca="1" si="384"/>
        <v>33.534800000001361</v>
      </c>
      <c r="D867" s="306">
        <f t="shared" ca="1" si="385"/>
        <v>-0.73963293057294888</v>
      </c>
      <c r="E867" s="307">
        <f t="shared" ca="1" si="386"/>
        <v>-3.4545194978097458</v>
      </c>
      <c r="F867" s="304">
        <f t="shared" ca="1" si="387"/>
        <v>3.5328121705994544</v>
      </c>
      <c r="G867" s="306">
        <f t="shared" ca="1" si="388"/>
        <v>14.917161865524813</v>
      </c>
      <c r="H867" s="307">
        <f t="shared" ca="1" si="389"/>
        <v>-128.18041631924513</v>
      </c>
      <c r="I867" s="304">
        <f t="shared" ca="1" si="390"/>
        <v>129.04549913072239</v>
      </c>
      <c r="J867" s="306">
        <f t="shared" ca="1" si="391"/>
        <v>806.96660753290701</v>
      </c>
      <c r="K867" s="307">
        <f t="shared" ca="1" si="392"/>
        <v>-7.2766469529692257</v>
      </c>
      <c r="L867" s="304">
        <f t="shared" ca="1" si="377"/>
        <v>806.99941466152688</v>
      </c>
      <c r="M867" s="306">
        <f t="shared" ca="1" si="393"/>
        <v>-1.454941182534758</v>
      </c>
      <c r="N867" s="304">
        <f t="shared" ca="1" si="394"/>
        <v>-83.361989199014758</v>
      </c>
      <c r="P867" s="310">
        <f t="shared" ca="1" si="395"/>
        <v>23</v>
      </c>
      <c r="Q867" s="304">
        <f t="shared" ca="1" si="396"/>
        <v>0</v>
      </c>
      <c r="R867" s="306">
        <f t="shared" ca="1" si="397"/>
        <v>0</v>
      </c>
      <c r="S867" s="307">
        <f t="shared" ca="1" si="398"/>
        <v>8.7299999999999986</v>
      </c>
      <c r="T867" s="304">
        <f t="shared" ca="1" si="378"/>
        <v>85.641299999999987</v>
      </c>
      <c r="U867" s="311">
        <f t="shared" ca="1" si="379"/>
        <v>0</v>
      </c>
      <c r="V867" s="306">
        <f t="shared" ca="1" si="380"/>
        <v>1.2258917136860228</v>
      </c>
      <c r="W867" s="304">
        <f t="shared" ca="1" si="381"/>
        <v>55.85816589311743</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3.3458617121658589</v>
      </c>
      <c r="AH867" s="304">
        <f t="shared" ca="1" si="405"/>
        <v>-6.3983739563820761</v>
      </c>
    </row>
    <row r="868" spans="1:34" x14ac:dyDescent="0.2">
      <c r="A868" s="347">
        <f t="shared" ca="1" si="383"/>
        <v>1E-4</v>
      </c>
      <c r="B868" s="304">
        <f t="shared" ca="1" si="384"/>
        <v>33.534900000001365</v>
      </c>
      <c r="D868" s="306">
        <f t="shared" ca="1" si="385"/>
        <v>-0.73963212905311271</v>
      </c>
      <c r="E868" s="307">
        <f t="shared" ca="1" si="386"/>
        <v>-3.4544777445081261</v>
      </c>
      <c r="F868" s="304">
        <f t="shared" ca="1" si="387"/>
        <v>3.5327711748186563</v>
      </c>
      <c r="G868" s="306">
        <f t="shared" ca="1" si="388"/>
        <v>14.917087902311907</v>
      </c>
      <c r="H868" s="307">
        <f t="shared" ca="1" si="389"/>
        <v>-128.18076176701959</v>
      </c>
      <c r="I868" s="304">
        <f t="shared" ca="1" si="390"/>
        <v>129.04583371290502</v>
      </c>
      <c r="J868" s="306">
        <f t="shared" ca="1" si="391"/>
        <v>806.96660753290701</v>
      </c>
      <c r="K868" s="307">
        <f t="shared" ca="1" si="392"/>
        <v>-7.2894650118735393</v>
      </c>
      <c r="L868" s="304">
        <f t="shared" ca="1" si="377"/>
        <v>806.99953034269367</v>
      </c>
      <c r="M868" s="306">
        <f t="shared" ca="1" si="393"/>
        <v>-1.454942061290873</v>
      </c>
      <c r="N868" s="304">
        <f t="shared" ca="1" si="394"/>
        <v>-83.362039548031362</v>
      </c>
      <c r="P868" s="310">
        <f t="shared" ca="1" si="395"/>
        <v>23</v>
      </c>
      <c r="Q868" s="304">
        <f t="shared" ca="1" si="396"/>
        <v>0</v>
      </c>
      <c r="R868" s="306">
        <f t="shared" ca="1" si="397"/>
        <v>0</v>
      </c>
      <c r="S868" s="307">
        <f t="shared" ca="1" si="398"/>
        <v>8.7299999999999986</v>
      </c>
      <c r="T868" s="304">
        <f t="shared" ca="1" si="378"/>
        <v>85.641299999999987</v>
      </c>
      <c r="U868" s="311">
        <f t="shared" ca="1" si="379"/>
        <v>0</v>
      </c>
      <c r="V868" s="306">
        <f t="shared" ca="1" si="380"/>
        <v>1.2258932850424578</v>
      </c>
      <c r="W868" s="304">
        <f t="shared" ca="1" si="381"/>
        <v>55.858527145301515</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3.3458213279427653</v>
      </c>
      <c r="AH868" s="304">
        <f t="shared" ca="1" si="405"/>
        <v>-6.3984153371268544</v>
      </c>
    </row>
    <row r="869" spans="1:34" x14ac:dyDescent="0.2">
      <c r="A869" s="347">
        <f t="shared" ca="1" si="383"/>
        <v>1E-4</v>
      </c>
      <c r="B869" s="304">
        <f t="shared" ca="1" si="384"/>
        <v>33.535000000001368</v>
      </c>
      <c r="D869" s="306">
        <f t="shared" ca="1" si="385"/>
        <v>-0.73963132749437233</v>
      </c>
      <c r="E869" s="307">
        <f t="shared" ca="1" si="386"/>
        <v>-3.4544359914050551</v>
      </c>
      <c r="F869" s="304">
        <f t="shared" ca="1" si="387"/>
        <v>3.532730179241788</v>
      </c>
      <c r="G869" s="306">
        <f t="shared" ca="1" si="388"/>
        <v>14.917013939179158</v>
      </c>
      <c r="H869" s="307">
        <f t="shared" ca="1" si="389"/>
        <v>-128.18110721061873</v>
      </c>
      <c r="I869" s="304">
        <f t="shared" ca="1" si="390"/>
        <v>129.04616829104924</v>
      </c>
      <c r="J869" s="306">
        <f t="shared" ca="1" si="391"/>
        <v>806.96660753290701</v>
      </c>
      <c r="K869" s="307">
        <f t="shared" ca="1" si="392"/>
        <v>-7.3022831053224211</v>
      </c>
      <c r="L869" s="304">
        <f t="shared" ca="1" si="377"/>
        <v>806.99964622775337</v>
      </c>
      <c r="M869" s="306">
        <f t="shared" ca="1" si="393"/>
        <v>-1.454942940038074</v>
      </c>
      <c r="N869" s="304">
        <f t="shared" ca="1" si="394"/>
        <v>-83.362089896537242</v>
      </c>
      <c r="P869" s="310">
        <f t="shared" ca="1" si="395"/>
        <v>23</v>
      </c>
      <c r="Q869" s="304">
        <f t="shared" ca="1" si="396"/>
        <v>0</v>
      </c>
      <c r="R869" s="306">
        <f t="shared" ca="1" si="397"/>
        <v>0</v>
      </c>
      <c r="S869" s="307">
        <f t="shared" ca="1" si="398"/>
        <v>8.7299999999999986</v>
      </c>
      <c r="T869" s="304">
        <f t="shared" ca="1" si="378"/>
        <v>85.641299999999987</v>
      </c>
      <c r="U869" s="311">
        <f t="shared" ca="1" si="379"/>
        <v>0</v>
      </c>
      <c r="V869" s="306">
        <f t="shared" ca="1" si="380"/>
        <v>1.2258948564051428</v>
      </c>
      <c r="W869" s="304">
        <f t="shared" ca="1" si="381"/>
        <v>55.858888395767828</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3.3457809438988111</v>
      </c>
      <c r="AH869" s="304">
        <f t="shared" ca="1" si="405"/>
        <v>-6.3984567176748595</v>
      </c>
    </row>
    <row r="870" spans="1:34" x14ac:dyDescent="0.2">
      <c r="A870" s="347">
        <f t="shared" ca="1" si="383"/>
        <v>1E-4</v>
      </c>
      <c r="B870" s="304">
        <f t="shared" ca="1" si="384"/>
        <v>33.535100000001371</v>
      </c>
      <c r="D870" s="306">
        <f t="shared" ca="1" si="385"/>
        <v>-0.73963052589673017</v>
      </c>
      <c r="E870" s="307">
        <f t="shared" ca="1" si="386"/>
        <v>-3.4543942385005248</v>
      </c>
      <c r="F870" s="304">
        <f t="shared" ca="1" si="387"/>
        <v>3.5326891838688406</v>
      </c>
      <c r="G870" s="306">
        <f t="shared" ca="1" si="388"/>
        <v>14.916939976126569</v>
      </c>
      <c r="H870" s="307">
        <f t="shared" ca="1" si="389"/>
        <v>-128.18145265004259</v>
      </c>
      <c r="I870" s="304">
        <f t="shared" ca="1" si="390"/>
        <v>129.04650286515505</v>
      </c>
      <c r="J870" s="306">
        <f t="shared" ca="1" si="391"/>
        <v>806.96660753290701</v>
      </c>
      <c r="K870" s="307">
        <f t="shared" ca="1" si="392"/>
        <v>-7.3151012333154544</v>
      </c>
      <c r="L870" s="304">
        <f t="shared" ca="1" si="377"/>
        <v>806.99976231670757</v>
      </c>
      <c r="M870" s="306">
        <f t="shared" ca="1" si="393"/>
        <v>-1.4549438187763615</v>
      </c>
      <c r="N870" s="304">
        <f t="shared" ca="1" si="394"/>
        <v>-83.362140244532412</v>
      </c>
      <c r="P870" s="310">
        <f t="shared" ca="1" si="395"/>
        <v>23</v>
      </c>
      <c r="Q870" s="304">
        <f t="shared" ca="1" si="396"/>
        <v>0</v>
      </c>
      <c r="R870" s="306">
        <f t="shared" ca="1" si="397"/>
        <v>0</v>
      </c>
      <c r="S870" s="307">
        <f t="shared" ca="1" si="398"/>
        <v>8.7299999999999986</v>
      </c>
      <c r="T870" s="304">
        <f t="shared" ca="1" si="378"/>
        <v>85.641299999999987</v>
      </c>
      <c r="U870" s="311">
        <f t="shared" ca="1" si="379"/>
        <v>0</v>
      </c>
      <c r="V870" s="306">
        <f t="shared" ca="1" si="380"/>
        <v>1.2258964277740769</v>
      </c>
      <c r="W870" s="304">
        <f t="shared" ca="1" si="381"/>
        <v>55.859249644516268</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3.3457405600339891</v>
      </c>
      <c r="AH870" s="304">
        <f t="shared" ca="1" si="405"/>
        <v>-6.3984980980260984</v>
      </c>
    </row>
    <row r="871" spans="1:34" x14ac:dyDescent="0.2">
      <c r="A871" s="347">
        <f t="shared" ca="1" si="383"/>
        <v>1E-4</v>
      </c>
      <c r="B871" s="304">
        <f t="shared" ca="1" si="384"/>
        <v>33.535200000001375</v>
      </c>
      <c r="D871" s="306">
        <f t="shared" ca="1" si="385"/>
        <v>-0.7396297242601837</v>
      </c>
      <c r="E871" s="307">
        <f t="shared" ca="1" si="386"/>
        <v>-3.4543524857945487</v>
      </c>
      <c r="F871" s="304">
        <f t="shared" ca="1" si="387"/>
        <v>3.5326481886998278</v>
      </c>
      <c r="G871" s="306">
        <f t="shared" ca="1" si="388"/>
        <v>14.916866013154143</v>
      </c>
      <c r="H871" s="307">
        <f t="shared" ca="1" si="389"/>
        <v>-128.18179808529118</v>
      </c>
      <c r="I871" s="304">
        <f t="shared" ca="1" si="390"/>
        <v>129.04683743522253</v>
      </c>
      <c r="J871" s="306">
        <f t="shared" ca="1" si="391"/>
        <v>806.96660753290701</v>
      </c>
      <c r="K871" s="307">
        <f t="shared" ca="1" si="392"/>
        <v>-7.3279193958522209</v>
      </c>
      <c r="L871" s="304">
        <f t="shared" ca="1" si="377"/>
        <v>806.99987860955775</v>
      </c>
      <c r="M871" s="306">
        <f t="shared" ca="1" si="393"/>
        <v>-1.4549446975057354</v>
      </c>
      <c r="N871" s="304">
        <f t="shared" ca="1" si="394"/>
        <v>-83.362190592016873</v>
      </c>
      <c r="P871" s="310">
        <f t="shared" ca="1" si="395"/>
        <v>23</v>
      </c>
      <c r="Q871" s="304">
        <f t="shared" ca="1" si="396"/>
        <v>0</v>
      </c>
      <c r="R871" s="306">
        <f t="shared" ca="1" si="397"/>
        <v>0</v>
      </c>
      <c r="S871" s="307">
        <f t="shared" ca="1" si="398"/>
        <v>8.7299999999999986</v>
      </c>
      <c r="T871" s="304">
        <f t="shared" ca="1" si="378"/>
        <v>85.641299999999987</v>
      </c>
      <c r="U871" s="311">
        <f t="shared" ca="1" si="379"/>
        <v>0</v>
      </c>
      <c r="V871" s="306">
        <f t="shared" ca="1" si="380"/>
        <v>1.2258979991492609</v>
      </c>
      <c r="W871" s="304">
        <f t="shared" ca="1" si="381"/>
        <v>55.859610891546915</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3.3457001763483136</v>
      </c>
      <c r="AH871" s="304">
        <f t="shared" ca="1" si="405"/>
        <v>-6.3985394781805587</v>
      </c>
    </row>
    <row r="872" spans="1:34" x14ac:dyDescent="0.2">
      <c r="A872" s="347">
        <f t="shared" ca="1" si="383"/>
        <v>1E-4</v>
      </c>
      <c r="B872" s="304">
        <f t="shared" ca="1" si="384"/>
        <v>33.535300000001378</v>
      </c>
      <c r="D872" s="306">
        <f t="shared" ca="1" si="385"/>
        <v>-0.73962892258473556</v>
      </c>
      <c r="E872" s="307">
        <f t="shared" ca="1" si="386"/>
        <v>-3.454310733287115</v>
      </c>
      <c r="F872" s="304">
        <f t="shared" ca="1" si="387"/>
        <v>3.5326071937347385</v>
      </c>
      <c r="G872" s="306">
        <f t="shared" ca="1" si="388"/>
        <v>14.916792050261884</v>
      </c>
      <c r="H872" s="307">
        <f t="shared" ca="1" si="389"/>
        <v>-128.1821435163645</v>
      </c>
      <c r="I872" s="304">
        <f t="shared" ca="1" si="390"/>
        <v>129.04717200125162</v>
      </c>
      <c r="J872" s="306">
        <f t="shared" ca="1" si="391"/>
        <v>806.96660753290701</v>
      </c>
      <c r="K872" s="307">
        <f t="shared" ca="1" si="392"/>
        <v>-7.340737592932304</v>
      </c>
      <c r="L872" s="304">
        <f t="shared" ca="1" si="377"/>
        <v>806.99999510630551</v>
      </c>
      <c r="M872" s="306">
        <f t="shared" ca="1" si="393"/>
        <v>-1.454945576226196</v>
      </c>
      <c r="N872" s="304">
        <f t="shared" ca="1" si="394"/>
        <v>-83.362240938990638</v>
      </c>
      <c r="P872" s="310">
        <f t="shared" ca="1" si="395"/>
        <v>23</v>
      </c>
      <c r="Q872" s="304">
        <f t="shared" ca="1" si="396"/>
        <v>0</v>
      </c>
      <c r="R872" s="306">
        <f t="shared" ca="1" si="397"/>
        <v>0</v>
      </c>
      <c r="S872" s="307">
        <f t="shared" ca="1" si="398"/>
        <v>8.7299999999999986</v>
      </c>
      <c r="T872" s="304">
        <f t="shared" ca="1" si="378"/>
        <v>85.641299999999987</v>
      </c>
      <c r="U872" s="311">
        <f t="shared" ca="1" si="379"/>
        <v>0</v>
      </c>
      <c r="V872" s="306">
        <f t="shared" ca="1" si="380"/>
        <v>1.2258995705306948</v>
      </c>
      <c r="W872" s="304">
        <f t="shared" ca="1" si="381"/>
        <v>55.859972136859696</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3.3456597928417766</v>
      </c>
      <c r="AH872" s="304">
        <f t="shared" ca="1" si="405"/>
        <v>-6.3985808581382502</v>
      </c>
    </row>
    <row r="873" spans="1:34" x14ac:dyDescent="0.2">
      <c r="A873" s="347">
        <f t="shared" ca="1" si="383"/>
        <v>1E-4</v>
      </c>
      <c r="B873" s="304">
        <f t="shared" ca="1" si="384"/>
        <v>33.535400000001381</v>
      </c>
      <c r="D873" s="306">
        <f t="shared" ca="1" si="385"/>
        <v>-0.73962812087038488</v>
      </c>
      <c r="E873" s="307">
        <f t="shared" ca="1" si="386"/>
        <v>-3.4542689809782345</v>
      </c>
      <c r="F873" s="304">
        <f t="shared" ca="1" si="387"/>
        <v>3.532566198973583</v>
      </c>
      <c r="G873" s="306">
        <f t="shared" ca="1" si="388"/>
        <v>14.916718087449798</v>
      </c>
      <c r="H873" s="307">
        <f t="shared" ca="1" si="389"/>
        <v>-128.1824889432626</v>
      </c>
      <c r="I873" s="304">
        <f t="shared" ca="1" si="390"/>
        <v>129.04750656324239</v>
      </c>
      <c r="J873" s="306">
        <f t="shared" ca="1" si="391"/>
        <v>806.96660753290701</v>
      </c>
      <c r="K873" s="307">
        <f t="shared" ca="1" si="392"/>
        <v>-7.3535558245552854</v>
      </c>
      <c r="L873" s="304">
        <f t="shared" ca="1" si="377"/>
        <v>807.00011180695242</v>
      </c>
      <c r="M873" s="306">
        <f t="shared" ca="1" si="393"/>
        <v>-1.4549464549377431</v>
      </c>
      <c r="N873" s="304">
        <f t="shared" ca="1" si="394"/>
        <v>-83.362291285453693</v>
      </c>
      <c r="P873" s="310">
        <f t="shared" ca="1" si="395"/>
        <v>23</v>
      </c>
      <c r="Q873" s="304">
        <f t="shared" ca="1" si="396"/>
        <v>0</v>
      </c>
      <c r="R873" s="306">
        <f t="shared" ca="1" si="397"/>
        <v>0</v>
      </c>
      <c r="S873" s="307">
        <f t="shared" ca="1" si="398"/>
        <v>8.7299999999999986</v>
      </c>
      <c r="T873" s="304">
        <f t="shared" ca="1" si="378"/>
        <v>85.641299999999987</v>
      </c>
      <c r="U873" s="311">
        <f t="shared" ca="1" si="379"/>
        <v>0</v>
      </c>
      <c r="V873" s="306">
        <f t="shared" ca="1" si="380"/>
        <v>1.2259011419183785</v>
      </c>
      <c r="W873" s="304">
        <f t="shared" ca="1" si="381"/>
        <v>55.860333380454605</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3.3456194095143852</v>
      </c>
      <c r="AH873" s="304">
        <f t="shared" ca="1" si="405"/>
        <v>-6.398622237899164</v>
      </c>
    </row>
    <row r="874" spans="1:34" x14ac:dyDescent="0.2">
      <c r="A874" s="347">
        <f t="shared" ca="1" si="383"/>
        <v>1E-4</v>
      </c>
      <c r="B874" s="304">
        <f t="shared" ca="1" si="384"/>
        <v>33.535500000001385</v>
      </c>
      <c r="D874" s="306">
        <f t="shared" ca="1" si="385"/>
        <v>-0.73962731911713497</v>
      </c>
      <c r="E874" s="307">
        <f t="shared" ca="1" si="386"/>
        <v>-3.4542272288679072</v>
      </c>
      <c r="F874" s="304">
        <f t="shared" ca="1" si="387"/>
        <v>3.5325252044163622</v>
      </c>
      <c r="G874" s="306">
        <f t="shared" ca="1" si="388"/>
        <v>14.916644124717886</v>
      </c>
      <c r="H874" s="307">
        <f t="shared" ca="1" si="389"/>
        <v>-128.18283436598549</v>
      </c>
      <c r="I874" s="304">
        <f t="shared" ca="1" si="390"/>
        <v>129.04784112119486</v>
      </c>
      <c r="J874" s="306">
        <f t="shared" ca="1" si="391"/>
        <v>806.96660753290701</v>
      </c>
      <c r="K874" s="307">
        <f t="shared" ca="1" si="392"/>
        <v>-7.3663740907207478</v>
      </c>
      <c r="L874" s="304">
        <f t="shared" ca="1" si="377"/>
        <v>807.00022871149997</v>
      </c>
      <c r="M874" s="306">
        <f t="shared" ca="1" si="393"/>
        <v>-1.4549473336403773</v>
      </c>
      <c r="N874" s="304">
        <f t="shared" ca="1" si="394"/>
        <v>-83.362341631406082</v>
      </c>
      <c r="P874" s="310">
        <f t="shared" ca="1" si="395"/>
        <v>23</v>
      </c>
      <c r="Q874" s="304">
        <f t="shared" ca="1" si="396"/>
        <v>0</v>
      </c>
      <c r="R874" s="306">
        <f t="shared" ca="1" si="397"/>
        <v>0</v>
      </c>
      <c r="S874" s="307">
        <f t="shared" ca="1" si="398"/>
        <v>8.7299999999999986</v>
      </c>
      <c r="T874" s="304">
        <f t="shared" ca="1" si="378"/>
        <v>85.641299999999987</v>
      </c>
      <c r="U874" s="311">
        <f t="shared" ca="1" si="379"/>
        <v>0</v>
      </c>
      <c r="V874" s="306">
        <f t="shared" ca="1" si="380"/>
        <v>1.2259027133123113</v>
      </c>
      <c r="W874" s="304">
        <f t="shared" ca="1" si="381"/>
        <v>55.860694622331629</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3.3455790263661385</v>
      </c>
      <c r="AH874" s="304">
        <f t="shared" ca="1" si="405"/>
        <v>-6.3986636174633009</v>
      </c>
    </row>
    <row r="875" spans="1:34" x14ac:dyDescent="0.2">
      <c r="A875" s="347">
        <f t="shared" ca="1" si="383"/>
        <v>1E-4</v>
      </c>
      <c r="B875" s="304">
        <f t="shared" ca="1" si="384"/>
        <v>33.535600000001388</v>
      </c>
      <c r="D875" s="306">
        <f t="shared" ca="1" si="385"/>
        <v>-0.73962651732498264</v>
      </c>
      <c r="E875" s="307">
        <f t="shared" ca="1" si="386"/>
        <v>-3.4541854769561331</v>
      </c>
      <c r="F875" s="304">
        <f t="shared" ca="1" si="387"/>
        <v>3.5324842100630756</v>
      </c>
      <c r="G875" s="306">
        <f t="shared" ca="1" si="388"/>
        <v>14.916570162066153</v>
      </c>
      <c r="H875" s="307">
        <f t="shared" ca="1" si="389"/>
        <v>-128.18317978453319</v>
      </c>
      <c r="I875" s="304">
        <f t="shared" ca="1" si="390"/>
        <v>129.04817567510904</v>
      </c>
      <c r="J875" s="306">
        <f t="shared" ca="1" si="391"/>
        <v>806.96660753290701</v>
      </c>
      <c r="K875" s="307">
        <f t="shared" ca="1" si="392"/>
        <v>-7.3791923914282735</v>
      </c>
      <c r="L875" s="304">
        <f t="shared" ca="1" si="377"/>
        <v>807.00034581994976</v>
      </c>
      <c r="M875" s="306">
        <f t="shared" ca="1" si="393"/>
        <v>-1.4549482123340987</v>
      </c>
      <c r="N875" s="304">
        <f t="shared" ca="1" si="394"/>
        <v>-83.362391976847803</v>
      </c>
      <c r="P875" s="310">
        <f t="shared" ca="1" si="395"/>
        <v>23</v>
      </c>
      <c r="Q875" s="304">
        <f t="shared" ca="1" si="396"/>
        <v>0</v>
      </c>
      <c r="R875" s="306">
        <f t="shared" ca="1" si="397"/>
        <v>0</v>
      </c>
      <c r="S875" s="307">
        <f t="shared" ca="1" si="398"/>
        <v>8.7299999999999986</v>
      </c>
      <c r="T875" s="304">
        <f t="shared" ca="1" si="378"/>
        <v>85.641299999999987</v>
      </c>
      <c r="U875" s="311">
        <f t="shared" ca="1" si="379"/>
        <v>0</v>
      </c>
      <c r="V875" s="306">
        <f t="shared" ca="1" si="380"/>
        <v>1.2259042847124935</v>
      </c>
      <c r="W875" s="304">
        <f t="shared" ca="1" si="381"/>
        <v>55.861055862490723</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3.3455386433970418</v>
      </c>
      <c r="AH875" s="304">
        <f t="shared" ca="1" si="405"/>
        <v>-6.3987049968306575</v>
      </c>
    </row>
    <row r="876" spans="1:34" x14ac:dyDescent="0.2">
      <c r="A876" s="347">
        <f t="shared" ca="1" si="383"/>
        <v>1E-4</v>
      </c>
      <c r="B876" s="304">
        <f t="shared" ca="1" si="384"/>
        <v>33.535700000001391</v>
      </c>
      <c r="D876" s="306">
        <f t="shared" ca="1" si="385"/>
        <v>-0.73962571549392919</v>
      </c>
      <c r="E876" s="307">
        <f t="shared" ca="1" si="386"/>
        <v>-3.4541437252429192</v>
      </c>
      <c r="F876" s="304">
        <f t="shared" ca="1" si="387"/>
        <v>3.5324432159137302</v>
      </c>
      <c r="G876" s="306">
        <f t="shared" ca="1" si="388"/>
        <v>14.916496199494603</v>
      </c>
      <c r="H876" s="307">
        <f t="shared" ca="1" si="389"/>
        <v>-128.18352519890573</v>
      </c>
      <c r="I876" s="304">
        <f t="shared" ca="1" si="390"/>
        <v>129.04851022498491</v>
      </c>
      <c r="J876" s="306">
        <f t="shared" ca="1" si="391"/>
        <v>806.96660753290701</v>
      </c>
      <c r="K876" s="307">
        <f t="shared" ca="1" si="392"/>
        <v>-7.3920107266774453</v>
      </c>
      <c r="L876" s="304">
        <f t="shared" ca="1" si="377"/>
        <v>807.00046313230337</v>
      </c>
      <c r="M876" s="306">
        <f t="shared" ca="1" si="393"/>
        <v>-1.4549490910189069</v>
      </c>
      <c r="N876" s="304">
        <f t="shared" ca="1" si="394"/>
        <v>-83.362442321778829</v>
      </c>
      <c r="P876" s="310">
        <f t="shared" ca="1" si="395"/>
        <v>23</v>
      </c>
      <c r="Q876" s="304">
        <f t="shared" ca="1" si="396"/>
        <v>0</v>
      </c>
      <c r="R876" s="306">
        <f t="shared" ca="1" si="397"/>
        <v>0</v>
      </c>
      <c r="S876" s="307">
        <f t="shared" ca="1" si="398"/>
        <v>8.7299999999999986</v>
      </c>
      <c r="T876" s="304">
        <f t="shared" ca="1" si="378"/>
        <v>85.641299999999987</v>
      </c>
      <c r="U876" s="311">
        <f t="shared" ca="1" si="379"/>
        <v>0</v>
      </c>
      <c r="V876" s="306">
        <f t="shared" ca="1" si="380"/>
        <v>1.2259058561189256</v>
      </c>
      <c r="W876" s="304">
        <f t="shared" ca="1" si="381"/>
        <v>55.861417100931867</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3.3454982606071013</v>
      </c>
      <c r="AH876" s="304">
        <f t="shared" ca="1" si="405"/>
        <v>-6.3987463760012293</v>
      </c>
    </row>
    <row r="877" spans="1:34" x14ac:dyDescent="0.2">
      <c r="A877" s="347">
        <f t="shared" ca="1" si="383"/>
        <v>1E-4</v>
      </c>
      <c r="B877" s="304">
        <f t="shared" ca="1" si="384"/>
        <v>33.535800000001394</v>
      </c>
      <c r="D877" s="306">
        <f t="shared" ca="1" si="385"/>
        <v>-0.73962491362397731</v>
      </c>
      <c r="E877" s="307">
        <f t="shared" ca="1" si="386"/>
        <v>-3.4541019737282674</v>
      </c>
      <c r="F877" s="304">
        <f t="shared" ca="1" si="387"/>
        <v>3.5324022219683293</v>
      </c>
      <c r="G877" s="306">
        <f t="shared" ca="1" si="388"/>
        <v>14.916422237003241</v>
      </c>
      <c r="H877" s="307">
        <f t="shared" ca="1" si="389"/>
        <v>-128.18387060910311</v>
      </c>
      <c r="I877" s="304">
        <f t="shared" ca="1" si="390"/>
        <v>129.04884477082254</v>
      </c>
      <c r="J877" s="306">
        <f t="shared" ca="1" si="391"/>
        <v>806.96660753290701</v>
      </c>
      <c r="K877" s="307">
        <f t="shared" ca="1" si="392"/>
        <v>-7.4048290964678456</v>
      </c>
      <c r="L877" s="304">
        <f t="shared" ca="1" si="377"/>
        <v>807.00058064856228</v>
      </c>
      <c r="M877" s="306">
        <f t="shared" ca="1" si="393"/>
        <v>-1.4549499696948025</v>
      </c>
      <c r="N877" s="304">
        <f t="shared" ca="1" si="394"/>
        <v>-83.362492666199216</v>
      </c>
      <c r="P877" s="310">
        <f t="shared" ca="1" si="395"/>
        <v>23</v>
      </c>
      <c r="Q877" s="304">
        <f t="shared" ca="1" si="396"/>
        <v>0</v>
      </c>
      <c r="R877" s="306">
        <f t="shared" ca="1" si="397"/>
        <v>0</v>
      </c>
      <c r="S877" s="307">
        <f t="shared" ca="1" si="398"/>
        <v>8.7299999999999986</v>
      </c>
      <c r="T877" s="304">
        <f t="shared" ca="1" si="378"/>
        <v>85.641299999999987</v>
      </c>
      <c r="U877" s="311">
        <f t="shared" ca="1" si="379"/>
        <v>0</v>
      </c>
      <c r="V877" s="306">
        <f t="shared" ca="1" si="380"/>
        <v>1.2259074275316066</v>
      </c>
      <c r="W877" s="304">
        <f t="shared" ca="1" si="381"/>
        <v>55.861778337655082</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3.3454578779963153</v>
      </c>
      <c r="AH877" s="304">
        <f t="shared" ca="1" si="405"/>
        <v>-6.3987877549750145</v>
      </c>
    </row>
    <row r="878" spans="1:34" x14ac:dyDescent="0.2">
      <c r="A878" s="347">
        <f t="shared" ca="1" si="383"/>
        <v>1E-4</v>
      </c>
      <c r="B878" s="304">
        <f t="shared" ca="1" si="384"/>
        <v>33.535900000001398</v>
      </c>
      <c r="D878" s="306">
        <f t="shared" ca="1" si="385"/>
        <v>-0.7396241117151261</v>
      </c>
      <c r="E878" s="307">
        <f t="shared" ca="1" si="386"/>
        <v>-3.454060222412175</v>
      </c>
      <c r="F878" s="304">
        <f t="shared" ca="1" si="387"/>
        <v>3.5323612282268688</v>
      </c>
      <c r="G878" s="306">
        <f t="shared" ca="1" si="388"/>
        <v>14.916348274592069</v>
      </c>
      <c r="H878" s="307">
        <f t="shared" ca="1" si="389"/>
        <v>-128.18421601512534</v>
      </c>
      <c r="I878" s="304">
        <f t="shared" ca="1" si="390"/>
        <v>129.0491793126219</v>
      </c>
      <c r="J878" s="306">
        <f t="shared" ca="1" si="391"/>
        <v>806.96660753290701</v>
      </c>
      <c r="K878" s="307">
        <f t="shared" ca="1" si="392"/>
        <v>-7.417647500799057</v>
      </c>
      <c r="L878" s="304">
        <f t="shared" ca="1" si="377"/>
        <v>807.00069836872808</v>
      </c>
      <c r="M878" s="306">
        <f t="shared" ca="1" si="393"/>
        <v>-1.4549508483617857</v>
      </c>
      <c r="N878" s="304">
        <f t="shared" ca="1" si="394"/>
        <v>-83.362543010108951</v>
      </c>
      <c r="P878" s="310">
        <f t="shared" ca="1" si="395"/>
        <v>23</v>
      </c>
      <c r="Q878" s="304">
        <f t="shared" ca="1" si="396"/>
        <v>0</v>
      </c>
      <c r="R878" s="306">
        <f t="shared" ca="1" si="397"/>
        <v>0</v>
      </c>
      <c r="S878" s="307">
        <f t="shared" ca="1" si="398"/>
        <v>8.7299999999999986</v>
      </c>
      <c r="T878" s="304">
        <f t="shared" ca="1" si="378"/>
        <v>85.641299999999987</v>
      </c>
      <c r="U878" s="311">
        <f t="shared" ca="1" si="379"/>
        <v>0</v>
      </c>
      <c r="V878" s="306">
        <f t="shared" ca="1" si="380"/>
        <v>1.2259089989505376</v>
      </c>
      <c r="W878" s="304">
        <f t="shared" ca="1" si="381"/>
        <v>55.862139572660304</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3.3454174955646838</v>
      </c>
      <c r="AH878" s="304">
        <f t="shared" ca="1" si="405"/>
        <v>-6.3988291337520149</v>
      </c>
    </row>
    <row r="879" spans="1:34" x14ac:dyDescent="0.2">
      <c r="A879" s="347">
        <f t="shared" ca="1" si="383"/>
        <v>1E-4</v>
      </c>
      <c r="B879" s="304">
        <f t="shared" ca="1" si="384"/>
        <v>33.536000000001401</v>
      </c>
      <c r="D879" s="306">
        <f t="shared" ca="1" si="385"/>
        <v>-0.73962330976737478</v>
      </c>
      <c r="E879" s="307">
        <f t="shared" ca="1" si="386"/>
        <v>-3.45401847129465</v>
      </c>
      <c r="F879" s="304">
        <f t="shared" ca="1" si="387"/>
        <v>3.5323202346893572</v>
      </c>
      <c r="G879" s="306">
        <f t="shared" ca="1" si="388"/>
        <v>14.916274312261093</v>
      </c>
      <c r="H879" s="307">
        <f t="shared" ca="1" si="389"/>
        <v>-128.18456141697249</v>
      </c>
      <c r="I879" s="304">
        <f t="shared" ca="1" si="390"/>
        <v>129.04951385038308</v>
      </c>
      <c r="J879" s="306">
        <f t="shared" ca="1" si="391"/>
        <v>806.96660753290701</v>
      </c>
      <c r="K879" s="307">
        <f t="shared" ca="1" si="392"/>
        <v>-7.430465939670662</v>
      </c>
      <c r="L879" s="304">
        <f t="shared" ca="1" si="377"/>
        <v>807.00081629280237</v>
      </c>
      <c r="M879" s="306">
        <f t="shared" ca="1" si="393"/>
        <v>-1.4549517270198564</v>
      </c>
      <c r="N879" s="304">
        <f t="shared" ca="1" si="394"/>
        <v>-83.362593353508032</v>
      </c>
      <c r="P879" s="310">
        <f t="shared" ca="1" si="395"/>
        <v>23</v>
      </c>
      <c r="Q879" s="304">
        <f t="shared" ca="1" si="396"/>
        <v>0</v>
      </c>
      <c r="R879" s="306">
        <f t="shared" ca="1" si="397"/>
        <v>0</v>
      </c>
      <c r="S879" s="307">
        <f t="shared" ca="1" si="398"/>
        <v>8.7299999999999986</v>
      </c>
      <c r="T879" s="304">
        <f t="shared" ca="1" si="378"/>
        <v>85.641299999999987</v>
      </c>
      <c r="U879" s="311">
        <f t="shared" ca="1" si="379"/>
        <v>0</v>
      </c>
      <c r="V879" s="306">
        <f t="shared" ca="1" si="380"/>
        <v>1.2259105703757176</v>
      </c>
      <c r="W879" s="304">
        <f t="shared" ca="1" si="381"/>
        <v>55.862500805947569</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3.3453771133122157</v>
      </c>
      <c r="AH879" s="304">
        <f t="shared" ca="1" si="405"/>
        <v>-6.3988705123322234</v>
      </c>
    </row>
    <row r="880" spans="1:34" x14ac:dyDescent="0.2">
      <c r="A880" s="347">
        <f t="shared" ca="1" si="383"/>
        <v>1E-4</v>
      </c>
      <c r="B880" s="304">
        <f t="shared" ca="1" si="384"/>
        <v>33.536100000001404</v>
      </c>
      <c r="D880" s="306">
        <f t="shared" ca="1" si="385"/>
        <v>-0.7396225077807258</v>
      </c>
      <c r="E880" s="307">
        <f t="shared" ca="1" si="386"/>
        <v>-3.453976720375687</v>
      </c>
      <c r="F880" s="304">
        <f t="shared" ca="1" si="387"/>
        <v>3.53227924135579</v>
      </c>
      <c r="G880" s="306">
        <f t="shared" ca="1" si="388"/>
        <v>14.916200350010316</v>
      </c>
      <c r="H880" s="307">
        <f t="shared" ca="1" si="389"/>
        <v>-128.18490681464453</v>
      </c>
      <c r="I880" s="304">
        <f t="shared" ca="1" si="390"/>
        <v>129.04984838410601</v>
      </c>
      <c r="J880" s="306">
        <f t="shared" ca="1" si="391"/>
        <v>806.96660753290701</v>
      </c>
      <c r="K880" s="307">
        <f t="shared" ca="1" si="392"/>
        <v>-7.4432844130822433</v>
      </c>
      <c r="L880" s="304">
        <f t="shared" ca="1" si="377"/>
        <v>807.00093442078673</v>
      </c>
      <c r="M880" s="306">
        <f t="shared" ca="1" si="393"/>
        <v>-1.454952605669015</v>
      </c>
      <c r="N880" s="304">
        <f t="shared" ca="1" si="394"/>
        <v>-83.362643696396489</v>
      </c>
      <c r="P880" s="310">
        <f t="shared" ca="1" si="395"/>
        <v>23</v>
      </c>
      <c r="Q880" s="304">
        <f t="shared" ca="1" si="396"/>
        <v>0</v>
      </c>
      <c r="R880" s="306">
        <f t="shared" ca="1" si="397"/>
        <v>0</v>
      </c>
      <c r="S880" s="307">
        <f t="shared" ca="1" si="398"/>
        <v>8.7299999999999986</v>
      </c>
      <c r="T880" s="304">
        <f t="shared" ca="1" si="378"/>
        <v>85.641299999999987</v>
      </c>
      <c r="U880" s="311">
        <f t="shared" ca="1" si="379"/>
        <v>0</v>
      </c>
      <c r="V880" s="306">
        <f t="shared" ca="1" si="380"/>
        <v>1.2259121418071475</v>
      </c>
      <c r="W880" s="304">
        <f t="shared" ca="1" si="381"/>
        <v>55.862862037516798</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3.3453367312389082</v>
      </c>
      <c r="AH880" s="304">
        <f t="shared" ca="1" si="405"/>
        <v>-6.3989118907156444</v>
      </c>
    </row>
    <row r="881" spans="1:34" x14ac:dyDescent="0.2">
      <c r="A881" s="347">
        <f t="shared" ca="1" si="383"/>
        <v>1E-4</v>
      </c>
      <c r="B881" s="304">
        <f t="shared" ca="1" si="384"/>
        <v>33.536200000001408</v>
      </c>
      <c r="D881" s="306">
        <f t="shared" ca="1" si="385"/>
        <v>-0.73962170575517794</v>
      </c>
      <c r="E881" s="307">
        <f t="shared" ca="1" si="386"/>
        <v>-3.4539349696552959</v>
      </c>
      <c r="F881" s="304">
        <f t="shared" ca="1" si="387"/>
        <v>3.5322382482261765</v>
      </c>
      <c r="G881" s="306">
        <f t="shared" ca="1" si="388"/>
        <v>14.916126387839741</v>
      </c>
      <c r="H881" s="307">
        <f t="shared" ca="1" si="389"/>
        <v>-128.18525220814149</v>
      </c>
      <c r="I881" s="304">
        <f t="shared" ca="1" si="390"/>
        <v>129.05018291379076</v>
      </c>
      <c r="J881" s="306">
        <f t="shared" ca="1" si="391"/>
        <v>806.96660753290701</v>
      </c>
      <c r="K881" s="307">
        <f t="shared" ca="1" si="392"/>
        <v>-7.4561029210333825</v>
      </c>
      <c r="L881" s="304">
        <f t="shared" ca="1" si="377"/>
        <v>807.00105275268243</v>
      </c>
      <c r="M881" s="306">
        <f t="shared" ca="1" si="393"/>
        <v>-1.4549534843092611</v>
      </c>
      <c r="N881" s="304">
        <f t="shared" ca="1" si="394"/>
        <v>-83.362694038774308</v>
      </c>
      <c r="P881" s="310">
        <f t="shared" ca="1" si="395"/>
        <v>23</v>
      </c>
      <c r="Q881" s="304">
        <f t="shared" ca="1" si="396"/>
        <v>0</v>
      </c>
      <c r="R881" s="306">
        <f t="shared" ca="1" si="397"/>
        <v>0</v>
      </c>
      <c r="S881" s="307">
        <f t="shared" ca="1" si="398"/>
        <v>8.7299999999999986</v>
      </c>
      <c r="T881" s="304">
        <f t="shared" ca="1" si="378"/>
        <v>85.641299999999987</v>
      </c>
      <c r="U881" s="311">
        <f t="shared" ca="1" si="379"/>
        <v>0</v>
      </c>
      <c r="V881" s="306">
        <f t="shared" ca="1" si="380"/>
        <v>1.2259137132448263</v>
      </c>
      <c r="W881" s="304">
        <f t="shared" ca="1" si="381"/>
        <v>55.863223267367992</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3.3452963493447667</v>
      </c>
      <c r="AH881" s="304">
        <f t="shared" ca="1" si="405"/>
        <v>-6.398953268902269</v>
      </c>
    </row>
    <row r="882" spans="1:34" x14ac:dyDescent="0.2">
      <c r="A882" s="347">
        <f t="shared" ca="1" si="383"/>
        <v>1E-4</v>
      </c>
      <c r="B882" s="304">
        <f t="shared" ca="1" si="384"/>
        <v>33.536300000001411</v>
      </c>
      <c r="D882" s="306">
        <f t="shared" ca="1" si="385"/>
        <v>-0.73962090369073452</v>
      </c>
      <c r="E882" s="307">
        <f t="shared" ca="1" si="386"/>
        <v>-3.4538932191334766</v>
      </c>
      <c r="F882" s="304">
        <f t="shared" ca="1" si="387"/>
        <v>3.5321972553005176</v>
      </c>
      <c r="G882" s="306">
        <f t="shared" ca="1" si="388"/>
        <v>14.916052425749372</v>
      </c>
      <c r="H882" s="307">
        <f t="shared" ca="1" si="389"/>
        <v>-128.18559759746341</v>
      </c>
      <c r="I882" s="304">
        <f t="shared" ca="1" si="390"/>
        <v>129.05051743943733</v>
      </c>
      <c r="J882" s="306">
        <f t="shared" ca="1" si="391"/>
        <v>806.96660753290701</v>
      </c>
      <c r="K882" s="307">
        <f t="shared" ca="1" si="392"/>
        <v>-7.4689214635236629</v>
      </c>
      <c r="L882" s="304">
        <f t="shared" ca="1" si="377"/>
        <v>807.00117128849149</v>
      </c>
      <c r="M882" s="306">
        <f t="shared" ca="1" si="393"/>
        <v>-1.4549543629405954</v>
      </c>
      <c r="N882" s="304">
        <f t="shared" ca="1" si="394"/>
        <v>-83.362744380641516</v>
      </c>
      <c r="P882" s="310">
        <f t="shared" ca="1" si="395"/>
        <v>23</v>
      </c>
      <c r="Q882" s="304">
        <f t="shared" ca="1" si="396"/>
        <v>0</v>
      </c>
      <c r="R882" s="306">
        <f t="shared" ca="1" si="397"/>
        <v>0</v>
      </c>
      <c r="S882" s="307">
        <f t="shared" ca="1" si="398"/>
        <v>8.7299999999999986</v>
      </c>
      <c r="T882" s="304">
        <f t="shared" ca="1" si="378"/>
        <v>85.641299999999987</v>
      </c>
      <c r="U882" s="311">
        <f t="shared" ca="1" si="379"/>
        <v>0</v>
      </c>
      <c r="V882" s="306">
        <f t="shared" ca="1" si="380"/>
        <v>1.2259152846887549</v>
      </c>
      <c r="W882" s="304">
        <f t="shared" ca="1" si="381"/>
        <v>55.863584495501151</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3.3452559676297957</v>
      </c>
      <c r="AH882" s="304">
        <f t="shared" ca="1" si="405"/>
        <v>-6.3989946468920964</v>
      </c>
    </row>
    <row r="883" spans="1:34" x14ac:dyDescent="0.2">
      <c r="A883" s="347">
        <f t="shared" ca="1" si="383"/>
        <v>1E-4</v>
      </c>
      <c r="B883" s="304">
        <f t="shared" ca="1" si="384"/>
        <v>33.536400000001414</v>
      </c>
      <c r="D883" s="306">
        <f t="shared" ca="1" si="385"/>
        <v>-0.73962010158739278</v>
      </c>
      <c r="E883" s="307">
        <f t="shared" ca="1" si="386"/>
        <v>-3.4538514688102291</v>
      </c>
      <c r="F883" s="304">
        <f t="shared" ca="1" si="387"/>
        <v>3.5321562625788121</v>
      </c>
      <c r="G883" s="306">
        <f t="shared" ca="1" si="388"/>
        <v>14.915978463739213</v>
      </c>
      <c r="H883" s="307">
        <f t="shared" ca="1" si="389"/>
        <v>-128.1859429826103</v>
      </c>
      <c r="I883" s="304">
        <f t="shared" ca="1" si="390"/>
        <v>129.05085196104577</v>
      </c>
      <c r="J883" s="306">
        <f t="shared" ca="1" si="391"/>
        <v>806.96660753290701</v>
      </c>
      <c r="K883" s="307">
        <f t="shared" ca="1" si="392"/>
        <v>-7.4817400405526664</v>
      </c>
      <c r="L883" s="304">
        <f t="shared" ca="1" si="377"/>
        <v>807.00129002821495</v>
      </c>
      <c r="M883" s="306">
        <f t="shared" ca="1" si="393"/>
        <v>-1.454955241563018</v>
      </c>
      <c r="N883" s="304">
        <f t="shared" ca="1" si="394"/>
        <v>-83.362794721998114</v>
      </c>
      <c r="P883" s="310">
        <f t="shared" ca="1" si="395"/>
        <v>23</v>
      </c>
      <c r="Q883" s="304">
        <f t="shared" ca="1" si="396"/>
        <v>0</v>
      </c>
      <c r="R883" s="306">
        <f t="shared" ca="1" si="397"/>
        <v>0</v>
      </c>
      <c r="S883" s="307">
        <f t="shared" ca="1" si="398"/>
        <v>8.7299999999999986</v>
      </c>
      <c r="T883" s="304">
        <f t="shared" ca="1" si="378"/>
        <v>85.641299999999987</v>
      </c>
      <c r="U883" s="311">
        <f t="shared" ca="1" si="379"/>
        <v>0</v>
      </c>
      <c r="V883" s="306">
        <f t="shared" ca="1" si="380"/>
        <v>1.225916856138932</v>
      </c>
      <c r="W883" s="304">
        <f t="shared" ca="1" si="381"/>
        <v>55.863945721916224</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3.3452155860939907</v>
      </c>
      <c r="AH883" s="304">
        <f t="shared" ca="1" si="405"/>
        <v>-6.3990360246851274</v>
      </c>
    </row>
    <row r="884" spans="1:34" x14ac:dyDescent="0.2">
      <c r="A884" s="347">
        <f t="shared" ca="1" si="383"/>
        <v>1E-4</v>
      </c>
      <c r="B884" s="304">
        <f t="shared" ca="1" si="384"/>
        <v>33.536500000001418</v>
      </c>
      <c r="D884" s="306">
        <f t="shared" ca="1" si="385"/>
        <v>-0.73961929944515359</v>
      </c>
      <c r="E884" s="307">
        <f t="shared" ca="1" si="386"/>
        <v>-3.4538097186855587</v>
      </c>
      <c r="F884" s="304">
        <f t="shared" ca="1" si="387"/>
        <v>3.5321152700610661</v>
      </c>
      <c r="G884" s="306">
        <f t="shared" ca="1" si="388"/>
        <v>14.915904501809269</v>
      </c>
      <c r="H884" s="307">
        <f t="shared" ca="1" si="389"/>
        <v>-128.18628836358218</v>
      </c>
      <c r="I884" s="304">
        <f t="shared" ca="1" si="390"/>
        <v>129.05118647861605</v>
      </c>
      <c r="J884" s="306">
        <f t="shared" ca="1" si="391"/>
        <v>806.96660753290701</v>
      </c>
      <c r="K884" s="307">
        <f t="shared" ca="1" si="392"/>
        <v>-7.4945586521199763</v>
      </c>
      <c r="L884" s="304">
        <f t="shared" ca="1" si="377"/>
        <v>807.00140897185474</v>
      </c>
      <c r="M884" s="306">
        <f t="shared" ca="1" si="393"/>
        <v>-1.4549561201765286</v>
      </c>
      <c r="N884" s="304">
        <f t="shared" ca="1" si="394"/>
        <v>-83.362845062844087</v>
      </c>
      <c r="P884" s="310">
        <f t="shared" ca="1" si="395"/>
        <v>23</v>
      </c>
      <c r="Q884" s="304">
        <f t="shared" ca="1" si="396"/>
        <v>0</v>
      </c>
      <c r="R884" s="306">
        <f t="shared" ca="1" si="397"/>
        <v>0</v>
      </c>
      <c r="S884" s="307">
        <f t="shared" ca="1" si="398"/>
        <v>8.7299999999999986</v>
      </c>
      <c r="T884" s="304">
        <f t="shared" ca="1" si="378"/>
        <v>85.641299999999987</v>
      </c>
      <c r="U884" s="311">
        <f t="shared" ca="1" si="379"/>
        <v>0</v>
      </c>
      <c r="V884" s="306">
        <f t="shared" ca="1" si="380"/>
        <v>1.225918427595359</v>
      </c>
      <c r="W884" s="304">
        <f t="shared" ca="1" si="381"/>
        <v>55.864306946613212</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3.3451752047373642</v>
      </c>
      <c r="AH884" s="304">
        <f t="shared" ca="1" si="405"/>
        <v>-6.399077402281355</v>
      </c>
    </row>
    <row r="885" spans="1:34" x14ac:dyDescent="0.2">
      <c r="A885" s="347">
        <f t="shared" ca="1" si="383"/>
        <v>1E-4</v>
      </c>
      <c r="B885" s="304">
        <f t="shared" ca="1" si="384"/>
        <v>33.536600000001421</v>
      </c>
      <c r="D885" s="306">
        <f t="shared" ca="1" si="385"/>
        <v>-0.73961849726402018</v>
      </c>
      <c r="E885" s="307">
        <f t="shared" ca="1" si="386"/>
        <v>-3.4537679687594673</v>
      </c>
      <c r="F885" s="304">
        <f t="shared" ca="1" si="387"/>
        <v>3.5320742777472822</v>
      </c>
      <c r="G885" s="306">
        <f t="shared" ca="1" si="388"/>
        <v>14.915830539959543</v>
      </c>
      <c r="H885" s="307">
        <f t="shared" ca="1" si="389"/>
        <v>-128.18663374037905</v>
      </c>
      <c r="I885" s="304">
        <f t="shared" ca="1" si="390"/>
        <v>129.05152099214823</v>
      </c>
      <c r="J885" s="306">
        <f t="shared" ca="1" si="391"/>
        <v>806.96660753290701</v>
      </c>
      <c r="K885" s="307">
        <f t="shared" ca="1" si="392"/>
        <v>-7.5073772982251743</v>
      </c>
      <c r="L885" s="304">
        <f t="shared" ca="1" si="377"/>
        <v>807.00152811941234</v>
      </c>
      <c r="M885" s="306">
        <f t="shared" ca="1" si="393"/>
        <v>-1.4549569987811279</v>
      </c>
      <c r="N885" s="304">
        <f t="shared" ca="1" si="394"/>
        <v>-83.362895403179493</v>
      </c>
      <c r="P885" s="310">
        <f t="shared" ca="1" si="395"/>
        <v>23</v>
      </c>
      <c r="Q885" s="304">
        <f t="shared" ca="1" si="396"/>
        <v>0</v>
      </c>
      <c r="R885" s="306">
        <f t="shared" ca="1" si="397"/>
        <v>0</v>
      </c>
      <c r="S885" s="307">
        <f t="shared" ca="1" si="398"/>
        <v>8.7299999999999986</v>
      </c>
      <c r="T885" s="304">
        <f t="shared" ca="1" si="378"/>
        <v>85.641299999999987</v>
      </c>
      <c r="U885" s="311">
        <f t="shared" ca="1" si="379"/>
        <v>0</v>
      </c>
      <c r="V885" s="306">
        <f t="shared" ca="1" si="380"/>
        <v>1.2259199990580347</v>
      </c>
      <c r="W885" s="304">
        <f t="shared" ca="1" si="381"/>
        <v>55.864668169592107</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3.3451348235599125</v>
      </c>
      <c r="AH885" s="304">
        <f t="shared" ca="1" si="405"/>
        <v>-6.3991187796807809</v>
      </c>
    </row>
    <row r="886" spans="1:34" x14ac:dyDescent="0.2">
      <c r="A886" s="347">
        <f t="shared" ca="1" si="383"/>
        <v>1E-4</v>
      </c>
      <c r="B886" s="304">
        <f t="shared" ca="1" si="384"/>
        <v>33.536700000001424</v>
      </c>
      <c r="D886" s="306">
        <f t="shared" ca="1" si="385"/>
        <v>-0.73961769504398989</v>
      </c>
      <c r="E886" s="307">
        <f t="shared" ca="1" si="386"/>
        <v>-3.4537262190319522</v>
      </c>
      <c r="F886" s="304">
        <f t="shared" ca="1" si="387"/>
        <v>3.5320332856374566</v>
      </c>
      <c r="G886" s="306">
        <f t="shared" ca="1" si="388"/>
        <v>14.91575657819004</v>
      </c>
      <c r="H886" s="307">
        <f t="shared" ca="1" si="389"/>
        <v>-128.18697911300094</v>
      </c>
      <c r="I886" s="304">
        <f t="shared" ca="1" si="390"/>
        <v>129.05185550164228</v>
      </c>
      <c r="J886" s="306">
        <f t="shared" ca="1" si="391"/>
        <v>806.96660753290701</v>
      </c>
      <c r="K886" s="307">
        <f t="shared" ca="1" si="392"/>
        <v>-7.520195978867843</v>
      </c>
      <c r="L886" s="304">
        <f t="shared" ca="1" si="377"/>
        <v>807.00164747088922</v>
      </c>
      <c r="M886" s="306">
        <f t="shared" ca="1" si="393"/>
        <v>-1.4549578773768157</v>
      </c>
      <c r="N886" s="304">
        <f t="shared" ca="1" si="394"/>
        <v>-83.362945743004303</v>
      </c>
      <c r="P886" s="310">
        <f t="shared" ca="1" si="395"/>
        <v>23</v>
      </c>
      <c r="Q886" s="304">
        <f t="shared" ca="1" si="396"/>
        <v>0</v>
      </c>
      <c r="R886" s="306">
        <f t="shared" ca="1" si="397"/>
        <v>0</v>
      </c>
      <c r="S886" s="307">
        <f t="shared" ca="1" si="398"/>
        <v>8.7299999999999986</v>
      </c>
      <c r="T886" s="304">
        <f t="shared" ca="1" si="378"/>
        <v>85.641299999999987</v>
      </c>
      <c r="U886" s="311">
        <f t="shared" ca="1" si="379"/>
        <v>0</v>
      </c>
      <c r="V886" s="306">
        <f t="shared" ca="1" si="380"/>
        <v>1.2259215705269599</v>
      </c>
      <c r="W886" s="304">
        <f t="shared" ca="1" si="381"/>
        <v>55.865029390852847</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3.3450944425616349</v>
      </c>
      <c r="AH886" s="304">
        <f t="shared" ca="1" si="405"/>
        <v>-6.3991601568834042</v>
      </c>
    </row>
    <row r="887" spans="1:34" x14ac:dyDescent="0.2">
      <c r="A887" s="347">
        <f t="shared" ca="1" si="383"/>
        <v>1E-4</v>
      </c>
      <c r="B887" s="304">
        <f t="shared" ca="1" si="384"/>
        <v>33.536800000001428</v>
      </c>
      <c r="D887" s="306">
        <f t="shared" ca="1" si="385"/>
        <v>-0.73961689278506482</v>
      </c>
      <c r="E887" s="307">
        <f t="shared" ca="1" si="386"/>
        <v>-3.453684469503024</v>
      </c>
      <c r="F887" s="304">
        <f t="shared" ca="1" si="387"/>
        <v>3.5319922937316011</v>
      </c>
      <c r="G887" s="306">
        <f t="shared" ca="1" si="388"/>
        <v>14.915682616500762</v>
      </c>
      <c r="H887" s="307">
        <f t="shared" ca="1" si="389"/>
        <v>-128.18732448144789</v>
      </c>
      <c r="I887" s="304">
        <f t="shared" ca="1" si="390"/>
        <v>129.05219000709826</v>
      </c>
      <c r="J887" s="306">
        <f t="shared" ca="1" si="391"/>
        <v>806.96660753290701</v>
      </c>
      <c r="K887" s="307">
        <f t="shared" ca="1" si="392"/>
        <v>-7.5330146940475657</v>
      </c>
      <c r="L887" s="304">
        <f t="shared" ca="1" si="377"/>
        <v>807.00176702628698</v>
      </c>
      <c r="M887" s="306">
        <f t="shared" ca="1" si="393"/>
        <v>-1.4549587559635921</v>
      </c>
      <c r="N887" s="304">
        <f t="shared" ca="1" si="394"/>
        <v>-83.362996082318531</v>
      </c>
      <c r="P887" s="310">
        <f t="shared" ca="1" si="395"/>
        <v>23</v>
      </c>
      <c r="Q887" s="304">
        <f t="shared" ca="1" si="396"/>
        <v>0</v>
      </c>
      <c r="R887" s="306">
        <f t="shared" ca="1" si="397"/>
        <v>0</v>
      </c>
      <c r="S887" s="307">
        <f t="shared" ca="1" si="398"/>
        <v>8.7299999999999986</v>
      </c>
      <c r="T887" s="304">
        <f t="shared" ca="1" si="378"/>
        <v>85.641299999999987</v>
      </c>
      <c r="U887" s="311">
        <f t="shared" ca="1" si="379"/>
        <v>0</v>
      </c>
      <c r="V887" s="306">
        <f t="shared" ca="1" si="380"/>
        <v>1.2259231420021341</v>
      </c>
      <c r="W887" s="304">
        <f t="shared" ca="1" si="381"/>
        <v>55.865390610395465</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3.3450540617425455</v>
      </c>
      <c r="AH887" s="304">
        <f t="shared" ca="1" si="405"/>
        <v>-6.3992015338892161</v>
      </c>
    </row>
    <row r="888" spans="1:34" x14ac:dyDescent="0.2">
      <c r="A888" s="347">
        <f t="shared" ca="1" si="383"/>
        <v>1E-4</v>
      </c>
      <c r="B888" s="304">
        <f t="shared" ca="1" si="384"/>
        <v>33.536900000001431</v>
      </c>
      <c r="D888" s="306">
        <f t="shared" ca="1" si="385"/>
        <v>-0.73961609048724553</v>
      </c>
      <c r="E888" s="307">
        <f t="shared" ca="1" si="386"/>
        <v>-3.4536427201726765</v>
      </c>
      <c r="F888" s="304">
        <f t="shared" ca="1" si="387"/>
        <v>3.5319513020297095</v>
      </c>
      <c r="G888" s="306">
        <f t="shared" ca="1" si="388"/>
        <v>14.915608654891713</v>
      </c>
      <c r="H888" s="307">
        <f t="shared" ca="1" si="389"/>
        <v>-128.18766984571991</v>
      </c>
      <c r="I888" s="304">
        <f t="shared" ca="1" si="390"/>
        <v>129.05252450851617</v>
      </c>
      <c r="J888" s="306">
        <f t="shared" ca="1" si="391"/>
        <v>806.96660753290701</v>
      </c>
      <c r="K888" s="307">
        <f t="shared" ca="1" si="392"/>
        <v>-7.5458334437639243</v>
      </c>
      <c r="L888" s="304">
        <f t="shared" ca="1" si="377"/>
        <v>807.0018867856071</v>
      </c>
      <c r="M888" s="306">
        <f t="shared" ca="1" si="393"/>
        <v>-1.4549596345414575</v>
      </c>
      <c r="N888" s="304">
        <f t="shared" ca="1" si="394"/>
        <v>-83.363046421122178</v>
      </c>
      <c r="P888" s="310">
        <f t="shared" ca="1" si="395"/>
        <v>23</v>
      </c>
      <c r="Q888" s="304">
        <f t="shared" ca="1" si="396"/>
        <v>0</v>
      </c>
      <c r="R888" s="306">
        <f t="shared" ca="1" si="397"/>
        <v>0</v>
      </c>
      <c r="S888" s="307">
        <f t="shared" ca="1" si="398"/>
        <v>8.7299999999999986</v>
      </c>
      <c r="T888" s="304">
        <f t="shared" ca="1" si="378"/>
        <v>85.641299999999987</v>
      </c>
      <c r="U888" s="311">
        <f t="shared" ca="1" si="379"/>
        <v>0</v>
      </c>
      <c r="V888" s="306">
        <f t="shared" ca="1" si="380"/>
        <v>1.2259247134835578</v>
      </c>
      <c r="W888" s="304">
        <f t="shared" ca="1" si="381"/>
        <v>55.865751828219906</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3.3450136811026336</v>
      </c>
      <c r="AH888" s="304">
        <f t="shared" ca="1" si="405"/>
        <v>-6.3992429106982218</v>
      </c>
    </row>
    <row r="889" spans="1:34" x14ac:dyDescent="0.2">
      <c r="A889" s="347">
        <f t="shared" ca="1" si="383"/>
        <v>1E-4</v>
      </c>
      <c r="B889" s="304">
        <f t="shared" ca="1" si="384"/>
        <v>33.537000000001434</v>
      </c>
      <c r="D889" s="306">
        <f t="shared" ca="1" si="385"/>
        <v>-0.73961528815053168</v>
      </c>
      <c r="E889" s="307">
        <f t="shared" ca="1" si="386"/>
        <v>-3.4536009710409177</v>
      </c>
      <c r="F889" s="304">
        <f t="shared" ca="1" si="387"/>
        <v>3.5319103105317899</v>
      </c>
      <c r="G889" s="306">
        <f t="shared" ca="1" si="388"/>
        <v>14.915534693362899</v>
      </c>
      <c r="H889" s="307">
        <f t="shared" ca="1" si="389"/>
        <v>-128.18801520581701</v>
      </c>
      <c r="I889" s="304">
        <f t="shared" ca="1" si="390"/>
        <v>129.05285900589604</v>
      </c>
      <c r="J889" s="306">
        <f t="shared" ca="1" si="391"/>
        <v>806.96660753290701</v>
      </c>
      <c r="K889" s="307">
        <f t="shared" ca="1" si="392"/>
        <v>-7.5586522280165012</v>
      </c>
      <c r="L889" s="304">
        <f t="shared" ca="1" si="377"/>
        <v>807.00200674885116</v>
      </c>
      <c r="M889" s="306">
        <f t="shared" ca="1" si="393"/>
        <v>-1.4549605131104117</v>
      </c>
      <c r="N889" s="304">
        <f t="shared" ca="1" si="394"/>
        <v>-83.363096759415271</v>
      </c>
      <c r="P889" s="310">
        <f t="shared" ca="1" si="395"/>
        <v>23</v>
      </c>
      <c r="Q889" s="304">
        <f t="shared" ca="1" si="396"/>
        <v>0</v>
      </c>
      <c r="R889" s="306">
        <f t="shared" ca="1" si="397"/>
        <v>0</v>
      </c>
      <c r="S889" s="307">
        <f t="shared" ca="1" si="398"/>
        <v>8.7299999999999986</v>
      </c>
      <c r="T889" s="304">
        <f t="shared" ca="1" si="378"/>
        <v>85.641299999999987</v>
      </c>
      <c r="U889" s="311">
        <f t="shared" ca="1" si="379"/>
        <v>0</v>
      </c>
      <c r="V889" s="306">
        <f t="shared" ca="1" si="380"/>
        <v>1.2259262849712302</v>
      </c>
      <c r="W889" s="304">
        <f t="shared" ca="1" si="381"/>
        <v>55.866113044326163</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3.3449733006419136</v>
      </c>
      <c r="AH889" s="304">
        <f t="shared" ca="1" si="405"/>
        <v>-6.3992842873104143</v>
      </c>
    </row>
    <row r="890" spans="1:34" x14ac:dyDescent="0.2">
      <c r="A890" s="347">
        <f t="shared" ca="1" si="383"/>
        <v>1E-4</v>
      </c>
      <c r="B890" s="304">
        <f t="shared" ca="1" si="384"/>
        <v>33.537100000001438</v>
      </c>
      <c r="D890" s="306">
        <f t="shared" ca="1" si="385"/>
        <v>-0.73961448577492461</v>
      </c>
      <c r="E890" s="307">
        <f t="shared" ca="1" si="386"/>
        <v>-3.4535592221077485</v>
      </c>
      <c r="F890" s="304">
        <f t="shared" ca="1" si="387"/>
        <v>3.5318693192378428</v>
      </c>
      <c r="G890" s="306">
        <f t="shared" ca="1" si="388"/>
        <v>14.915460731914321</v>
      </c>
      <c r="H890" s="307">
        <f t="shared" ca="1" si="389"/>
        <v>-128.18836056173922</v>
      </c>
      <c r="I890" s="304">
        <f t="shared" ca="1" si="390"/>
        <v>129.05319349923789</v>
      </c>
      <c r="J890" s="306">
        <f t="shared" ca="1" si="391"/>
        <v>806.96660753290701</v>
      </c>
      <c r="K890" s="307">
        <f t="shared" ca="1" si="392"/>
        <v>-7.5714710468048789</v>
      </c>
      <c r="L890" s="304">
        <f t="shared" ca="1" si="377"/>
        <v>807.00212691602076</v>
      </c>
      <c r="M890" s="306">
        <f t="shared" ca="1" si="393"/>
        <v>-1.4549613916704554</v>
      </c>
      <c r="N890" s="304">
        <f t="shared" ca="1" si="394"/>
        <v>-83.363147097197825</v>
      </c>
      <c r="P890" s="310">
        <f t="shared" ca="1" si="395"/>
        <v>23</v>
      </c>
      <c r="Q890" s="304">
        <f t="shared" ca="1" si="396"/>
        <v>0</v>
      </c>
      <c r="R890" s="306">
        <f t="shared" ca="1" si="397"/>
        <v>0</v>
      </c>
      <c r="S890" s="307">
        <f t="shared" ca="1" si="398"/>
        <v>8.7299999999999986</v>
      </c>
      <c r="T890" s="304">
        <f t="shared" ca="1" si="378"/>
        <v>85.641299999999987</v>
      </c>
      <c r="U890" s="311">
        <f t="shared" ca="1" si="379"/>
        <v>0</v>
      </c>
      <c r="V890" s="306">
        <f t="shared" ca="1" si="380"/>
        <v>1.2259278564651519</v>
      </c>
      <c r="W890" s="304">
        <f t="shared" ca="1" si="381"/>
        <v>55.866474258714227</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3.344932920360379</v>
      </c>
      <c r="AH890" s="304">
        <f t="shared" ca="1" si="405"/>
        <v>-6.3993256637257927</v>
      </c>
    </row>
    <row r="891" spans="1:34" x14ac:dyDescent="0.2">
      <c r="A891" s="347">
        <f t="shared" ca="1" si="383"/>
        <v>1E-4</v>
      </c>
      <c r="B891" s="304">
        <f t="shared" ca="1" si="384"/>
        <v>33.537200000001441</v>
      </c>
      <c r="D891" s="306">
        <f t="shared" ca="1" si="385"/>
        <v>-0.7396136833604231</v>
      </c>
      <c r="E891" s="307">
        <f t="shared" ca="1" si="386"/>
        <v>-3.4535174733731688</v>
      </c>
      <c r="F891" s="304">
        <f t="shared" ca="1" si="387"/>
        <v>3.5318283281478684</v>
      </c>
      <c r="G891" s="306">
        <f t="shared" ca="1" si="388"/>
        <v>14.915386770545984</v>
      </c>
      <c r="H891" s="307">
        <f t="shared" ca="1" si="389"/>
        <v>-128.18870591348656</v>
      </c>
      <c r="I891" s="304">
        <f t="shared" ca="1" si="390"/>
        <v>129.05352798854173</v>
      </c>
      <c r="J891" s="306">
        <f t="shared" ca="1" si="391"/>
        <v>806.96660753290701</v>
      </c>
      <c r="K891" s="307">
        <f t="shared" ca="1" si="392"/>
        <v>-7.5842899001286401</v>
      </c>
      <c r="L891" s="304">
        <f t="shared" ca="1" si="377"/>
        <v>807.00224728711748</v>
      </c>
      <c r="M891" s="306">
        <f t="shared" ca="1" si="393"/>
        <v>-1.4549622702215881</v>
      </c>
      <c r="N891" s="304">
        <f t="shared" ca="1" si="394"/>
        <v>-83.363197434469811</v>
      </c>
      <c r="P891" s="310">
        <f t="shared" ca="1" si="395"/>
        <v>23</v>
      </c>
      <c r="Q891" s="304">
        <f t="shared" ca="1" si="396"/>
        <v>0</v>
      </c>
      <c r="R891" s="306">
        <f t="shared" ca="1" si="397"/>
        <v>0</v>
      </c>
      <c r="S891" s="307">
        <f t="shared" ca="1" si="398"/>
        <v>8.7299999999999986</v>
      </c>
      <c r="T891" s="304">
        <f t="shared" ca="1" si="378"/>
        <v>85.641299999999987</v>
      </c>
      <c r="U891" s="311">
        <f t="shared" ca="1" si="379"/>
        <v>0</v>
      </c>
      <c r="V891" s="306">
        <f t="shared" ca="1" si="380"/>
        <v>1.2259294279653223</v>
      </c>
      <c r="W891" s="304">
        <f t="shared" ca="1" si="381"/>
        <v>55.866835471384064</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3.3448925402580354</v>
      </c>
      <c r="AH891" s="304">
        <f t="shared" ca="1" si="405"/>
        <v>-6.399367039944357</v>
      </c>
    </row>
    <row r="892" spans="1:34" x14ac:dyDescent="0.2">
      <c r="A892" s="347">
        <f t="shared" ca="1" si="383"/>
        <v>1E-4</v>
      </c>
      <c r="B892" s="304">
        <f t="shared" ca="1" si="384"/>
        <v>33.537300000001444</v>
      </c>
      <c r="D892" s="306">
        <f t="shared" ca="1" si="385"/>
        <v>-0.73961288090702992</v>
      </c>
      <c r="E892" s="307">
        <f t="shared" ca="1" si="386"/>
        <v>-3.4534757248371832</v>
      </c>
      <c r="F892" s="304">
        <f t="shared" ca="1" si="387"/>
        <v>3.5317873372618722</v>
      </c>
      <c r="G892" s="306">
        <f t="shared" ca="1" si="388"/>
        <v>14.915312809257893</v>
      </c>
      <c r="H892" s="307">
        <f t="shared" ca="1" si="389"/>
        <v>-128.18905126105903</v>
      </c>
      <c r="I892" s="304">
        <f t="shared" ca="1" si="390"/>
        <v>129.05386247380756</v>
      </c>
      <c r="J892" s="306">
        <f t="shared" ca="1" si="391"/>
        <v>806.96660753290701</v>
      </c>
      <c r="K892" s="307">
        <f t="shared" ca="1" si="392"/>
        <v>-7.5971087879873673</v>
      </c>
      <c r="L892" s="304">
        <f t="shared" ca="1" si="377"/>
        <v>807.00236786214282</v>
      </c>
      <c r="M892" s="306">
        <f t="shared" ca="1" si="393"/>
        <v>-1.4549631487638102</v>
      </c>
      <c r="N892" s="304">
        <f t="shared" ca="1" si="394"/>
        <v>-83.363247771231258</v>
      </c>
      <c r="P892" s="310">
        <f t="shared" ca="1" si="395"/>
        <v>23</v>
      </c>
      <c r="Q892" s="304">
        <f t="shared" ca="1" si="396"/>
        <v>0</v>
      </c>
      <c r="R892" s="306">
        <f t="shared" ca="1" si="397"/>
        <v>0</v>
      </c>
      <c r="S892" s="307">
        <f t="shared" ca="1" si="398"/>
        <v>8.7299999999999986</v>
      </c>
      <c r="T892" s="304">
        <f t="shared" ca="1" si="378"/>
        <v>85.641299999999987</v>
      </c>
      <c r="U892" s="311">
        <f t="shared" ca="1" si="379"/>
        <v>0</v>
      </c>
      <c r="V892" s="306">
        <f t="shared" ca="1" si="380"/>
        <v>1.225930999471742</v>
      </c>
      <c r="W892" s="304">
        <f t="shared" ca="1" si="381"/>
        <v>55.867196682335653</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3.3448521603348853</v>
      </c>
      <c r="AH892" s="304">
        <f t="shared" ca="1" si="405"/>
        <v>-6.3994084159661027</v>
      </c>
    </row>
    <row r="893" spans="1:34" x14ac:dyDescent="0.2">
      <c r="A893" s="347">
        <f t="shared" ca="1" si="383"/>
        <v>1E-4</v>
      </c>
      <c r="B893" s="304">
        <f t="shared" ca="1" si="384"/>
        <v>33.537400000001448</v>
      </c>
      <c r="D893" s="306">
        <f t="shared" ca="1" si="385"/>
        <v>-0.73961207841474463</v>
      </c>
      <c r="E893" s="307">
        <f t="shared" ca="1" si="386"/>
        <v>-3.4534339764997934</v>
      </c>
      <c r="F893" s="304">
        <f t="shared" ca="1" si="387"/>
        <v>3.5317463465798551</v>
      </c>
      <c r="G893" s="306">
        <f t="shared" ca="1" si="388"/>
        <v>14.915238848050052</v>
      </c>
      <c r="H893" s="307">
        <f t="shared" ca="1" si="389"/>
        <v>-128.18939660445668</v>
      </c>
      <c r="I893" s="304">
        <f t="shared" ca="1" si="390"/>
        <v>129.05419695503539</v>
      </c>
      <c r="J893" s="306">
        <f t="shared" ca="1" si="391"/>
        <v>806.96660753290701</v>
      </c>
      <c r="K893" s="307">
        <f t="shared" ca="1" si="392"/>
        <v>-7.6099277103806431</v>
      </c>
      <c r="L893" s="304">
        <f t="shared" ca="1" si="377"/>
        <v>807.00248864109835</v>
      </c>
      <c r="M893" s="306">
        <f t="shared" ca="1" si="393"/>
        <v>-1.4549640272971218</v>
      </c>
      <c r="N893" s="304">
        <f t="shared" ca="1" si="394"/>
        <v>-83.36329810748218</v>
      </c>
      <c r="P893" s="310">
        <f t="shared" ca="1" si="395"/>
        <v>23</v>
      </c>
      <c r="Q893" s="304">
        <f t="shared" ca="1" si="396"/>
        <v>0</v>
      </c>
      <c r="R893" s="306">
        <f t="shared" ca="1" si="397"/>
        <v>0</v>
      </c>
      <c r="S893" s="307">
        <f t="shared" ca="1" si="398"/>
        <v>8.7299999999999986</v>
      </c>
      <c r="T893" s="304">
        <f t="shared" ca="1" si="378"/>
        <v>85.641299999999987</v>
      </c>
      <c r="U893" s="311">
        <f t="shared" ca="1" si="379"/>
        <v>0</v>
      </c>
      <c r="V893" s="306">
        <f t="shared" ca="1" si="380"/>
        <v>1.2259325709844107</v>
      </c>
      <c r="W893" s="304">
        <f t="shared" ca="1" si="381"/>
        <v>55.867557891568971</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3.3448117805909341</v>
      </c>
      <c r="AH893" s="304">
        <f t="shared" ca="1" si="405"/>
        <v>-6.3994497917910262</v>
      </c>
    </row>
    <row r="894" spans="1:34" x14ac:dyDescent="0.2">
      <c r="A894" s="347">
        <f t="shared" ca="1" si="383"/>
        <v>1E-4</v>
      </c>
      <c r="B894" s="304">
        <f t="shared" ca="1" si="384"/>
        <v>33.537500000001451</v>
      </c>
      <c r="D894" s="306">
        <f t="shared" ca="1" si="385"/>
        <v>-0.73961127588356745</v>
      </c>
      <c r="E894" s="307">
        <f t="shared" ca="1" si="386"/>
        <v>-3.453392228361003</v>
      </c>
      <c r="F894" s="304">
        <f t="shared" ca="1" si="387"/>
        <v>3.5317053561018215</v>
      </c>
      <c r="G894" s="306">
        <f t="shared" ca="1" si="388"/>
        <v>14.915164886922463</v>
      </c>
      <c r="H894" s="307">
        <f t="shared" ca="1" si="389"/>
        <v>-128.18974194367951</v>
      </c>
      <c r="I894" s="304">
        <f t="shared" ca="1" si="390"/>
        <v>129.0545314322253</v>
      </c>
      <c r="J894" s="306">
        <f t="shared" ca="1" si="391"/>
        <v>806.96660753290701</v>
      </c>
      <c r="K894" s="307">
        <f t="shared" ca="1" si="392"/>
        <v>-7.62274666730805</v>
      </c>
      <c r="L894" s="304">
        <f t="shared" ca="1" si="377"/>
        <v>807.00260962398556</v>
      </c>
      <c r="M894" s="306">
        <f t="shared" ca="1" si="393"/>
        <v>-1.4549649058215233</v>
      </c>
      <c r="N894" s="304">
        <f t="shared" ca="1" si="394"/>
        <v>-83.363348443222591</v>
      </c>
      <c r="P894" s="310">
        <f t="shared" ca="1" si="395"/>
        <v>23</v>
      </c>
      <c r="Q894" s="304">
        <f t="shared" ca="1" si="396"/>
        <v>0</v>
      </c>
      <c r="R894" s="306">
        <f t="shared" ca="1" si="397"/>
        <v>0</v>
      </c>
      <c r="S894" s="307">
        <f t="shared" ca="1" si="398"/>
        <v>8.7299999999999986</v>
      </c>
      <c r="T894" s="304">
        <f t="shared" ca="1" si="378"/>
        <v>85.641299999999987</v>
      </c>
      <c r="U894" s="311">
        <f t="shared" ca="1" si="379"/>
        <v>0</v>
      </c>
      <c r="V894" s="306">
        <f t="shared" ca="1" si="380"/>
        <v>1.2259341425033281</v>
      </c>
      <c r="W894" s="304">
        <f t="shared" ca="1" si="381"/>
        <v>55.867919099084027</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3.3447714010261826</v>
      </c>
      <c r="AH894" s="304">
        <f t="shared" ca="1" si="405"/>
        <v>-6.3994911674191268</v>
      </c>
    </row>
    <row r="895" spans="1:34" x14ac:dyDescent="0.2">
      <c r="A895" s="347">
        <f t="shared" ca="1" si="383"/>
        <v>1E-4</v>
      </c>
      <c r="B895" s="304">
        <f t="shared" ca="1" si="384"/>
        <v>33.537600000001454</v>
      </c>
      <c r="D895" s="306">
        <f t="shared" ca="1" si="385"/>
        <v>-0.73961047331349861</v>
      </c>
      <c r="E895" s="307">
        <f t="shared" ca="1" si="386"/>
        <v>-3.4533504804208093</v>
      </c>
      <c r="F895" s="304">
        <f t="shared" ca="1" si="387"/>
        <v>3.5316643658277682</v>
      </c>
      <c r="G895" s="306">
        <f t="shared" ca="1" si="388"/>
        <v>14.915090925875132</v>
      </c>
      <c r="H895" s="307">
        <f t="shared" ca="1" si="389"/>
        <v>-128.19008727872756</v>
      </c>
      <c r="I895" s="304">
        <f t="shared" ca="1" si="390"/>
        <v>129.05486590537728</v>
      </c>
      <c r="J895" s="306">
        <f t="shared" ca="1" si="391"/>
        <v>806.96660753290701</v>
      </c>
      <c r="K895" s="307">
        <f t="shared" ca="1" si="392"/>
        <v>-7.6355656587691705</v>
      </c>
      <c r="L895" s="304">
        <f t="shared" ca="1" si="377"/>
        <v>807.00273081080593</v>
      </c>
      <c r="M895" s="306">
        <f t="shared" ca="1" si="393"/>
        <v>-1.4549657843370145</v>
      </c>
      <c r="N895" s="304">
        <f t="shared" ca="1" si="394"/>
        <v>-83.363398778452463</v>
      </c>
      <c r="P895" s="310">
        <f t="shared" ca="1" si="395"/>
        <v>23</v>
      </c>
      <c r="Q895" s="304">
        <f t="shared" ca="1" si="396"/>
        <v>0</v>
      </c>
      <c r="R895" s="306">
        <f t="shared" ca="1" si="397"/>
        <v>0</v>
      </c>
      <c r="S895" s="307">
        <f t="shared" ca="1" si="398"/>
        <v>8.7299999999999986</v>
      </c>
      <c r="T895" s="304">
        <f t="shared" ca="1" si="378"/>
        <v>85.641299999999987</v>
      </c>
      <c r="U895" s="311">
        <f t="shared" ca="1" si="379"/>
        <v>0</v>
      </c>
      <c r="V895" s="306">
        <f t="shared" ca="1" si="380"/>
        <v>1.2259357140284943</v>
      </c>
      <c r="W895" s="304">
        <f t="shared" ca="1" si="381"/>
        <v>55.868280304880784</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3.3447310216406301</v>
      </c>
      <c r="AH895" s="304">
        <f t="shared" ca="1" si="405"/>
        <v>-6.3995325428504053</v>
      </c>
    </row>
    <row r="896" spans="1:34" x14ac:dyDescent="0.2">
      <c r="A896" s="347">
        <f t="shared" ca="1" si="383"/>
        <v>1E-4</v>
      </c>
      <c r="B896" s="304">
        <f t="shared" ca="1" si="384"/>
        <v>33.537700000001458</v>
      </c>
      <c r="D896" s="306">
        <f t="shared" ca="1" si="385"/>
        <v>-0.73960967070453931</v>
      </c>
      <c r="E896" s="307">
        <f t="shared" ca="1" si="386"/>
        <v>-3.4533087326792193</v>
      </c>
      <c r="F896" s="304">
        <f t="shared" ca="1" si="387"/>
        <v>3.5316233757577029</v>
      </c>
      <c r="G896" s="306">
        <f t="shared" ca="1" si="388"/>
        <v>14.915016964908062</v>
      </c>
      <c r="H896" s="307">
        <f t="shared" ca="1" si="389"/>
        <v>-128.19043260960083</v>
      </c>
      <c r="I896" s="304">
        <f t="shared" ca="1" si="390"/>
        <v>129.05520037449133</v>
      </c>
      <c r="J896" s="306">
        <f t="shared" ca="1" si="391"/>
        <v>806.96660753290701</v>
      </c>
      <c r="K896" s="307">
        <f t="shared" ca="1" si="392"/>
        <v>-7.6483846847635872</v>
      </c>
      <c r="L896" s="304">
        <f t="shared" ca="1" si="377"/>
        <v>807.00285220156127</v>
      </c>
      <c r="M896" s="306">
        <f t="shared" ca="1" si="393"/>
        <v>-1.4549666628435958</v>
      </c>
      <c r="N896" s="304">
        <f t="shared" ca="1" si="394"/>
        <v>-83.363449113171853</v>
      </c>
      <c r="P896" s="310">
        <f t="shared" ca="1" si="395"/>
        <v>23</v>
      </c>
      <c r="Q896" s="304">
        <f t="shared" ca="1" si="396"/>
        <v>0</v>
      </c>
      <c r="R896" s="306">
        <f t="shared" ca="1" si="397"/>
        <v>0</v>
      </c>
      <c r="S896" s="307">
        <f t="shared" ca="1" si="398"/>
        <v>8.7299999999999986</v>
      </c>
      <c r="T896" s="304">
        <f t="shared" ca="1" si="378"/>
        <v>85.641299999999987</v>
      </c>
      <c r="U896" s="311">
        <f t="shared" ca="1" si="379"/>
        <v>0</v>
      </c>
      <c r="V896" s="306">
        <f t="shared" ca="1" si="380"/>
        <v>1.2259372855599096</v>
      </c>
      <c r="W896" s="304">
        <f t="shared" ca="1" si="381"/>
        <v>55.868641508959229</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3.3446906424342799</v>
      </c>
      <c r="AH896" s="304">
        <f t="shared" ca="1" si="405"/>
        <v>-6.3995739180848563</v>
      </c>
    </row>
    <row r="897" spans="1:34" x14ac:dyDescent="0.2">
      <c r="A897" s="347">
        <f t="shared" ca="1" si="383"/>
        <v>1E-4</v>
      </c>
      <c r="B897" s="304">
        <f t="shared" ca="1" si="384"/>
        <v>33.537800000001461</v>
      </c>
      <c r="D897" s="306">
        <f t="shared" ca="1" si="385"/>
        <v>-0.73960886805668935</v>
      </c>
      <c r="E897" s="307">
        <f t="shared" ca="1" si="386"/>
        <v>-3.4532669851362332</v>
      </c>
      <c r="F897" s="304">
        <f t="shared" ca="1" si="387"/>
        <v>3.5315823858916255</v>
      </c>
      <c r="G897" s="306">
        <f t="shared" ca="1" si="388"/>
        <v>14.914943004021257</v>
      </c>
      <c r="H897" s="307">
        <f t="shared" ca="1" si="389"/>
        <v>-128.19077793629936</v>
      </c>
      <c r="I897" s="304">
        <f t="shared" ca="1" si="390"/>
        <v>129.05553483956749</v>
      </c>
      <c r="J897" s="306">
        <f t="shared" ca="1" si="391"/>
        <v>806.96660753290701</v>
      </c>
      <c r="K897" s="307">
        <f t="shared" ca="1" si="392"/>
        <v>-7.6612037452908819</v>
      </c>
      <c r="L897" s="304">
        <f t="shared" ca="1" si="377"/>
        <v>807.00297379625295</v>
      </c>
      <c r="M897" s="306">
        <f t="shared" ca="1" si="393"/>
        <v>-1.454967541341267</v>
      </c>
      <c r="N897" s="304">
        <f t="shared" ca="1" si="394"/>
        <v>-83.363499447380732</v>
      </c>
      <c r="P897" s="310">
        <f t="shared" ca="1" si="395"/>
        <v>23</v>
      </c>
      <c r="Q897" s="304">
        <f t="shared" ca="1" si="396"/>
        <v>0</v>
      </c>
      <c r="R897" s="306">
        <f t="shared" ca="1" si="397"/>
        <v>0</v>
      </c>
      <c r="S897" s="307">
        <f t="shared" ca="1" si="398"/>
        <v>8.7299999999999986</v>
      </c>
      <c r="T897" s="304">
        <f t="shared" ca="1" si="378"/>
        <v>85.641299999999987</v>
      </c>
      <c r="U897" s="311">
        <f t="shared" ca="1" si="379"/>
        <v>0</v>
      </c>
      <c r="V897" s="306">
        <f t="shared" ca="1" si="380"/>
        <v>1.2259388570975738</v>
      </c>
      <c r="W897" s="304">
        <f t="shared" ca="1" si="381"/>
        <v>55.869002711319332</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3.3446502634071393</v>
      </c>
      <c r="AH897" s="304">
        <f t="shared" ca="1" si="405"/>
        <v>-6.3996152931224781</v>
      </c>
    </row>
    <row r="898" spans="1:34" x14ac:dyDescent="0.2">
      <c r="A898" s="347">
        <f t="shared" ca="1" si="383"/>
        <v>1E-4</v>
      </c>
      <c r="B898" s="304">
        <f t="shared" ca="1" si="384"/>
        <v>33.537900000001464</v>
      </c>
      <c r="D898" s="306">
        <f t="shared" ca="1" si="385"/>
        <v>-0.73960806536995027</v>
      </c>
      <c r="E898" s="307">
        <f t="shared" ca="1" si="386"/>
        <v>-3.4532252377918535</v>
      </c>
      <c r="F898" s="304">
        <f t="shared" ca="1" si="387"/>
        <v>3.5315413962295392</v>
      </c>
      <c r="G898" s="306">
        <f t="shared" ca="1" si="388"/>
        <v>14.91486904321472</v>
      </c>
      <c r="H898" s="307">
        <f t="shared" ca="1" si="389"/>
        <v>-128.19112325882313</v>
      </c>
      <c r="I898" s="304">
        <f t="shared" ca="1" si="390"/>
        <v>129.05586930060574</v>
      </c>
      <c r="J898" s="306">
        <f t="shared" ca="1" si="391"/>
        <v>806.96660753290701</v>
      </c>
      <c r="K898" s="307">
        <f t="shared" ca="1" si="392"/>
        <v>-7.6740228403506379</v>
      </c>
      <c r="L898" s="304">
        <f t="shared" ca="1" si="377"/>
        <v>807.00309559488244</v>
      </c>
      <c r="M898" s="306">
        <f t="shared" ca="1" si="393"/>
        <v>-1.4549684198300286</v>
      </c>
      <c r="N898" s="304">
        <f t="shared" ca="1" si="394"/>
        <v>-83.363549781079115</v>
      </c>
      <c r="P898" s="310">
        <f t="shared" ca="1" si="395"/>
        <v>23</v>
      </c>
      <c r="Q898" s="304">
        <f t="shared" ca="1" si="396"/>
        <v>0</v>
      </c>
      <c r="R898" s="306">
        <f t="shared" ca="1" si="397"/>
        <v>0</v>
      </c>
      <c r="S898" s="307">
        <f t="shared" ca="1" si="398"/>
        <v>8.7299999999999986</v>
      </c>
      <c r="T898" s="304">
        <f t="shared" ca="1" si="378"/>
        <v>85.641299999999987</v>
      </c>
      <c r="U898" s="311">
        <f t="shared" ca="1" si="379"/>
        <v>0</v>
      </c>
      <c r="V898" s="306">
        <f t="shared" ca="1" si="380"/>
        <v>1.2259404286414868</v>
      </c>
      <c r="W898" s="304">
        <f t="shared" ca="1" si="381"/>
        <v>55.869363911961067</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3.3446098845592083</v>
      </c>
      <c r="AH898" s="304">
        <f t="shared" ca="1" si="405"/>
        <v>-6.3996566679632689</v>
      </c>
    </row>
    <row r="899" spans="1:34" x14ac:dyDescent="0.2">
      <c r="A899" s="347">
        <f t="shared" ca="1" si="383"/>
        <v>1E-4</v>
      </c>
      <c r="B899" s="304">
        <f t="shared" ca="1" si="384"/>
        <v>33.538000000001468</v>
      </c>
      <c r="D899" s="306">
        <f t="shared" ca="1" si="385"/>
        <v>-0.73960726264432164</v>
      </c>
      <c r="E899" s="307">
        <f t="shared" ca="1" si="386"/>
        <v>-3.453183490646083</v>
      </c>
      <c r="F899" s="304">
        <f t="shared" ca="1" si="387"/>
        <v>3.5315004067714466</v>
      </c>
      <c r="G899" s="306">
        <f t="shared" ca="1" si="388"/>
        <v>14.914795082488455</v>
      </c>
      <c r="H899" s="307">
        <f t="shared" ca="1" si="389"/>
        <v>-128.1914685771722</v>
      </c>
      <c r="I899" s="304">
        <f t="shared" ca="1" si="390"/>
        <v>129.05620375760611</v>
      </c>
      <c r="J899" s="306">
        <f t="shared" ca="1" si="391"/>
        <v>806.96660753290701</v>
      </c>
      <c r="K899" s="307">
        <f t="shared" ca="1" si="392"/>
        <v>-7.6868419699424377</v>
      </c>
      <c r="L899" s="304">
        <f t="shared" ca="1" si="377"/>
        <v>807.00321759745145</v>
      </c>
      <c r="M899" s="306">
        <f t="shared" ca="1" si="393"/>
        <v>-1.4549692983098805</v>
      </c>
      <c r="N899" s="304">
        <f t="shared" ca="1" si="394"/>
        <v>-83.363600114267015</v>
      </c>
      <c r="P899" s="310">
        <f t="shared" ca="1" si="395"/>
        <v>23</v>
      </c>
      <c r="Q899" s="304">
        <f t="shared" ca="1" si="396"/>
        <v>0</v>
      </c>
      <c r="R899" s="306">
        <f t="shared" ca="1" si="397"/>
        <v>0</v>
      </c>
      <c r="S899" s="307">
        <f t="shared" ca="1" si="398"/>
        <v>8.7299999999999986</v>
      </c>
      <c r="T899" s="304">
        <f t="shared" ca="1" si="378"/>
        <v>85.641299999999987</v>
      </c>
      <c r="U899" s="311">
        <f t="shared" ca="1" si="379"/>
        <v>0</v>
      </c>
      <c r="V899" s="306">
        <f t="shared" ca="1" si="380"/>
        <v>1.2259420001916486</v>
      </c>
      <c r="W899" s="304">
        <f t="shared" ca="1" si="381"/>
        <v>55.869725110884431</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3.3445695058904903</v>
      </c>
      <c r="AH899" s="304">
        <f t="shared" ca="1" si="405"/>
        <v>-6.3996980426072252</v>
      </c>
    </row>
    <row r="900" spans="1:34" x14ac:dyDescent="0.2">
      <c r="A900" s="347">
        <f t="shared" ca="1" si="383"/>
        <v>1E-4</v>
      </c>
      <c r="B900" s="304">
        <f t="shared" ca="1" si="384"/>
        <v>33.538100000001471</v>
      </c>
      <c r="D900" s="306">
        <f t="shared" ca="1" si="385"/>
        <v>-0.73960645987980389</v>
      </c>
      <c r="E900" s="307">
        <f t="shared" ca="1" si="386"/>
        <v>-3.4531417436989233</v>
      </c>
      <c r="F900" s="304">
        <f t="shared" ca="1" si="387"/>
        <v>3.5314594175173495</v>
      </c>
      <c r="G900" s="306">
        <f t="shared" ca="1" si="388"/>
        <v>14.914721121842467</v>
      </c>
      <c r="H900" s="307">
        <f t="shared" ca="1" si="389"/>
        <v>-128.19181389134658</v>
      </c>
      <c r="I900" s="304">
        <f t="shared" ca="1" si="390"/>
        <v>129.05653821056868</v>
      </c>
      <c r="J900" s="306">
        <f t="shared" ca="1" si="391"/>
        <v>806.96660753290701</v>
      </c>
      <c r="K900" s="307">
        <f t="shared" ca="1" si="392"/>
        <v>-7.6996611340658641</v>
      </c>
      <c r="L900" s="304">
        <f t="shared" ref="L900:L963" ca="1" si="406">SQRT(pos_x^2+pos_z^2)</f>
        <v>807.00333980396147</v>
      </c>
      <c r="M900" s="306">
        <f t="shared" ca="1" si="393"/>
        <v>-1.4549701767808232</v>
      </c>
      <c r="N900" s="304">
        <f t="shared" ca="1" si="394"/>
        <v>-83.363650446944462</v>
      </c>
      <c r="P900" s="310">
        <f t="shared" ca="1" si="395"/>
        <v>23</v>
      </c>
      <c r="Q900" s="304">
        <f t="shared" ca="1" si="396"/>
        <v>0</v>
      </c>
      <c r="R900" s="306">
        <f t="shared" ca="1" si="397"/>
        <v>0</v>
      </c>
      <c r="S900" s="307">
        <f t="shared" ca="1" si="398"/>
        <v>8.7299999999999986</v>
      </c>
      <c r="T900" s="304">
        <f t="shared" ref="T900:T963" ca="1" si="407">m*g</f>
        <v>85.641299999999987</v>
      </c>
      <c r="U900" s="311">
        <f t="shared" ref="U900:U963" ca="1" si="408">IF(pos_xz&lt;L_rampe,Poids*COS(Beta),0)</f>
        <v>0</v>
      </c>
      <c r="V900" s="306">
        <f t="shared" ref="V900:V963" ca="1" si="409">Rho_moyen*(20000-Alt_rampe-pos_z)/(20000+Alt_rampe+pos_z)</f>
        <v>1.2259435717480589</v>
      </c>
      <c r="W900" s="304">
        <f t="shared" ref="W900:W963" ca="1" si="410">1/2*Rho*Sref*Cx*vit_xz^2</f>
        <v>55.870086308089412</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3.3445291274009863</v>
      </c>
      <c r="AH900" s="304">
        <f t="shared" ca="1" si="405"/>
        <v>-6.399739417054346</v>
      </c>
    </row>
    <row r="901" spans="1:34" x14ac:dyDescent="0.2">
      <c r="A901" s="347">
        <f t="shared" ref="A901:A964" ca="1" si="412">IF(B900+0.01&lt;=T_ini+ROUNDUP(Temps_fin_propu,0), 0.01, IF(K900&gt;0, 0.1, 0.0001))</f>
        <v>1E-4</v>
      </c>
      <c r="B901" s="304">
        <f t="shared" ref="B901:B964" ca="1" si="413">B900+pas</f>
        <v>33.538200000001474</v>
      </c>
      <c r="D901" s="306">
        <f t="shared" ref="D901:D964" ca="1" si="414">IF(AND(L900&lt;L_rampe,Poussee&lt;Poids*SIN(M900)),0,(-W900+Poussee)/m*COS(M900)-U900/m*SIN(M900))</f>
        <v>-0.73960565707639703</v>
      </c>
      <c r="E901" s="307">
        <f t="shared" ref="E901:E964" ca="1" si="415">IF(AND(L900&lt;L_rampe,Poussee&lt;Poids*SIN(M900)),0,(-W900+Poussee)/m*SIN(M900)+U900/m*COS(M900)-Poids/m)</f>
        <v>-3.4530999969503755</v>
      </c>
      <c r="F901" s="304">
        <f t="shared" ref="F901:F964" ca="1" si="416">SQRT(acc_x^2+acc_z^2)</f>
        <v>3.5314184284672487</v>
      </c>
      <c r="G901" s="306">
        <f t="shared" ref="G901:G964" ca="1" si="417">G900+acc_x*pas</f>
        <v>14.914647161276759</v>
      </c>
      <c r="H901" s="307">
        <f t="shared" ref="H901:H964" ca="1" si="418">H900+acc_z*pas</f>
        <v>-128.19215920134627</v>
      </c>
      <c r="I901" s="304">
        <f t="shared" ref="I901:I964" ca="1" si="419">SQRT(vit_x^2+vit_z^2)</f>
        <v>129.05687265949337</v>
      </c>
      <c r="J901" s="306">
        <f t="shared" ref="J901:J964" ca="1" si="420">J900+0.5*(vit_x+G900)*pas*(K900&gt;=0)</f>
        <v>806.96660753290701</v>
      </c>
      <c r="K901" s="307">
        <f t="shared" ref="K901:K964" ca="1" si="421">K900+0.5*(vit_z+H900)*pas</f>
        <v>-7.7124803327204985</v>
      </c>
      <c r="L901" s="304">
        <f t="shared" ca="1" si="406"/>
        <v>807.00346221441418</v>
      </c>
      <c r="M901" s="306">
        <f t="shared" ref="M901:M964" ca="1" si="422">IF(AND(L900&gt;L_rampe,G901&gt;0),ATAN2(G901,H901),$M$4)</f>
        <v>-1.4549710552428563</v>
      </c>
      <c r="N901" s="304">
        <f t="shared" ref="N901:N964" ca="1" si="423">DEGREES(Beta)</f>
        <v>-83.363700779111412</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8.7299999999999986</v>
      </c>
      <c r="T901" s="304">
        <f t="shared" ca="1" si="407"/>
        <v>85.641299999999987</v>
      </c>
      <c r="U901" s="311">
        <f t="shared" ca="1" si="408"/>
        <v>0</v>
      </c>
      <c r="V901" s="306">
        <f t="shared" ca="1" si="409"/>
        <v>1.2259451433107182</v>
      </c>
      <c r="W901" s="304">
        <f t="shared" ca="1" si="410"/>
        <v>55.870447503575953</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3.3444887490906972</v>
      </c>
      <c r="AH901" s="304">
        <f t="shared" ref="AH901:AH964" ca="1" si="434">IF(AND(L900&lt;L_rampe,Poussee&lt;Poids*SIN(M900)), g*SIN(M900), (-W900+Poussee)/m)</f>
        <v>-6.3997807913046305</v>
      </c>
    </row>
    <row r="902" spans="1:34" x14ac:dyDescent="0.2">
      <c r="A902" s="347">
        <f t="shared" ca="1" si="412"/>
        <v>1E-4</v>
      </c>
      <c r="B902" s="304">
        <f t="shared" ca="1" si="413"/>
        <v>33.538300000001477</v>
      </c>
      <c r="D902" s="306">
        <f t="shared" ca="1" si="414"/>
        <v>-0.73960485423410327</v>
      </c>
      <c r="E902" s="307">
        <f t="shared" ca="1" si="415"/>
        <v>-3.4530582504004474</v>
      </c>
      <c r="F902" s="304">
        <f t="shared" ca="1" si="416"/>
        <v>3.5313774396211528</v>
      </c>
      <c r="G902" s="306">
        <f t="shared" ca="1" si="417"/>
        <v>14.914573200791336</v>
      </c>
      <c r="H902" s="307">
        <f t="shared" ca="1" si="418"/>
        <v>-128.19250450717132</v>
      </c>
      <c r="I902" s="304">
        <f t="shared" ca="1" si="419"/>
        <v>129.05720710438027</v>
      </c>
      <c r="J902" s="306">
        <f t="shared" ca="1" si="420"/>
        <v>806.96660753290701</v>
      </c>
      <c r="K902" s="307">
        <f t="shared" ca="1" si="421"/>
        <v>-7.7252995659059245</v>
      </c>
      <c r="L902" s="304">
        <f t="shared" ca="1" si="406"/>
        <v>807.00358482881086</v>
      </c>
      <c r="M902" s="306">
        <f t="shared" ca="1" si="422"/>
        <v>-1.4549719336959803</v>
      </c>
      <c r="N902" s="304">
        <f t="shared" ca="1" si="423"/>
        <v>-83.363751110767922</v>
      </c>
      <c r="P902" s="310">
        <f t="shared" ca="1" si="424"/>
        <v>23</v>
      </c>
      <c r="Q902" s="304">
        <f t="shared" ca="1" si="425"/>
        <v>0</v>
      </c>
      <c r="R902" s="306">
        <f t="shared" ca="1" si="426"/>
        <v>0</v>
      </c>
      <c r="S902" s="307">
        <f t="shared" ca="1" si="427"/>
        <v>8.7299999999999986</v>
      </c>
      <c r="T902" s="304">
        <f t="shared" ca="1" si="407"/>
        <v>85.641299999999987</v>
      </c>
      <c r="U902" s="311">
        <f t="shared" ca="1" si="408"/>
        <v>0</v>
      </c>
      <c r="V902" s="306">
        <f t="shared" ca="1" si="409"/>
        <v>1.2259467148796261</v>
      </c>
      <c r="W902" s="304">
        <f t="shared" ca="1" si="410"/>
        <v>55.870808697344089</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3.3444483709596318</v>
      </c>
      <c r="AH902" s="304">
        <f t="shared" ca="1" si="434"/>
        <v>-6.3998221653580716</v>
      </c>
    </row>
    <row r="903" spans="1:34" x14ac:dyDescent="0.2">
      <c r="A903" s="347">
        <f t="shared" ca="1" si="412"/>
        <v>1E-4</v>
      </c>
      <c r="B903" s="304">
        <f t="shared" ca="1" si="413"/>
        <v>33.538400000001481</v>
      </c>
      <c r="D903" s="306">
        <f t="shared" ca="1" si="414"/>
        <v>-0.73960405135292173</v>
      </c>
      <c r="E903" s="307">
        <f t="shared" ca="1" si="415"/>
        <v>-3.4530165040491339</v>
      </c>
      <c r="F903" s="304">
        <f t="shared" ca="1" si="416"/>
        <v>3.5313364509790568</v>
      </c>
      <c r="G903" s="306">
        <f t="shared" ca="1" si="417"/>
        <v>14.914499240386201</v>
      </c>
      <c r="H903" s="307">
        <f t="shared" ca="1" si="418"/>
        <v>-128.19284980882173</v>
      </c>
      <c r="I903" s="304">
        <f t="shared" ca="1" si="419"/>
        <v>129.05754154522938</v>
      </c>
      <c r="J903" s="306">
        <f t="shared" ca="1" si="420"/>
        <v>806.96660753290701</v>
      </c>
      <c r="K903" s="307">
        <f t="shared" ca="1" si="421"/>
        <v>-7.7381188336217237</v>
      </c>
      <c r="L903" s="304">
        <f t="shared" ca="1" si="406"/>
        <v>807.00370764715331</v>
      </c>
      <c r="M903" s="306">
        <f t="shared" ca="1" si="422"/>
        <v>-1.4549728121401952</v>
      </c>
      <c r="N903" s="304">
        <f t="shared" ca="1" si="423"/>
        <v>-83.363801441913978</v>
      </c>
      <c r="P903" s="310">
        <f t="shared" ca="1" si="424"/>
        <v>23</v>
      </c>
      <c r="Q903" s="304">
        <f t="shared" ca="1" si="425"/>
        <v>0</v>
      </c>
      <c r="R903" s="306">
        <f t="shared" ca="1" si="426"/>
        <v>0</v>
      </c>
      <c r="S903" s="307">
        <f t="shared" ca="1" si="427"/>
        <v>8.7299999999999986</v>
      </c>
      <c r="T903" s="304">
        <f t="shared" ca="1" si="407"/>
        <v>85.641299999999987</v>
      </c>
      <c r="U903" s="311">
        <f t="shared" ca="1" si="408"/>
        <v>0</v>
      </c>
      <c r="V903" s="306">
        <f t="shared" ca="1" si="409"/>
        <v>1.2259482864547826</v>
      </c>
      <c r="W903" s="304">
        <f t="shared" ca="1" si="410"/>
        <v>55.871169889393776</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3.3444079930077848</v>
      </c>
      <c r="AH903" s="304">
        <f t="shared" ca="1" si="434"/>
        <v>-6.3998635392146728</v>
      </c>
    </row>
    <row r="904" spans="1:34" x14ac:dyDescent="0.2">
      <c r="A904" s="347">
        <f t="shared" ca="1" si="412"/>
        <v>1E-4</v>
      </c>
      <c r="B904" s="304">
        <f t="shared" ca="1" si="413"/>
        <v>33.538500000001484</v>
      </c>
      <c r="D904" s="306">
        <f t="shared" ca="1" si="414"/>
        <v>-0.73960324843285385</v>
      </c>
      <c r="E904" s="307">
        <f t="shared" ca="1" si="415"/>
        <v>-3.4529747578964383</v>
      </c>
      <c r="F904" s="304">
        <f t="shared" ca="1" si="416"/>
        <v>3.5312954625409634</v>
      </c>
      <c r="G904" s="306">
        <f t="shared" ca="1" si="417"/>
        <v>14.914425280061357</v>
      </c>
      <c r="H904" s="307">
        <f t="shared" ca="1" si="418"/>
        <v>-128.19319510629754</v>
      </c>
      <c r="I904" s="304">
        <f t="shared" ca="1" si="419"/>
        <v>129.05787598204071</v>
      </c>
      <c r="J904" s="306">
        <f t="shared" ca="1" si="420"/>
        <v>806.96660753290701</v>
      </c>
      <c r="K904" s="307">
        <f t="shared" ca="1" si="421"/>
        <v>-7.7509381358674796</v>
      </c>
      <c r="L904" s="304">
        <f t="shared" ca="1" si="406"/>
        <v>807.00383066944289</v>
      </c>
      <c r="M904" s="306">
        <f t="shared" ca="1" si="422"/>
        <v>-1.4549736905755013</v>
      </c>
      <c r="N904" s="304">
        <f t="shared" ca="1" si="423"/>
        <v>-83.36385177254958</v>
      </c>
      <c r="P904" s="310">
        <f t="shared" ca="1" si="424"/>
        <v>23</v>
      </c>
      <c r="Q904" s="304">
        <f t="shared" ca="1" si="425"/>
        <v>0</v>
      </c>
      <c r="R904" s="306">
        <f t="shared" ca="1" si="426"/>
        <v>0</v>
      </c>
      <c r="S904" s="307">
        <f t="shared" ca="1" si="427"/>
        <v>8.7299999999999986</v>
      </c>
      <c r="T904" s="304">
        <f t="shared" ca="1" si="407"/>
        <v>85.641299999999987</v>
      </c>
      <c r="U904" s="311">
        <f t="shared" ca="1" si="408"/>
        <v>0</v>
      </c>
      <c r="V904" s="306">
        <f t="shared" ca="1" si="409"/>
        <v>1.2259498580361878</v>
      </c>
      <c r="W904" s="304">
        <f t="shared" ca="1" si="410"/>
        <v>55.871531079724981</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3.3443676152351625</v>
      </c>
      <c r="AH904" s="304">
        <f t="shared" ca="1" si="434"/>
        <v>-6.3999049128744314</v>
      </c>
    </row>
    <row r="905" spans="1:34" x14ac:dyDescent="0.2">
      <c r="A905" s="347">
        <f t="shared" ca="1" si="412"/>
        <v>1E-4</v>
      </c>
      <c r="B905" s="304">
        <f t="shared" ca="1" si="413"/>
        <v>33.538600000001487</v>
      </c>
      <c r="D905" s="306">
        <f t="shared" ca="1" si="414"/>
        <v>-0.73960244547389897</v>
      </c>
      <c r="E905" s="307">
        <f t="shared" ca="1" si="415"/>
        <v>-3.4529330119423669</v>
      </c>
      <c r="F905" s="304">
        <f t="shared" ca="1" si="416"/>
        <v>3.5312544743068797</v>
      </c>
      <c r="G905" s="306">
        <f t="shared" ca="1" si="417"/>
        <v>14.914351319816809</v>
      </c>
      <c r="H905" s="307">
        <f t="shared" ca="1" si="418"/>
        <v>-128.19354039959873</v>
      </c>
      <c r="I905" s="304">
        <f t="shared" ca="1" si="419"/>
        <v>129.05821041481425</v>
      </c>
      <c r="J905" s="306">
        <f t="shared" ca="1" si="420"/>
        <v>806.96660753290701</v>
      </c>
      <c r="K905" s="307">
        <f t="shared" ca="1" si="421"/>
        <v>-7.7637574726427747</v>
      </c>
      <c r="L905" s="304">
        <f t="shared" ca="1" si="406"/>
        <v>807.00395389568132</v>
      </c>
      <c r="M905" s="306">
        <f t="shared" ca="1" si="422"/>
        <v>-1.4549745690018987</v>
      </c>
      <c r="N905" s="304">
        <f t="shared" ca="1" si="423"/>
        <v>-83.363902102674771</v>
      </c>
      <c r="P905" s="310">
        <f t="shared" ca="1" si="424"/>
        <v>23</v>
      </c>
      <c r="Q905" s="304">
        <f t="shared" ca="1" si="425"/>
        <v>0</v>
      </c>
      <c r="R905" s="306">
        <f t="shared" ca="1" si="426"/>
        <v>0</v>
      </c>
      <c r="S905" s="307">
        <f t="shared" ca="1" si="427"/>
        <v>8.7299999999999986</v>
      </c>
      <c r="T905" s="304">
        <f t="shared" ca="1" si="407"/>
        <v>85.641299999999987</v>
      </c>
      <c r="U905" s="311">
        <f t="shared" ca="1" si="408"/>
        <v>0</v>
      </c>
      <c r="V905" s="306">
        <f t="shared" ca="1" si="409"/>
        <v>1.2259514296238414</v>
      </c>
      <c r="W905" s="304">
        <f t="shared" ca="1" si="410"/>
        <v>55.871892268337653</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3.3443272376417692</v>
      </c>
      <c r="AH905" s="304">
        <f t="shared" ca="1" si="434"/>
        <v>-6.3999462863373413</v>
      </c>
    </row>
    <row r="906" spans="1:34" x14ac:dyDescent="0.2">
      <c r="A906" s="347">
        <f t="shared" ca="1" si="412"/>
        <v>1E-4</v>
      </c>
      <c r="B906" s="304">
        <f t="shared" ca="1" si="413"/>
        <v>33.538700000001491</v>
      </c>
      <c r="D906" s="306">
        <f t="shared" ca="1" si="414"/>
        <v>-0.73960164247605698</v>
      </c>
      <c r="E906" s="307">
        <f t="shared" ca="1" si="415"/>
        <v>-3.4528912661869242</v>
      </c>
      <c r="F906" s="304">
        <f t="shared" ca="1" si="416"/>
        <v>3.5312134862768096</v>
      </c>
      <c r="G906" s="306">
        <f t="shared" ca="1" si="417"/>
        <v>14.914277359652562</v>
      </c>
      <c r="H906" s="307">
        <f t="shared" ca="1" si="418"/>
        <v>-128.19388568872535</v>
      </c>
      <c r="I906" s="304">
        <f t="shared" ca="1" si="419"/>
        <v>129.05854484355007</v>
      </c>
      <c r="J906" s="306">
        <f t="shared" ca="1" si="420"/>
        <v>806.96660753290701</v>
      </c>
      <c r="K906" s="307">
        <f t="shared" ca="1" si="421"/>
        <v>-7.7765768439471907</v>
      </c>
      <c r="L906" s="304">
        <f t="shared" ca="1" si="406"/>
        <v>807.00407732586996</v>
      </c>
      <c r="M906" s="306">
        <f t="shared" ca="1" si="422"/>
        <v>-1.4549754474193872</v>
      </c>
      <c r="N906" s="304">
        <f t="shared" ca="1" si="423"/>
        <v>-83.363952432289508</v>
      </c>
      <c r="P906" s="310">
        <f t="shared" ca="1" si="424"/>
        <v>23</v>
      </c>
      <c r="Q906" s="304">
        <f t="shared" ca="1" si="425"/>
        <v>0</v>
      </c>
      <c r="R906" s="306">
        <f t="shared" ca="1" si="426"/>
        <v>0</v>
      </c>
      <c r="S906" s="307">
        <f t="shared" ca="1" si="427"/>
        <v>8.7299999999999986</v>
      </c>
      <c r="T906" s="304">
        <f t="shared" ca="1" si="407"/>
        <v>85.641299999999987</v>
      </c>
      <c r="U906" s="311">
        <f t="shared" ca="1" si="408"/>
        <v>0</v>
      </c>
      <c r="V906" s="306">
        <f t="shared" ca="1" si="409"/>
        <v>1.2259530012177435</v>
      </c>
      <c r="W906" s="304">
        <f t="shared" ca="1" si="410"/>
        <v>55.872253455231842</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3.3442868602276112</v>
      </c>
      <c r="AH906" s="304">
        <f t="shared" ca="1" si="434"/>
        <v>-6.399987659603398</v>
      </c>
    </row>
    <row r="907" spans="1:34" x14ac:dyDescent="0.2">
      <c r="A907" s="347">
        <f t="shared" ca="1" si="412"/>
        <v>1E-4</v>
      </c>
      <c r="B907" s="304">
        <f t="shared" ca="1" si="413"/>
        <v>33.538800000001494</v>
      </c>
      <c r="D907" s="306">
        <f t="shared" ca="1" si="414"/>
        <v>-0.7396008394393313</v>
      </c>
      <c r="E907" s="307">
        <f t="shared" ca="1" si="415"/>
        <v>-3.4528495206301049</v>
      </c>
      <c r="F907" s="304">
        <f t="shared" ca="1" si="416"/>
        <v>3.5311724984507493</v>
      </c>
      <c r="G907" s="306">
        <f t="shared" ca="1" si="417"/>
        <v>14.914203399568619</v>
      </c>
      <c r="H907" s="307">
        <f t="shared" ca="1" si="418"/>
        <v>-128.19423097367741</v>
      </c>
      <c r="I907" s="304">
        <f t="shared" ca="1" si="419"/>
        <v>129.05887926824818</v>
      </c>
      <c r="J907" s="306">
        <f t="shared" ca="1" si="420"/>
        <v>806.96660753290701</v>
      </c>
      <c r="K907" s="307">
        <f t="shared" ca="1" si="421"/>
        <v>-7.7893962497803111</v>
      </c>
      <c r="L907" s="304">
        <f t="shared" ca="1" si="406"/>
        <v>807.00420096001039</v>
      </c>
      <c r="M907" s="306">
        <f t="shared" ca="1" si="422"/>
        <v>-1.4549763258279675</v>
      </c>
      <c r="N907" s="304">
        <f t="shared" ca="1" si="423"/>
        <v>-83.364002761393849</v>
      </c>
      <c r="P907" s="310">
        <f t="shared" ca="1" si="424"/>
        <v>23</v>
      </c>
      <c r="Q907" s="304">
        <f t="shared" ca="1" si="425"/>
        <v>0</v>
      </c>
      <c r="R907" s="306">
        <f t="shared" ca="1" si="426"/>
        <v>0</v>
      </c>
      <c r="S907" s="307">
        <f t="shared" ca="1" si="427"/>
        <v>8.7299999999999986</v>
      </c>
      <c r="T907" s="304">
        <f t="shared" ca="1" si="407"/>
        <v>85.641299999999987</v>
      </c>
      <c r="U907" s="311">
        <f t="shared" ca="1" si="408"/>
        <v>0</v>
      </c>
      <c r="V907" s="306">
        <f t="shared" ca="1" si="409"/>
        <v>1.2259545728178944</v>
      </c>
      <c r="W907" s="304">
        <f t="shared" ca="1" si="410"/>
        <v>55.872614640407519</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3.3442464829926823</v>
      </c>
      <c r="AH907" s="304">
        <f t="shared" ca="1" si="434"/>
        <v>-6.4000290326726059</v>
      </c>
    </row>
    <row r="908" spans="1:34" x14ac:dyDescent="0.2">
      <c r="A908" s="347">
        <f t="shared" ca="1" si="412"/>
        <v>1E-4</v>
      </c>
      <c r="B908" s="304">
        <f t="shared" ca="1" si="413"/>
        <v>33.538900000001497</v>
      </c>
      <c r="D908" s="306">
        <f t="shared" ca="1" si="414"/>
        <v>-0.73960003636371907</v>
      </c>
      <c r="E908" s="307">
        <f t="shared" ca="1" si="415"/>
        <v>-3.4528077752719124</v>
      </c>
      <c r="F908" s="304">
        <f t="shared" ca="1" si="416"/>
        <v>3.5311315108287014</v>
      </c>
      <c r="G908" s="306">
        <f t="shared" ca="1" si="417"/>
        <v>14.914129439564983</v>
      </c>
      <c r="H908" s="307">
        <f t="shared" ca="1" si="418"/>
        <v>-128.19457625445494</v>
      </c>
      <c r="I908" s="304">
        <f t="shared" ca="1" si="419"/>
        <v>129.05921368890856</v>
      </c>
      <c r="J908" s="306">
        <f t="shared" ca="1" si="420"/>
        <v>806.96660753290701</v>
      </c>
      <c r="K908" s="307">
        <f t="shared" ca="1" si="421"/>
        <v>-7.8022156901417175</v>
      </c>
      <c r="L908" s="304">
        <f t="shared" ca="1" si="406"/>
        <v>807.00432479810434</v>
      </c>
      <c r="M908" s="306">
        <f t="shared" ca="1" si="422"/>
        <v>-1.4549772042276394</v>
      </c>
      <c r="N908" s="304">
        <f t="shared" ca="1" si="423"/>
        <v>-83.364053089987777</v>
      </c>
      <c r="P908" s="310">
        <f t="shared" ca="1" si="424"/>
        <v>23</v>
      </c>
      <c r="Q908" s="304">
        <f t="shared" ca="1" si="425"/>
        <v>0</v>
      </c>
      <c r="R908" s="306">
        <f t="shared" ca="1" si="426"/>
        <v>0</v>
      </c>
      <c r="S908" s="307">
        <f t="shared" ca="1" si="427"/>
        <v>8.7299999999999986</v>
      </c>
      <c r="T908" s="304">
        <f t="shared" ca="1" si="407"/>
        <v>85.641299999999987</v>
      </c>
      <c r="U908" s="311">
        <f t="shared" ca="1" si="408"/>
        <v>0</v>
      </c>
      <c r="V908" s="306">
        <f t="shared" ca="1" si="409"/>
        <v>1.2259561444242941</v>
      </c>
      <c r="W908" s="304">
        <f t="shared" ca="1" si="410"/>
        <v>55.872975823864657</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3.3442061059369861</v>
      </c>
      <c r="AH908" s="304">
        <f t="shared" ca="1" si="434"/>
        <v>-6.4000704055449633</v>
      </c>
    </row>
    <row r="909" spans="1:34" x14ac:dyDescent="0.2">
      <c r="A909" s="347">
        <f t="shared" ca="1" si="412"/>
        <v>1E-4</v>
      </c>
      <c r="B909" s="304">
        <f t="shared" ca="1" si="413"/>
        <v>33.539000000001501</v>
      </c>
      <c r="D909" s="306">
        <f t="shared" ca="1" si="414"/>
        <v>-0.73959923324922305</v>
      </c>
      <c r="E909" s="307">
        <f t="shared" ca="1" si="415"/>
        <v>-3.4527660301123504</v>
      </c>
      <c r="F909" s="304">
        <f t="shared" ca="1" si="416"/>
        <v>3.5310905234106698</v>
      </c>
      <c r="G909" s="306">
        <f t="shared" ca="1" si="417"/>
        <v>14.914055479641657</v>
      </c>
      <c r="H909" s="307">
        <f t="shared" ca="1" si="418"/>
        <v>-128.19492153105796</v>
      </c>
      <c r="I909" s="304">
        <f t="shared" ca="1" si="419"/>
        <v>129.05954810553126</v>
      </c>
      <c r="J909" s="306">
        <f t="shared" ca="1" si="420"/>
        <v>806.96660753290701</v>
      </c>
      <c r="K909" s="307">
        <f t="shared" ca="1" si="421"/>
        <v>-7.8150351650309933</v>
      </c>
      <c r="L909" s="304">
        <f t="shared" ca="1" si="406"/>
        <v>807.00444884015326</v>
      </c>
      <c r="M909" s="306">
        <f t="shared" ca="1" si="422"/>
        <v>-1.4549780826184031</v>
      </c>
      <c r="N909" s="304">
        <f t="shared" ca="1" si="423"/>
        <v>-83.364103418071295</v>
      </c>
      <c r="P909" s="310">
        <f t="shared" ca="1" si="424"/>
        <v>23</v>
      </c>
      <c r="Q909" s="304">
        <f t="shared" ca="1" si="425"/>
        <v>0</v>
      </c>
      <c r="R909" s="306">
        <f t="shared" ca="1" si="426"/>
        <v>0</v>
      </c>
      <c r="S909" s="307">
        <f t="shared" ca="1" si="427"/>
        <v>8.7299999999999986</v>
      </c>
      <c r="T909" s="304">
        <f t="shared" ca="1" si="407"/>
        <v>85.641299999999987</v>
      </c>
      <c r="U909" s="311">
        <f t="shared" ca="1" si="408"/>
        <v>0</v>
      </c>
      <c r="V909" s="306">
        <f t="shared" ca="1" si="409"/>
        <v>1.2259577160369415</v>
      </c>
      <c r="W909" s="304">
        <f t="shared" ca="1" si="410"/>
        <v>55.87333700560319</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3.3441657290605287</v>
      </c>
      <c r="AH909" s="304">
        <f t="shared" ca="1" si="434"/>
        <v>-6.4001117782204657</v>
      </c>
    </row>
    <row r="910" spans="1:34" x14ac:dyDescent="0.2">
      <c r="A910" s="347">
        <f t="shared" ca="1" si="412"/>
        <v>1E-4</v>
      </c>
      <c r="B910" s="304">
        <f t="shared" ca="1" si="413"/>
        <v>33.539100000001504</v>
      </c>
      <c r="D910" s="306">
        <f t="shared" ca="1" si="414"/>
        <v>-0.73959843009584236</v>
      </c>
      <c r="E910" s="307">
        <f t="shared" ca="1" si="415"/>
        <v>-3.4527242851514259</v>
      </c>
      <c r="F910" s="304">
        <f t="shared" ca="1" si="416"/>
        <v>3.5310495361966616</v>
      </c>
      <c r="G910" s="306">
        <f t="shared" ca="1" si="417"/>
        <v>14.913981519798648</v>
      </c>
      <c r="H910" s="307">
        <f t="shared" ca="1" si="418"/>
        <v>-128.19526680348648</v>
      </c>
      <c r="I910" s="304">
        <f t="shared" ca="1" si="419"/>
        <v>129.0598825181163</v>
      </c>
      <c r="J910" s="306">
        <f t="shared" ca="1" si="420"/>
        <v>806.96660753290701</v>
      </c>
      <c r="K910" s="307">
        <f t="shared" ca="1" si="421"/>
        <v>-7.8278546744477202</v>
      </c>
      <c r="L910" s="304">
        <f t="shared" ca="1" si="406"/>
        <v>807.00457308615853</v>
      </c>
      <c r="M910" s="306">
        <f t="shared" ca="1" si="422"/>
        <v>-1.4549789610002586</v>
      </c>
      <c r="N910" s="304">
        <f t="shared" ca="1" si="423"/>
        <v>-83.364153745644415</v>
      </c>
      <c r="P910" s="310">
        <f t="shared" ca="1" si="424"/>
        <v>23</v>
      </c>
      <c r="Q910" s="304">
        <f t="shared" ca="1" si="425"/>
        <v>0</v>
      </c>
      <c r="R910" s="306">
        <f t="shared" ca="1" si="426"/>
        <v>0</v>
      </c>
      <c r="S910" s="307">
        <f t="shared" ca="1" si="427"/>
        <v>8.7299999999999986</v>
      </c>
      <c r="T910" s="304">
        <f t="shared" ca="1" si="407"/>
        <v>85.641299999999987</v>
      </c>
      <c r="U910" s="311">
        <f t="shared" ca="1" si="408"/>
        <v>0</v>
      </c>
      <c r="V910" s="306">
        <f t="shared" ca="1" si="409"/>
        <v>1.2259592876558381</v>
      </c>
      <c r="W910" s="304">
        <f t="shared" ca="1" si="410"/>
        <v>55.873698185623162</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3.3441253523633137</v>
      </c>
      <c r="AH910" s="304">
        <f t="shared" ca="1" si="434"/>
        <v>-6.4001531506991061</v>
      </c>
    </row>
    <row r="911" spans="1:34" x14ac:dyDescent="0.2">
      <c r="A911" s="347">
        <f t="shared" ca="1" si="412"/>
        <v>1E-4</v>
      </c>
      <c r="B911" s="304">
        <f t="shared" ca="1" si="413"/>
        <v>33.539200000001507</v>
      </c>
      <c r="D911" s="306">
        <f t="shared" ca="1" si="414"/>
        <v>-0.73959762690357944</v>
      </c>
      <c r="E911" s="307">
        <f t="shared" ca="1" si="415"/>
        <v>-3.4526825403891319</v>
      </c>
      <c r="F911" s="304">
        <f t="shared" ca="1" si="416"/>
        <v>3.5310085491866707</v>
      </c>
      <c r="G911" s="306">
        <f t="shared" ca="1" si="417"/>
        <v>14.913907560035957</v>
      </c>
      <c r="H911" s="307">
        <f t="shared" ca="1" si="418"/>
        <v>-128.19561207174053</v>
      </c>
      <c r="I911" s="304">
        <f t="shared" ca="1" si="419"/>
        <v>129.06021692666366</v>
      </c>
      <c r="J911" s="306">
        <f t="shared" ca="1" si="420"/>
        <v>806.96660753290701</v>
      </c>
      <c r="K911" s="307">
        <f t="shared" ca="1" si="421"/>
        <v>-7.8406742183914817</v>
      </c>
      <c r="L911" s="304">
        <f t="shared" ca="1" si="406"/>
        <v>807.00469753612197</v>
      </c>
      <c r="M911" s="306">
        <f t="shared" ca="1" si="422"/>
        <v>-1.4549798393732063</v>
      </c>
      <c r="N911" s="304">
        <f t="shared" ca="1" si="423"/>
        <v>-83.364204072707167</v>
      </c>
      <c r="P911" s="310">
        <f t="shared" ca="1" si="424"/>
        <v>23</v>
      </c>
      <c r="Q911" s="304">
        <f t="shared" ca="1" si="425"/>
        <v>0</v>
      </c>
      <c r="R911" s="306">
        <f t="shared" ca="1" si="426"/>
        <v>0</v>
      </c>
      <c r="S911" s="307">
        <f t="shared" ca="1" si="427"/>
        <v>8.7299999999999986</v>
      </c>
      <c r="T911" s="304">
        <f t="shared" ca="1" si="407"/>
        <v>85.641299999999987</v>
      </c>
      <c r="U911" s="311">
        <f t="shared" ca="1" si="408"/>
        <v>0</v>
      </c>
      <c r="V911" s="306">
        <f t="shared" ca="1" si="409"/>
        <v>1.2259608592809825</v>
      </c>
      <c r="W911" s="304">
        <f t="shared" ca="1" si="410"/>
        <v>55.874059363924481</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3.3440849758453401</v>
      </c>
      <c r="AH911" s="304">
        <f t="shared" ca="1" si="434"/>
        <v>-6.4001945229808905</v>
      </c>
    </row>
    <row r="912" spans="1:34" x14ac:dyDescent="0.2">
      <c r="A912" s="347">
        <f t="shared" ca="1" si="412"/>
        <v>1E-4</v>
      </c>
      <c r="B912" s="304">
        <f t="shared" ca="1" si="413"/>
        <v>33.539300000001511</v>
      </c>
      <c r="D912" s="306">
        <f t="shared" ca="1" si="414"/>
        <v>-0.73959682367243174</v>
      </c>
      <c r="E912" s="307">
        <f t="shared" ca="1" si="415"/>
        <v>-3.4526407958254826</v>
      </c>
      <c r="F912" s="304">
        <f t="shared" ca="1" si="416"/>
        <v>3.5309675623807095</v>
      </c>
      <c r="G912" s="306">
        <f t="shared" ca="1" si="417"/>
        <v>14.913833600353589</v>
      </c>
      <c r="H912" s="307">
        <f t="shared" ca="1" si="418"/>
        <v>-128.19595733582011</v>
      </c>
      <c r="I912" s="304">
        <f t="shared" ca="1" si="419"/>
        <v>129.06055133117343</v>
      </c>
      <c r="J912" s="306">
        <f t="shared" ca="1" si="420"/>
        <v>806.96660753290701</v>
      </c>
      <c r="K912" s="307">
        <f t="shared" ca="1" si="421"/>
        <v>-7.8534937968618594</v>
      </c>
      <c r="L912" s="304">
        <f t="shared" ca="1" si="406"/>
        <v>807.00482219004505</v>
      </c>
      <c r="M912" s="306">
        <f t="shared" ca="1" si="422"/>
        <v>-1.4549807177372462</v>
      </c>
      <c r="N912" s="304">
        <f t="shared" ca="1" si="423"/>
        <v>-83.364254399259522</v>
      </c>
      <c r="P912" s="310">
        <f t="shared" ca="1" si="424"/>
        <v>23</v>
      </c>
      <c r="Q912" s="304">
        <f t="shared" ca="1" si="425"/>
        <v>0</v>
      </c>
      <c r="R912" s="306">
        <f t="shared" ca="1" si="426"/>
        <v>0</v>
      </c>
      <c r="S912" s="307">
        <f t="shared" ca="1" si="427"/>
        <v>8.7299999999999986</v>
      </c>
      <c r="T912" s="304">
        <f t="shared" ca="1" si="407"/>
        <v>85.641299999999987</v>
      </c>
      <c r="U912" s="311">
        <f t="shared" ca="1" si="408"/>
        <v>0</v>
      </c>
      <c r="V912" s="306">
        <f t="shared" ca="1" si="409"/>
        <v>1.2259624309123756</v>
      </c>
      <c r="W912" s="304">
        <f t="shared" ca="1" si="410"/>
        <v>55.874420540507245</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3.344044599506617</v>
      </c>
      <c r="AH912" s="304">
        <f t="shared" ca="1" si="434"/>
        <v>-6.4002358950658067</v>
      </c>
    </row>
    <row r="913" spans="1:34" x14ac:dyDescent="0.2">
      <c r="A913" s="347">
        <f t="shared" ca="1" si="412"/>
        <v>1E-4</v>
      </c>
      <c r="B913" s="304">
        <f t="shared" ca="1" si="413"/>
        <v>33.539400000001514</v>
      </c>
      <c r="D913" s="306">
        <f t="shared" ca="1" si="414"/>
        <v>-0.73959602040240202</v>
      </c>
      <c r="E913" s="307">
        <f t="shared" ca="1" si="415"/>
        <v>-3.4525990514604654</v>
      </c>
      <c r="F913" s="304">
        <f t="shared" ca="1" si="416"/>
        <v>3.5309265757787682</v>
      </c>
      <c r="G913" s="306">
        <f t="shared" ca="1" si="417"/>
        <v>14.913759640751548</v>
      </c>
      <c r="H913" s="307">
        <f t="shared" ca="1" si="418"/>
        <v>-128.19630259572526</v>
      </c>
      <c r="I913" s="304">
        <f t="shared" ca="1" si="419"/>
        <v>129.06088573164553</v>
      </c>
      <c r="J913" s="306">
        <f t="shared" ca="1" si="420"/>
        <v>806.96660753290701</v>
      </c>
      <c r="K913" s="307">
        <f t="shared" ca="1" si="421"/>
        <v>-7.8663134098584369</v>
      </c>
      <c r="L913" s="304">
        <f t="shared" ca="1" si="406"/>
        <v>807.00494704792914</v>
      </c>
      <c r="M913" s="306">
        <f t="shared" ca="1" si="422"/>
        <v>-1.4549815960923784</v>
      </c>
      <c r="N913" s="304">
        <f t="shared" ca="1" si="423"/>
        <v>-83.364304725301508</v>
      </c>
      <c r="P913" s="310">
        <f t="shared" ca="1" si="424"/>
        <v>23</v>
      </c>
      <c r="Q913" s="304">
        <f t="shared" ca="1" si="425"/>
        <v>0</v>
      </c>
      <c r="R913" s="306">
        <f t="shared" ca="1" si="426"/>
        <v>0</v>
      </c>
      <c r="S913" s="307">
        <f t="shared" ca="1" si="427"/>
        <v>8.7299999999999986</v>
      </c>
      <c r="T913" s="304">
        <f t="shared" ca="1" si="407"/>
        <v>85.641299999999987</v>
      </c>
      <c r="U913" s="311">
        <f t="shared" ca="1" si="408"/>
        <v>0</v>
      </c>
      <c r="V913" s="306">
        <f t="shared" ca="1" si="409"/>
        <v>1.2259640025500169</v>
      </c>
      <c r="W913" s="304">
        <f t="shared" ca="1" si="410"/>
        <v>55.874781715371306</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3.3440042233471345</v>
      </c>
      <c r="AH913" s="304">
        <f t="shared" ca="1" si="434"/>
        <v>-6.4002772669538661</v>
      </c>
    </row>
    <row r="914" spans="1:34" x14ac:dyDescent="0.2">
      <c r="A914" s="347">
        <f t="shared" ca="1" si="412"/>
        <v>1E-4</v>
      </c>
      <c r="B914" s="304">
        <f t="shared" ca="1" si="413"/>
        <v>33.539500000001517</v>
      </c>
      <c r="D914" s="306">
        <f t="shared" ca="1" si="414"/>
        <v>-0.7395952170934903</v>
      </c>
      <c r="E914" s="307">
        <f t="shared" ca="1" si="415"/>
        <v>-3.4525573072940965</v>
      </c>
      <c r="F914" s="304">
        <f t="shared" ca="1" si="416"/>
        <v>3.5308855893808611</v>
      </c>
      <c r="G914" s="306">
        <f t="shared" ca="1" si="417"/>
        <v>14.91368568122984</v>
      </c>
      <c r="H914" s="307">
        <f t="shared" ca="1" si="418"/>
        <v>-128.19664785145599</v>
      </c>
      <c r="I914" s="304">
        <f t="shared" ca="1" si="419"/>
        <v>129.06122012808007</v>
      </c>
      <c r="J914" s="306">
        <f t="shared" ca="1" si="420"/>
        <v>806.96660753290701</v>
      </c>
      <c r="K914" s="307">
        <f t="shared" ca="1" si="421"/>
        <v>-7.8791330573807956</v>
      </c>
      <c r="L914" s="304">
        <f t="shared" ca="1" si="406"/>
        <v>807.00507210977594</v>
      </c>
      <c r="M914" s="306">
        <f t="shared" ca="1" si="422"/>
        <v>-1.4549824744386033</v>
      </c>
      <c r="N914" s="304">
        <f t="shared" ca="1" si="423"/>
        <v>-83.364355050833154</v>
      </c>
      <c r="P914" s="310">
        <f t="shared" ca="1" si="424"/>
        <v>23</v>
      </c>
      <c r="Q914" s="304">
        <f t="shared" ca="1" si="425"/>
        <v>0</v>
      </c>
      <c r="R914" s="306">
        <f t="shared" ca="1" si="426"/>
        <v>0</v>
      </c>
      <c r="S914" s="307">
        <f t="shared" ca="1" si="427"/>
        <v>8.7299999999999986</v>
      </c>
      <c r="T914" s="304">
        <f t="shared" ca="1" si="407"/>
        <v>85.641299999999987</v>
      </c>
      <c r="U914" s="311">
        <f t="shared" ca="1" si="408"/>
        <v>0</v>
      </c>
      <c r="V914" s="306">
        <f t="shared" ca="1" si="409"/>
        <v>1.2259655741939066</v>
      </c>
      <c r="W914" s="304">
        <f t="shared" ca="1" si="410"/>
        <v>55.875142888516734</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3.3439638473669104</v>
      </c>
      <c r="AH914" s="304">
        <f t="shared" ca="1" si="434"/>
        <v>-6.4003186386450528</v>
      </c>
    </row>
    <row r="915" spans="1:34" x14ac:dyDescent="0.2">
      <c r="A915" s="347">
        <f t="shared" ca="1" si="412"/>
        <v>1E-4</v>
      </c>
      <c r="B915" s="304">
        <f t="shared" ca="1" si="413"/>
        <v>33.539600000001521</v>
      </c>
      <c r="D915" s="306">
        <f t="shared" ca="1" si="414"/>
        <v>-0.73959441374569623</v>
      </c>
      <c r="E915" s="307">
        <f t="shared" ca="1" si="415"/>
        <v>-3.4525155633263678</v>
      </c>
      <c r="F915" s="304">
        <f t="shared" ca="1" si="416"/>
        <v>3.5308446031869805</v>
      </c>
      <c r="G915" s="306">
        <f t="shared" ca="1" si="417"/>
        <v>14.913611721788465</v>
      </c>
      <c r="H915" s="307">
        <f t="shared" ca="1" si="418"/>
        <v>-128.19699310301232</v>
      </c>
      <c r="I915" s="304">
        <f t="shared" ca="1" si="419"/>
        <v>129.06155452047699</v>
      </c>
      <c r="J915" s="306">
        <f t="shared" ca="1" si="420"/>
        <v>806.96660753290701</v>
      </c>
      <c r="K915" s="307">
        <f t="shared" ca="1" si="421"/>
        <v>-7.8919527394285192</v>
      </c>
      <c r="L915" s="304">
        <f t="shared" ca="1" si="406"/>
        <v>807.00519737558704</v>
      </c>
      <c r="M915" s="306">
        <f t="shared" ca="1" si="422"/>
        <v>-1.4549833527759206</v>
      </c>
      <c r="N915" s="304">
        <f t="shared" ca="1" si="423"/>
        <v>-83.364405375854417</v>
      </c>
      <c r="P915" s="310">
        <f t="shared" ca="1" si="424"/>
        <v>23</v>
      </c>
      <c r="Q915" s="304">
        <f t="shared" ca="1" si="425"/>
        <v>0</v>
      </c>
      <c r="R915" s="306">
        <f t="shared" ca="1" si="426"/>
        <v>0</v>
      </c>
      <c r="S915" s="307">
        <f t="shared" ca="1" si="427"/>
        <v>8.7299999999999986</v>
      </c>
      <c r="T915" s="304">
        <f t="shared" ca="1" si="407"/>
        <v>85.641299999999987</v>
      </c>
      <c r="U915" s="311">
        <f t="shared" ca="1" si="408"/>
        <v>0</v>
      </c>
      <c r="V915" s="306">
        <f t="shared" ca="1" si="409"/>
        <v>1.2259671458440446</v>
      </c>
      <c r="W915" s="304">
        <f t="shared" ca="1" si="410"/>
        <v>55.875504059943438</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3.3439234715659349</v>
      </c>
      <c r="AH915" s="304">
        <f t="shared" ca="1" si="434"/>
        <v>-6.4003600101393747</v>
      </c>
    </row>
    <row r="916" spans="1:34" x14ac:dyDescent="0.2">
      <c r="A916" s="347">
        <f t="shared" ca="1" si="412"/>
        <v>1E-4</v>
      </c>
      <c r="B916" s="304">
        <f t="shared" ca="1" si="413"/>
        <v>33.539700000001524</v>
      </c>
      <c r="D916" s="306">
        <f t="shared" ca="1" si="414"/>
        <v>-0.73959361035902149</v>
      </c>
      <c r="E916" s="307">
        <f t="shared" ca="1" si="415"/>
        <v>-3.4524738195572908</v>
      </c>
      <c r="F916" s="304">
        <f t="shared" ca="1" si="416"/>
        <v>3.5308036171971389</v>
      </c>
      <c r="G916" s="306">
        <f t="shared" ca="1" si="417"/>
        <v>14.913537762427429</v>
      </c>
      <c r="H916" s="307">
        <f t="shared" ca="1" si="418"/>
        <v>-128.19733835039426</v>
      </c>
      <c r="I916" s="304">
        <f t="shared" ca="1" si="419"/>
        <v>129.06188890883635</v>
      </c>
      <c r="J916" s="306">
        <f t="shared" ca="1" si="420"/>
        <v>806.96660753290701</v>
      </c>
      <c r="K916" s="307">
        <f t="shared" ca="1" si="421"/>
        <v>-7.9047724560011892</v>
      </c>
      <c r="L916" s="304">
        <f t="shared" ca="1" si="406"/>
        <v>807.00532284536382</v>
      </c>
      <c r="M916" s="306">
        <f t="shared" ca="1" si="422"/>
        <v>-1.4549842311043308</v>
      </c>
      <c r="N916" s="304">
        <f t="shared" ca="1" si="423"/>
        <v>-83.364455700365355</v>
      </c>
      <c r="P916" s="310">
        <f t="shared" ca="1" si="424"/>
        <v>23</v>
      </c>
      <c r="Q916" s="304">
        <f t="shared" ca="1" si="425"/>
        <v>0</v>
      </c>
      <c r="R916" s="306">
        <f t="shared" ca="1" si="426"/>
        <v>0</v>
      </c>
      <c r="S916" s="307">
        <f t="shared" ca="1" si="427"/>
        <v>8.7299999999999986</v>
      </c>
      <c r="T916" s="304">
        <f t="shared" ca="1" si="407"/>
        <v>85.641299999999987</v>
      </c>
      <c r="U916" s="311">
        <f t="shared" ca="1" si="408"/>
        <v>0</v>
      </c>
      <c r="V916" s="306">
        <f t="shared" ca="1" si="409"/>
        <v>1.225968717500431</v>
      </c>
      <c r="W916" s="304">
        <f t="shared" ca="1" si="410"/>
        <v>55.875865229651474</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3.3438830959442187</v>
      </c>
      <c r="AH916" s="304">
        <f t="shared" ca="1" si="434"/>
        <v>-6.4004013814368212</v>
      </c>
    </row>
    <row r="917" spans="1:34" x14ac:dyDescent="0.2">
      <c r="A917" s="347">
        <f t="shared" ca="1" si="412"/>
        <v>1E-4</v>
      </c>
      <c r="B917" s="304">
        <f t="shared" ca="1" si="413"/>
        <v>33.539800000001527</v>
      </c>
      <c r="D917" s="306">
        <f t="shared" ca="1" si="414"/>
        <v>-0.73959280693346563</v>
      </c>
      <c r="E917" s="307">
        <f t="shared" ca="1" si="415"/>
        <v>-3.4524320759868576</v>
      </c>
      <c r="F917" s="304">
        <f t="shared" ca="1" si="416"/>
        <v>3.5307626314113283</v>
      </c>
      <c r="G917" s="306">
        <f t="shared" ca="1" si="417"/>
        <v>14.913463803146737</v>
      </c>
      <c r="H917" s="307">
        <f t="shared" ca="1" si="418"/>
        <v>-128.19768359360185</v>
      </c>
      <c r="I917" s="304">
        <f t="shared" ca="1" si="419"/>
        <v>129.06222329315818</v>
      </c>
      <c r="J917" s="306">
        <f t="shared" ca="1" si="420"/>
        <v>806.96660753290701</v>
      </c>
      <c r="K917" s="307">
        <f t="shared" ca="1" si="421"/>
        <v>-7.9175922070983891</v>
      </c>
      <c r="L917" s="304">
        <f t="shared" ca="1" si="406"/>
        <v>807.00544851910797</v>
      </c>
      <c r="M917" s="306">
        <f t="shared" ca="1" si="422"/>
        <v>-1.4549851094238337</v>
      </c>
      <c r="N917" s="304">
        <f t="shared" ca="1" si="423"/>
        <v>-83.364506024365937</v>
      </c>
      <c r="P917" s="310">
        <f t="shared" ca="1" si="424"/>
        <v>23</v>
      </c>
      <c r="Q917" s="304">
        <f t="shared" ca="1" si="425"/>
        <v>0</v>
      </c>
      <c r="R917" s="306">
        <f t="shared" ca="1" si="426"/>
        <v>0</v>
      </c>
      <c r="S917" s="307">
        <f t="shared" ca="1" si="427"/>
        <v>8.7299999999999986</v>
      </c>
      <c r="T917" s="304">
        <f t="shared" ca="1" si="407"/>
        <v>85.641299999999987</v>
      </c>
      <c r="U917" s="311">
        <f t="shared" ca="1" si="408"/>
        <v>0</v>
      </c>
      <c r="V917" s="306">
        <f t="shared" ca="1" si="409"/>
        <v>1.2259702891630653</v>
      </c>
      <c r="W917" s="304">
        <f t="shared" ca="1" si="410"/>
        <v>55.876226397640764</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3.34384272050176</v>
      </c>
      <c r="AH917" s="304">
        <f t="shared" ca="1" si="434"/>
        <v>-6.4004427525373977</v>
      </c>
    </row>
    <row r="918" spans="1:34" x14ac:dyDescent="0.2">
      <c r="A918" s="347">
        <f t="shared" ca="1" si="412"/>
        <v>1E-4</v>
      </c>
      <c r="B918" s="304">
        <f t="shared" ca="1" si="413"/>
        <v>33.539900000001531</v>
      </c>
      <c r="D918" s="306">
        <f t="shared" ca="1" si="414"/>
        <v>-0.73959200346903065</v>
      </c>
      <c r="E918" s="307">
        <f t="shared" ca="1" si="415"/>
        <v>-3.4523903326150798</v>
      </c>
      <c r="F918" s="304">
        <f t="shared" ca="1" si="416"/>
        <v>3.5307216458295598</v>
      </c>
      <c r="G918" s="306">
        <f t="shared" ca="1" si="417"/>
        <v>14.913389843946391</v>
      </c>
      <c r="H918" s="307">
        <f t="shared" ca="1" si="418"/>
        <v>-128.19802883263512</v>
      </c>
      <c r="I918" s="304">
        <f t="shared" ca="1" si="419"/>
        <v>129.06255767344248</v>
      </c>
      <c r="J918" s="306">
        <f t="shared" ca="1" si="420"/>
        <v>806.96660753290701</v>
      </c>
      <c r="K918" s="307">
        <f t="shared" ca="1" si="421"/>
        <v>-7.9304119927197005</v>
      </c>
      <c r="L918" s="304">
        <f t="shared" ca="1" si="406"/>
        <v>807.00557439682109</v>
      </c>
      <c r="M918" s="306">
        <f t="shared" ca="1" si="422"/>
        <v>-1.45498598773443</v>
      </c>
      <c r="N918" s="304">
        <f t="shared" ca="1" si="423"/>
        <v>-83.364556347856208</v>
      </c>
      <c r="P918" s="310">
        <f t="shared" ca="1" si="424"/>
        <v>23</v>
      </c>
      <c r="Q918" s="304">
        <f t="shared" ca="1" si="425"/>
        <v>0</v>
      </c>
      <c r="R918" s="306">
        <f t="shared" ca="1" si="426"/>
        <v>0</v>
      </c>
      <c r="S918" s="307">
        <f t="shared" ca="1" si="427"/>
        <v>8.7299999999999986</v>
      </c>
      <c r="T918" s="304">
        <f t="shared" ca="1" si="407"/>
        <v>85.641299999999987</v>
      </c>
      <c r="U918" s="311">
        <f t="shared" ca="1" si="408"/>
        <v>0</v>
      </c>
      <c r="V918" s="306">
        <f t="shared" ca="1" si="409"/>
        <v>1.2259718608319479</v>
      </c>
      <c r="W918" s="304">
        <f t="shared" ca="1" si="410"/>
        <v>55.876587563911322</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3.343802345238565</v>
      </c>
      <c r="AH918" s="304">
        <f t="shared" ca="1" si="434"/>
        <v>-6.4004841234410961</v>
      </c>
    </row>
    <row r="919" spans="1:34" x14ac:dyDescent="0.2">
      <c r="A919" s="347">
        <f t="shared" ca="1" si="412"/>
        <v>1E-4</v>
      </c>
      <c r="B919" s="304">
        <f t="shared" ca="1" si="413"/>
        <v>33.540000000001534</v>
      </c>
      <c r="D919" s="306">
        <f t="shared" ca="1" si="414"/>
        <v>-0.73959119996571443</v>
      </c>
      <c r="E919" s="307">
        <f t="shared" ca="1" si="415"/>
        <v>-3.4523485894419519</v>
      </c>
      <c r="F919" s="304">
        <f t="shared" ca="1" si="416"/>
        <v>3.5306806604518286</v>
      </c>
      <c r="G919" s="306">
        <f t="shared" ca="1" si="417"/>
        <v>14.913315884826394</v>
      </c>
      <c r="H919" s="307">
        <f t="shared" ca="1" si="418"/>
        <v>-128.19837406749406</v>
      </c>
      <c r="I919" s="304">
        <f t="shared" ca="1" si="419"/>
        <v>129.06289204968928</v>
      </c>
      <c r="J919" s="306">
        <f t="shared" ca="1" si="420"/>
        <v>806.96660753290701</v>
      </c>
      <c r="K919" s="307">
        <f t="shared" ca="1" si="421"/>
        <v>-7.943231812864707</v>
      </c>
      <c r="L919" s="304">
        <f t="shared" ca="1" si="406"/>
        <v>807.00570047850442</v>
      </c>
      <c r="M919" s="306">
        <f t="shared" ca="1" si="422"/>
        <v>-1.4549868660361194</v>
      </c>
      <c r="N919" s="304">
        <f t="shared" ca="1" si="423"/>
        <v>-83.364606670836139</v>
      </c>
      <c r="P919" s="310">
        <f t="shared" ca="1" si="424"/>
        <v>23</v>
      </c>
      <c r="Q919" s="304">
        <f t="shared" ca="1" si="425"/>
        <v>0</v>
      </c>
      <c r="R919" s="306">
        <f t="shared" ca="1" si="426"/>
        <v>0</v>
      </c>
      <c r="S919" s="307">
        <f t="shared" ca="1" si="427"/>
        <v>8.7299999999999986</v>
      </c>
      <c r="T919" s="304">
        <f t="shared" ca="1" si="407"/>
        <v>85.641299999999987</v>
      </c>
      <c r="U919" s="311">
        <f t="shared" ca="1" si="408"/>
        <v>0</v>
      </c>
      <c r="V919" s="306">
        <f t="shared" ca="1" si="409"/>
        <v>1.2259734325070788</v>
      </c>
      <c r="W919" s="304">
        <f t="shared" ca="1" si="410"/>
        <v>55.876948728463141</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3.3437619701546311</v>
      </c>
      <c r="AH919" s="304">
        <f t="shared" ca="1" si="434"/>
        <v>-6.400525494147919</v>
      </c>
    </row>
    <row r="920" spans="1:34" x14ac:dyDescent="0.2">
      <c r="A920" s="347">
        <f t="shared" ca="1" si="412"/>
        <v>1E-4</v>
      </c>
      <c r="B920" s="304">
        <f t="shared" ca="1" si="413"/>
        <v>33.540100000001537</v>
      </c>
      <c r="D920" s="306">
        <f t="shared" ca="1" si="414"/>
        <v>-0.73959039642351943</v>
      </c>
      <c r="E920" s="307">
        <f t="shared" ca="1" si="415"/>
        <v>-3.4523068464674793</v>
      </c>
      <c r="F920" s="304">
        <f t="shared" ca="1" si="416"/>
        <v>3.5306396752781399</v>
      </c>
      <c r="G920" s="306">
        <f t="shared" ca="1" si="417"/>
        <v>14.913241925786751</v>
      </c>
      <c r="H920" s="307">
        <f t="shared" ca="1" si="418"/>
        <v>-128.1987192981787</v>
      </c>
      <c r="I920" s="304">
        <f t="shared" ca="1" si="419"/>
        <v>129.06322642189858</v>
      </c>
      <c r="J920" s="306">
        <f t="shared" ca="1" si="420"/>
        <v>806.96660753290701</v>
      </c>
      <c r="K920" s="307">
        <f t="shared" ca="1" si="421"/>
        <v>-7.9560516675329911</v>
      </c>
      <c r="L920" s="304">
        <f t="shared" ca="1" si="406"/>
        <v>807.00582676415991</v>
      </c>
      <c r="M920" s="306">
        <f t="shared" ca="1" si="422"/>
        <v>-1.4549877443289021</v>
      </c>
      <c r="N920" s="304">
        <f t="shared" ca="1" si="423"/>
        <v>-83.364656993305772</v>
      </c>
      <c r="P920" s="310">
        <f t="shared" ca="1" si="424"/>
        <v>23</v>
      </c>
      <c r="Q920" s="304">
        <f t="shared" ca="1" si="425"/>
        <v>0</v>
      </c>
      <c r="R920" s="306">
        <f t="shared" ca="1" si="426"/>
        <v>0</v>
      </c>
      <c r="S920" s="307">
        <f t="shared" ca="1" si="427"/>
        <v>8.7299999999999986</v>
      </c>
      <c r="T920" s="304">
        <f t="shared" ca="1" si="407"/>
        <v>85.641299999999987</v>
      </c>
      <c r="U920" s="311">
        <f t="shared" ca="1" si="408"/>
        <v>0</v>
      </c>
      <c r="V920" s="306">
        <f t="shared" ca="1" si="409"/>
        <v>1.2259750041884578</v>
      </c>
      <c r="W920" s="304">
        <f t="shared" ca="1" si="410"/>
        <v>55.877309891296157</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3.3437215952499608</v>
      </c>
      <c r="AH920" s="304">
        <f t="shared" ca="1" si="434"/>
        <v>-6.400566864657864</v>
      </c>
    </row>
    <row r="921" spans="1:34" x14ac:dyDescent="0.2">
      <c r="A921" s="347">
        <f t="shared" ca="1" si="412"/>
        <v>1E-4</v>
      </c>
      <c r="B921" s="304">
        <f t="shared" ca="1" si="413"/>
        <v>33.540200000001541</v>
      </c>
      <c r="D921" s="306">
        <f t="shared" ca="1" si="414"/>
        <v>-0.73958959284244519</v>
      </c>
      <c r="E921" s="307">
        <f t="shared" ca="1" si="415"/>
        <v>-3.4522651036916656</v>
      </c>
      <c r="F921" s="304">
        <f t="shared" ca="1" si="416"/>
        <v>3.5305986903084978</v>
      </c>
      <c r="G921" s="306">
        <f t="shared" ca="1" si="417"/>
        <v>14.913167966827467</v>
      </c>
      <c r="H921" s="307">
        <f t="shared" ca="1" si="418"/>
        <v>-128.19906452468908</v>
      </c>
      <c r="I921" s="304">
        <f t="shared" ca="1" si="419"/>
        <v>129.06356079007043</v>
      </c>
      <c r="J921" s="306">
        <f t="shared" ca="1" si="420"/>
        <v>806.96660753290701</v>
      </c>
      <c r="K921" s="307">
        <f t="shared" ca="1" si="421"/>
        <v>-7.9688715567241344</v>
      </c>
      <c r="L921" s="304">
        <f t="shared" ca="1" si="406"/>
        <v>807.00595325378879</v>
      </c>
      <c r="M921" s="306">
        <f t="shared" ca="1" si="422"/>
        <v>-1.4549886226127782</v>
      </c>
      <c r="N921" s="304">
        <f t="shared" ca="1" si="423"/>
        <v>-83.364707315265079</v>
      </c>
      <c r="P921" s="310">
        <f t="shared" ca="1" si="424"/>
        <v>23</v>
      </c>
      <c r="Q921" s="304">
        <f t="shared" ca="1" si="425"/>
        <v>0</v>
      </c>
      <c r="R921" s="306">
        <f t="shared" ca="1" si="426"/>
        <v>0</v>
      </c>
      <c r="S921" s="307">
        <f t="shared" ca="1" si="427"/>
        <v>8.7299999999999986</v>
      </c>
      <c r="T921" s="304">
        <f t="shared" ca="1" si="407"/>
        <v>85.641299999999987</v>
      </c>
      <c r="U921" s="311">
        <f t="shared" ca="1" si="408"/>
        <v>0</v>
      </c>
      <c r="V921" s="306">
        <f t="shared" ca="1" si="409"/>
        <v>1.225976575876085</v>
      </c>
      <c r="W921" s="304">
        <f t="shared" ca="1" si="410"/>
        <v>55.877671052410399</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3.343681220524565</v>
      </c>
      <c r="AH921" s="304">
        <f t="shared" ca="1" si="434"/>
        <v>-6.4006082349709237</v>
      </c>
    </row>
    <row r="922" spans="1:34" x14ac:dyDescent="0.2">
      <c r="A922" s="347">
        <f t="shared" ca="1" si="412"/>
        <v>1E-4</v>
      </c>
      <c r="B922" s="304">
        <f t="shared" ca="1" si="413"/>
        <v>33.540300000001544</v>
      </c>
      <c r="D922" s="306">
        <f t="shared" ca="1" si="414"/>
        <v>-0.73958878922249383</v>
      </c>
      <c r="E922" s="307">
        <f t="shared" ca="1" si="415"/>
        <v>-3.4522233611145099</v>
      </c>
      <c r="F922" s="304">
        <f t="shared" ca="1" si="416"/>
        <v>3.5305577055429014</v>
      </c>
      <c r="G922" s="306">
        <f t="shared" ca="1" si="417"/>
        <v>14.913094007948546</v>
      </c>
      <c r="H922" s="307">
        <f t="shared" ca="1" si="418"/>
        <v>-128.19940974702519</v>
      </c>
      <c r="I922" s="304">
        <f t="shared" ca="1" si="419"/>
        <v>129.0638951542048</v>
      </c>
      <c r="J922" s="306">
        <f t="shared" ca="1" si="420"/>
        <v>806.96660753290701</v>
      </c>
      <c r="K922" s="307">
        <f t="shared" ca="1" si="421"/>
        <v>-7.9816914804377204</v>
      </c>
      <c r="L922" s="304">
        <f t="shared" ca="1" si="406"/>
        <v>807.00607994739278</v>
      </c>
      <c r="M922" s="306">
        <f t="shared" ca="1" si="422"/>
        <v>-1.454989500887748</v>
      </c>
      <c r="N922" s="304">
        <f t="shared" ca="1" si="423"/>
        <v>-83.364757636714103</v>
      </c>
      <c r="P922" s="310">
        <f t="shared" ca="1" si="424"/>
        <v>23</v>
      </c>
      <c r="Q922" s="304">
        <f t="shared" ca="1" si="425"/>
        <v>0</v>
      </c>
      <c r="R922" s="306">
        <f t="shared" ca="1" si="426"/>
        <v>0</v>
      </c>
      <c r="S922" s="307">
        <f t="shared" ca="1" si="427"/>
        <v>8.7299999999999986</v>
      </c>
      <c r="T922" s="304">
        <f t="shared" ca="1" si="407"/>
        <v>85.641299999999987</v>
      </c>
      <c r="U922" s="311">
        <f t="shared" ca="1" si="408"/>
        <v>0</v>
      </c>
      <c r="V922" s="306">
        <f t="shared" ca="1" si="409"/>
        <v>1.2259781475699598</v>
      </c>
      <c r="W922" s="304">
        <f t="shared" ca="1" si="410"/>
        <v>55.878032211805802</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3.3436408459784355</v>
      </c>
      <c r="AH922" s="304">
        <f t="shared" ca="1" si="434"/>
        <v>-6.4006496050871027</v>
      </c>
    </row>
    <row r="923" spans="1:34" x14ac:dyDescent="0.2">
      <c r="A923" s="347">
        <f t="shared" ca="1" si="412"/>
        <v>1E-4</v>
      </c>
      <c r="B923" s="304">
        <f t="shared" ca="1" si="413"/>
        <v>33.540400000001547</v>
      </c>
      <c r="D923" s="306">
        <f t="shared" ca="1" si="414"/>
        <v>-0.73958798556366334</v>
      </c>
      <c r="E923" s="307">
        <f t="shared" ca="1" si="415"/>
        <v>-3.4521816187360175</v>
      </c>
      <c r="F923" s="304">
        <f t="shared" ca="1" si="416"/>
        <v>3.5305167209813564</v>
      </c>
      <c r="G923" s="306">
        <f t="shared" ca="1" si="417"/>
        <v>14.91302004914999</v>
      </c>
      <c r="H923" s="307">
        <f t="shared" ca="1" si="418"/>
        <v>-128.19975496518705</v>
      </c>
      <c r="I923" s="304">
        <f t="shared" ca="1" si="419"/>
        <v>129.06422951430173</v>
      </c>
      <c r="J923" s="306">
        <f t="shared" ca="1" si="420"/>
        <v>806.96660753290701</v>
      </c>
      <c r="K923" s="307">
        <f t="shared" ca="1" si="421"/>
        <v>-7.9945114386733307</v>
      </c>
      <c r="L923" s="304">
        <f t="shared" ca="1" si="406"/>
        <v>807.00620684497335</v>
      </c>
      <c r="M923" s="306">
        <f t="shared" ca="1" si="422"/>
        <v>-1.4549903791538115</v>
      </c>
      <c r="N923" s="304">
        <f t="shared" ca="1" si="423"/>
        <v>-83.364807957652829</v>
      </c>
      <c r="P923" s="310">
        <f t="shared" ca="1" si="424"/>
        <v>23</v>
      </c>
      <c r="Q923" s="304">
        <f t="shared" ca="1" si="425"/>
        <v>0</v>
      </c>
      <c r="R923" s="306">
        <f t="shared" ca="1" si="426"/>
        <v>0</v>
      </c>
      <c r="S923" s="307">
        <f t="shared" ca="1" si="427"/>
        <v>8.7299999999999986</v>
      </c>
      <c r="T923" s="304">
        <f t="shared" ca="1" si="407"/>
        <v>85.641299999999987</v>
      </c>
      <c r="U923" s="311">
        <f t="shared" ca="1" si="408"/>
        <v>0</v>
      </c>
      <c r="V923" s="306">
        <f t="shared" ca="1" si="409"/>
        <v>1.225979719270083</v>
      </c>
      <c r="W923" s="304">
        <f t="shared" ca="1" si="410"/>
        <v>55.878393369482367</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3.3436004716115839</v>
      </c>
      <c r="AH923" s="304">
        <f t="shared" ca="1" si="434"/>
        <v>-6.4006909750063929</v>
      </c>
    </row>
    <row r="924" spans="1:34" x14ac:dyDescent="0.2">
      <c r="A924" s="347">
        <f t="shared" ca="1" si="412"/>
        <v>1E-4</v>
      </c>
      <c r="B924" s="304">
        <f t="shared" ca="1" si="413"/>
        <v>33.540500000001551</v>
      </c>
      <c r="D924" s="306">
        <f t="shared" ca="1" si="414"/>
        <v>-0.73958718186595662</v>
      </c>
      <c r="E924" s="307">
        <f t="shared" ca="1" si="415"/>
        <v>-3.4521398765561901</v>
      </c>
      <c r="F924" s="304">
        <f t="shared" ca="1" si="416"/>
        <v>3.5304757366238637</v>
      </c>
      <c r="G924" s="306">
        <f t="shared" ca="1" si="417"/>
        <v>14.912946090431804</v>
      </c>
      <c r="H924" s="307">
        <f t="shared" ca="1" si="418"/>
        <v>-128.20010017917471</v>
      </c>
      <c r="I924" s="304">
        <f t="shared" ca="1" si="419"/>
        <v>129.06456387036124</v>
      </c>
      <c r="J924" s="306">
        <f t="shared" ca="1" si="420"/>
        <v>806.96660753290701</v>
      </c>
      <c r="K924" s="307">
        <f t="shared" ca="1" si="421"/>
        <v>-8.0073314314305488</v>
      </c>
      <c r="L924" s="304">
        <f t="shared" ca="1" si="406"/>
        <v>807.00633394653198</v>
      </c>
      <c r="M924" s="306">
        <f t="shared" ca="1" si="422"/>
        <v>-1.4549912574109691</v>
      </c>
      <c r="N924" s="304">
        <f t="shared" ca="1" si="423"/>
        <v>-83.3648582780813</v>
      </c>
      <c r="P924" s="310">
        <f t="shared" ca="1" si="424"/>
        <v>23</v>
      </c>
      <c r="Q924" s="304">
        <f t="shared" ca="1" si="425"/>
        <v>0</v>
      </c>
      <c r="R924" s="306">
        <f t="shared" ca="1" si="426"/>
        <v>0</v>
      </c>
      <c r="S924" s="307">
        <f t="shared" ca="1" si="427"/>
        <v>8.7299999999999986</v>
      </c>
      <c r="T924" s="304">
        <f t="shared" ca="1" si="407"/>
        <v>85.641299999999987</v>
      </c>
      <c r="U924" s="311">
        <f t="shared" ca="1" si="408"/>
        <v>0</v>
      </c>
      <c r="V924" s="306">
        <f t="shared" ca="1" si="409"/>
        <v>1.2259812909764545</v>
      </c>
      <c r="W924" s="304">
        <f t="shared" ca="1" si="410"/>
        <v>55.878754525440087</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3.3435600974240085</v>
      </c>
      <c r="AH924" s="304">
        <f t="shared" ca="1" si="434"/>
        <v>-6.4007323447287945</v>
      </c>
    </row>
    <row r="925" spans="1:34" x14ac:dyDescent="0.2">
      <c r="A925" s="347">
        <f t="shared" ca="1" si="412"/>
        <v>1E-4</v>
      </c>
      <c r="B925" s="304">
        <f t="shared" ca="1" si="413"/>
        <v>33.540600000001554</v>
      </c>
      <c r="D925" s="306">
        <f t="shared" ca="1" si="414"/>
        <v>-0.739586378129371</v>
      </c>
      <c r="E925" s="307">
        <f t="shared" ca="1" si="415"/>
        <v>-3.4520981345750279</v>
      </c>
      <c r="F925" s="304">
        <f t="shared" ca="1" si="416"/>
        <v>3.5304347524704247</v>
      </c>
      <c r="G925" s="306">
        <f t="shared" ca="1" si="417"/>
        <v>14.912872131793991</v>
      </c>
      <c r="H925" s="307">
        <f t="shared" ca="1" si="418"/>
        <v>-128.20044538898816</v>
      </c>
      <c r="I925" s="304">
        <f t="shared" ca="1" si="419"/>
        <v>129.06489822238333</v>
      </c>
      <c r="J925" s="306">
        <f t="shared" ca="1" si="420"/>
        <v>806.96660753290701</v>
      </c>
      <c r="K925" s="307">
        <f t="shared" ca="1" si="421"/>
        <v>-8.0201514587089573</v>
      </c>
      <c r="L925" s="304">
        <f t="shared" ca="1" si="406"/>
        <v>807.00646125207049</v>
      </c>
      <c r="M925" s="306">
        <f t="shared" ca="1" si="422"/>
        <v>-1.4549921356592206</v>
      </c>
      <c r="N925" s="304">
        <f t="shared" ca="1" si="423"/>
        <v>-83.364908597999474</v>
      </c>
      <c r="P925" s="310">
        <f t="shared" ca="1" si="424"/>
        <v>23</v>
      </c>
      <c r="Q925" s="304">
        <f t="shared" ca="1" si="425"/>
        <v>0</v>
      </c>
      <c r="R925" s="306">
        <f t="shared" ca="1" si="426"/>
        <v>0</v>
      </c>
      <c r="S925" s="307">
        <f t="shared" ca="1" si="427"/>
        <v>8.7299999999999986</v>
      </c>
      <c r="T925" s="304">
        <f t="shared" ca="1" si="407"/>
        <v>85.641299999999987</v>
      </c>
      <c r="U925" s="311">
        <f t="shared" ca="1" si="408"/>
        <v>0</v>
      </c>
      <c r="V925" s="306">
        <f t="shared" ca="1" si="409"/>
        <v>1.2259828626890734</v>
      </c>
      <c r="W925" s="304">
        <f t="shared" ca="1" si="410"/>
        <v>55.879115679678904</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3.3435197234157119</v>
      </c>
      <c r="AH925" s="304">
        <f t="shared" ca="1" si="434"/>
        <v>-6.4007737142543064</v>
      </c>
    </row>
    <row r="926" spans="1:34" x14ac:dyDescent="0.2">
      <c r="A926" s="347">
        <f t="shared" ca="1" si="412"/>
        <v>1E-4</v>
      </c>
      <c r="B926" s="304">
        <f t="shared" ca="1" si="413"/>
        <v>33.540700000001557</v>
      </c>
      <c r="D926" s="306">
        <f t="shared" ca="1" si="414"/>
        <v>-0.73958557435391015</v>
      </c>
      <c r="E926" s="307">
        <f t="shared" ca="1" si="415"/>
        <v>-3.452056392792537</v>
      </c>
      <c r="F926" s="304">
        <f t="shared" ca="1" si="416"/>
        <v>3.5303937685210451</v>
      </c>
      <c r="G926" s="306">
        <f t="shared" ca="1" si="417"/>
        <v>14.912798173236556</v>
      </c>
      <c r="H926" s="307">
        <f t="shared" ca="1" si="418"/>
        <v>-128.20079059462745</v>
      </c>
      <c r="I926" s="304">
        <f t="shared" ca="1" si="419"/>
        <v>129.0652325703681</v>
      </c>
      <c r="J926" s="306">
        <f t="shared" ca="1" si="420"/>
        <v>806.96660753290701</v>
      </c>
      <c r="K926" s="307">
        <f t="shared" ca="1" si="421"/>
        <v>-8.0329715205081378</v>
      </c>
      <c r="L926" s="304">
        <f t="shared" ca="1" si="406"/>
        <v>807.00658876159002</v>
      </c>
      <c r="M926" s="306">
        <f t="shared" ca="1" si="422"/>
        <v>-1.4549930138985663</v>
      </c>
      <c r="N926" s="304">
        <f t="shared" ca="1" si="423"/>
        <v>-83.364958917407378</v>
      </c>
      <c r="P926" s="310">
        <f t="shared" ca="1" si="424"/>
        <v>23</v>
      </c>
      <c r="Q926" s="304">
        <f t="shared" ca="1" si="425"/>
        <v>0</v>
      </c>
      <c r="R926" s="306">
        <f t="shared" ca="1" si="426"/>
        <v>0</v>
      </c>
      <c r="S926" s="307">
        <f t="shared" ca="1" si="427"/>
        <v>8.7299999999999986</v>
      </c>
      <c r="T926" s="304">
        <f t="shared" ca="1" si="407"/>
        <v>85.641299999999987</v>
      </c>
      <c r="U926" s="311">
        <f t="shared" ca="1" si="408"/>
        <v>0</v>
      </c>
      <c r="V926" s="306">
        <f t="shared" ca="1" si="409"/>
        <v>1.2259844344079405</v>
      </c>
      <c r="W926" s="304">
        <f t="shared" ca="1" si="410"/>
        <v>55.879476832198876</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3.3434793495866986</v>
      </c>
      <c r="AH926" s="304">
        <f t="shared" ca="1" si="434"/>
        <v>-6.4008150835829225</v>
      </c>
    </row>
    <row r="927" spans="1:34" x14ac:dyDescent="0.2">
      <c r="A927" s="347">
        <f t="shared" ca="1" si="412"/>
        <v>1E-4</v>
      </c>
      <c r="B927" s="304">
        <f t="shared" ca="1" si="413"/>
        <v>33.54080000000156</v>
      </c>
      <c r="D927" s="306">
        <f t="shared" ca="1" si="414"/>
        <v>-0.73958477053957372</v>
      </c>
      <c r="E927" s="307">
        <f t="shared" ca="1" si="415"/>
        <v>-3.4520146512087111</v>
      </c>
      <c r="F927" s="304">
        <f t="shared" ca="1" si="416"/>
        <v>3.5303527847757188</v>
      </c>
      <c r="G927" s="306">
        <f t="shared" ca="1" si="417"/>
        <v>14.912724214759502</v>
      </c>
      <c r="H927" s="307">
        <f t="shared" ca="1" si="418"/>
        <v>-128.20113579609256</v>
      </c>
      <c r="I927" s="304">
        <f t="shared" ca="1" si="419"/>
        <v>129.06556691431544</v>
      </c>
      <c r="J927" s="306">
        <f t="shared" ca="1" si="420"/>
        <v>806.96660753290701</v>
      </c>
      <c r="K927" s="307">
        <f t="shared" ca="1" si="421"/>
        <v>-8.0457916168276746</v>
      </c>
      <c r="L927" s="304">
        <f t="shared" ca="1" si="406"/>
        <v>807.00671647509239</v>
      </c>
      <c r="M927" s="306">
        <f t="shared" ca="1" si="422"/>
        <v>-1.4549938921290062</v>
      </c>
      <c r="N927" s="304">
        <f t="shared" ca="1" si="423"/>
        <v>-83.365009236305028</v>
      </c>
      <c r="P927" s="310">
        <f t="shared" ca="1" si="424"/>
        <v>23</v>
      </c>
      <c r="Q927" s="304">
        <f t="shared" ca="1" si="425"/>
        <v>0</v>
      </c>
      <c r="R927" s="306">
        <f t="shared" ca="1" si="426"/>
        <v>0</v>
      </c>
      <c r="S927" s="307">
        <f t="shared" ca="1" si="427"/>
        <v>8.7299999999999986</v>
      </c>
      <c r="T927" s="304">
        <f t="shared" ca="1" si="407"/>
        <v>85.641299999999987</v>
      </c>
      <c r="U927" s="311">
        <f t="shared" ca="1" si="408"/>
        <v>0</v>
      </c>
      <c r="V927" s="306">
        <f t="shared" ca="1" si="409"/>
        <v>1.2259860061330554</v>
      </c>
      <c r="W927" s="304">
        <f t="shared" ca="1" si="410"/>
        <v>55.879837982999881</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3.3434389759369676</v>
      </c>
      <c r="AH927" s="304">
        <f t="shared" ca="1" si="434"/>
        <v>-6.400856452714649</v>
      </c>
    </row>
    <row r="928" spans="1:34" x14ac:dyDescent="0.2">
      <c r="A928" s="347">
        <f t="shared" ca="1" si="412"/>
        <v>1E-4</v>
      </c>
      <c r="B928" s="304">
        <f t="shared" ca="1" si="413"/>
        <v>33.540900000001564</v>
      </c>
      <c r="D928" s="306">
        <f t="shared" ca="1" si="414"/>
        <v>-0.73958396668636162</v>
      </c>
      <c r="E928" s="307">
        <f t="shared" ca="1" si="415"/>
        <v>-3.4519729098235663</v>
      </c>
      <c r="F928" s="304">
        <f t="shared" ca="1" si="416"/>
        <v>3.5303118012344621</v>
      </c>
      <c r="G928" s="306">
        <f t="shared" ca="1" si="417"/>
        <v>14.912650256362832</v>
      </c>
      <c r="H928" s="307">
        <f t="shared" ca="1" si="418"/>
        <v>-128.20148099338354</v>
      </c>
      <c r="I928" s="304">
        <f t="shared" ca="1" si="419"/>
        <v>129.06590125422548</v>
      </c>
      <c r="J928" s="306">
        <f t="shared" ca="1" si="420"/>
        <v>806.96660753290701</v>
      </c>
      <c r="K928" s="307">
        <f t="shared" ca="1" si="421"/>
        <v>-8.0586117476671486</v>
      </c>
      <c r="L928" s="304">
        <f t="shared" ca="1" si="406"/>
        <v>807.00684439257907</v>
      </c>
      <c r="M928" s="306">
        <f t="shared" ca="1" si="422"/>
        <v>-1.4549947703505408</v>
      </c>
      <c r="N928" s="304">
        <f t="shared" ca="1" si="423"/>
        <v>-83.365059554692436</v>
      </c>
      <c r="P928" s="310">
        <f t="shared" ca="1" si="424"/>
        <v>23</v>
      </c>
      <c r="Q928" s="304">
        <f t="shared" ca="1" si="425"/>
        <v>0</v>
      </c>
      <c r="R928" s="306">
        <f t="shared" ca="1" si="426"/>
        <v>0</v>
      </c>
      <c r="S928" s="307">
        <f t="shared" ca="1" si="427"/>
        <v>8.7299999999999986</v>
      </c>
      <c r="T928" s="304">
        <f t="shared" ca="1" si="407"/>
        <v>85.641299999999987</v>
      </c>
      <c r="U928" s="311">
        <f t="shared" ca="1" si="408"/>
        <v>0</v>
      </c>
      <c r="V928" s="306">
        <f t="shared" ca="1" si="409"/>
        <v>1.2259875778644183</v>
      </c>
      <c r="W928" s="304">
        <f t="shared" ca="1" si="410"/>
        <v>55.880199132081998</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3.3433986024665243</v>
      </c>
      <c r="AH928" s="304">
        <f t="shared" ca="1" si="434"/>
        <v>-6.4008978216494716</v>
      </c>
    </row>
    <row r="929" spans="1:34" x14ac:dyDescent="0.2">
      <c r="A929" s="347">
        <f t="shared" ca="1" si="412"/>
        <v>1E-4</v>
      </c>
      <c r="B929" s="304">
        <f t="shared" ca="1" si="413"/>
        <v>33.541000000001567</v>
      </c>
      <c r="D929" s="306">
        <f t="shared" ca="1" si="414"/>
        <v>-0.73958316279427372</v>
      </c>
      <c r="E929" s="307">
        <f t="shared" ca="1" si="415"/>
        <v>-3.4519311686370902</v>
      </c>
      <c r="F929" s="304">
        <f t="shared" ca="1" si="416"/>
        <v>3.5302708178972626</v>
      </c>
      <c r="G929" s="306">
        <f t="shared" ca="1" si="417"/>
        <v>14.912576298046552</v>
      </c>
      <c r="H929" s="307">
        <f t="shared" ca="1" si="418"/>
        <v>-128.2018261865004</v>
      </c>
      <c r="I929" s="304">
        <f t="shared" ca="1" si="419"/>
        <v>129.06623559009816</v>
      </c>
      <c r="J929" s="306">
        <f t="shared" ca="1" si="420"/>
        <v>806.96660753290701</v>
      </c>
      <c r="K929" s="307">
        <f t="shared" ca="1" si="421"/>
        <v>-8.0714319130261423</v>
      </c>
      <c r="L929" s="304">
        <f t="shared" ca="1" si="406"/>
        <v>807.00697251405165</v>
      </c>
      <c r="M929" s="306">
        <f t="shared" ca="1" si="422"/>
        <v>-1.4549956485631699</v>
      </c>
      <c r="N929" s="304">
        <f t="shared" ca="1" si="423"/>
        <v>-83.36510987256959</v>
      </c>
      <c r="P929" s="310">
        <f t="shared" ca="1" si="424"/>
        <v>23</v>
      </c>
      <c r="Q929" s="304">
        <f t="shared" ca="1" si="425"/>
        <v>0</v>
      </c>
      <c r="R929" s="306">
        <f t="shared" ca="1" si="426"/>
        <v>0</v>
      </c>
      <c r="S929" s="307">
        <f t="shared" ca="1" si="427"/>
        <v>8.7299999999999986</v>
      </c>
      <c r="T929" s="304">
        <f t="shared" ca="1" si="407"/>
        <v>85.641299999999987</v>
      </c>
      <c r="U929" s="311">
        <f t="shared" ca="1" si="408"/>
        <v>0</v>
      </c>
      <c r="V929" s="306">
        <f t="shared" ca="1" si="409"/>
        <v>1.2259891496020292</v>
      </c>
      <c r="W929" s="304">
        <f t="shared" ca="1" si="410"/>
        <v>55.880560279445156</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3.3433582291753714</v>
      </c>
      <c r="AH929" s="304">
        <f t="shared" ca="1" si="434"/>
        <v>-6.4009391903874002</v>
      </c>
    </row>
    <row r="930" spans="1:34" x14ac:dyDescent="0.2">
      <c r="A930" s="347">
        <f t="shared" ca="1" si="412"/>
        <v>1E-4</v>
      </c>
      <c r="B930" s="304">
        <f t="shared" ca="1" si="413"/>
        <v>33.54110000000157</v>
      </c>
      <c r="D930" s="306">
        <f t="shared" ca="1" si="414"/>
        <v>-0.73958235886331214</v>
      </c>
      <c r="E930" s="307">
        <f t="shared" ca="1" si="415"/>
        <v>-3.4518894276492915</v>
      </c>
      <c r="F930" s="304">
        <f t="shared" ca="1" si="416"/>
        <v>3.5302298347641297</v>
      </c>
      <c r="G930" s="306">
        <f t="shared" ca="1" si="417"/>
        <v>14.912502339810667</v>
      </c>
      <c r="H930" s="307">
        <f t="shared" ca="1" si="418"/>
        <v>-128.20217137544316</v>
      </c>
      <c r="I930" s="304">
        <f t="shared" ca="1" si="419"/>
        <v>129.06656992193354</v>
      </c>
      <c r="J930" s="306">
        <f t="shared" ca="1" si="420"/>
        <v>806.96660753290701</v>
      </c>
      <c r="K930" s="307">
        <f t="shared" ca="1" si="421"/>
        <v>-8.08425211290424</v>
      </c>
      <c r="L930" s="304">
        <f t="shared" ca="1" si="406"/>
        <v>807.00710083951162</v>
      </c>
      <c r="M930" s="306">
        <f t="shared" ca="1" si="422"/>
        <v>-1.4549965267668936</v>
      </c>
      <c r="N930" s="304">
        <f t="shared" ca="1" si="423"/>
        <v>-83.365160189936518</v>
      </c>
      <c r="P930" s="310">
        <f t="shared" ca="1" si="424"/>
        <v>23</v>
      </c>
      <c r="Q930" s="304">
        <f t="shared" ca="1" si="425"/>
        <v>0</v>
      </c>
      <c r="R930" s="306">
        <f t="shared" ca="1" si="426"/>
        <v>0</v>
      </c>
      <c r="S930" s="307">
        <f t="shared" ca="1" si="427"/>
        <v>8.7299999999999986</v>
      </c>
      <c r="T930" s="304">
        <f t="shared" ca="1" si="407"/>
        <v>85.641299999999987</v>
      </c>
      <c r="U930" s="311">
        <f t="shared" ca="1" si="408"/>
        <v>0</v>
      </c>
      <c r="V930" s="306">
        <f t="shared" ca="1" si="409"/>
        <v>1.2259907213458876</v>
      </c>
      <c r="W930" s="304">
        <f t="shared" ca="1" si="410"/>
        <v>55.880921425089305</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3.3433178560635062</v>
      </c>
      <c r="AH930" s="304">
        <f t="shared" ca="1" si="434"/>
        <v>-6.4009805589284268</v>
      </c>
    </row>
    <row r="931" spans="1:34" x14ac:dyDescent="0.2">
      <c r="A931" s="347">
        <f t="shared" ca="1" si="412"/>
        <v>1E-4</v>
      </c>
      <c r="B931" s="304">
        <f t="shared" ca="1" si="413"/>
        <v>33.541200000001574</v>
      </c>
      <c r="D931" s="306">
        <f t="shared" ca="1" si="414"/>
        <v>-0.73958155489347632</v>
      </c>
      <c r="E931" s="307">
        <f t="shared" ca="1" si="415"/>
        <v>-3.4518476868601784</v>
      </c>
      <c r="F931" s="304">
        <f t="shared" ca="1" si="416"/>
        <v>3.5301888518350708</v>
      </c>
      <c r="G931" s="306">
        <f t="shared" ca="1" si="417"/>
        <v>14.912428381655177</v>
      </c>
      <c r="H931" s="307">
        <f t="shared" ca="1" si="418"/>
        <v>-128.20251656021185</v>
      </c>
      <c r="I931" s="304">
        <f t="shared" ca="1" si="419"/>
        <v>129.06690424973161</v>
      </c>
      <c r="J931" s="306">
        <f t="shared" ca="1" si="420"/>
        <v>806.96660753290701</v>
      </c>
      <c r="K931" s="307">
        <f t="shared" ca="1" si="421"/>
        <v>-8.0970723473010224</v>
      </c>
      <c r="L931" s="304">
        <f t="shared" ca="1" si="406"/>
        <v>807.00722936896068</v>
      </c>
      <c r="M931" s="306">
        <f t="shared" ca="1" si="422"/>
        <v>-1.4549974049617123</v>
      </c>
      <c r="N931" s="304">
        <f t="shared" ca="1" si="423"/>
        <v>-83.365210506793218</v>
      </c>
      <c r="P931" s="310">
        <f t="shared" ca="1" si="424"/>
        <v>23</v>
      </c>
      <c r="Q931" s="304">
        <f t="shared" ca="1" si="425"/>
        <v>0</v>
      </c>
      <c r="R931" s="306">
        <f t="shared" ca="1" si="426"/>
        <v>0</v>
      </c>
      <c r="S931" s="307">
        <f t="shared" ca="1" si="427"/>
        <v>8.7299999999999986</v>
      </c>
      <c r="T931" s="304">
        <f t="shared" ca="1" si="407"/>
        <v>85.641299999999987</v>
      </c>
      <c r="U931" s="311">
        <f t="shared" ca="1" si="408"/>
        <v>0</v>
      </c>
      <c r="V931" s="306">
        <f t="shared" ca="1" si="409"/>
        <v>1.2259922930959937</v>
      </c>
      <c r="W931" s="304">
        <f t="shared" ca="1" si="410"/>
        <v>55.881282569014473</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3.3432774831309446</v>
      </c>
      <c r="AH931" s="304">
        <f t="shared" ca="1" si="434"/>
        <v>-6.4010219272725442</v>
      </c>
    </row>
    <row r="932" spans="1:34" x14ac:dyDescent="0.2">
      <c r="A932" s="347">
        <f t="shared" ca="1" si="412"/>
        <v>1E-4</v>
      </c>
      <c r="B932" s="304">
        <f t="shared" ca="1" si="413"/>
        <v>33.541300000001577</v>
      </c>
      <c r="D932" s="306">
        <f t="shared" ca="1" si="414"/>
        <v>-0.73958075088476716</v>
      </c>
      <c r="E932" s="307">
        <f t="shared" ca="1" si="415"/>
        <v>-3.4518059462697455</v>
      </c>
      <c r="F932" s="304">
        <f t="shared" ca="1" si="416"/>
        <v>3.5301478691100816</v>
      </c>
      <c r="G932" s="306">
        <f t="shared" ca="1" si="417"/>
        <v>14.912354423580089</v>
      </c>
      <c r="H932" s="307">
        <f t="shared" ca="1" si="418"/>
        <v>-128.20286174080647</v>
      </c>
      <c r="I932" s="304">
        <f t="shared" ca="1" si="419"/>
        <v>129.0672385734924</v>
      </c>
      <c r="J932" s="306">
        <f t="shared" ca="1" si="420"/>
        <v>806.96660753290701</v>
      </c>
      <c r="K932" s="307">
        <f t="shared" ca="1" si="421"/>
        <v>-8.109892616216074</v>
      </c>
      <c r="L932" s="304">
        <f t="shared" ca="1" si="406"/>
        <v>807.00735810240008</v>
      </c>
      <c r="M932" s="306">
        <f t="shared" ca="1" si="422"/>
        <v>-1.454998283147626</v>
      </c>
      <c r="N932" s="304">
        <f t="shared" ca="1" si="423"/>
        <v>-83.365260823139707</v>
      </c>
      <c r="P932" s="310">
        <f t="shared" ca="1" si="424"/>
        <v>23</v>
      </c>
      <c r="Q932" s="304">
        <f t="shared" ca="1" si="425"/>
        <v>0</v>
      </c>
      <c r="R932" s="306">
        <f t="shared" ca="1" si="426"/>
        <v>0</v>
      </c>
      <c r="S932" s="307">
        <f t="shared" ca="1" si="427"/>
        <v>8.7299999999999986</v>
      </c>
      <c r="T932" s="304">
        <f t="shared" ca="1" si="407"/>
        <v>85.641299999999987</v>
      </c>
      <c r="U932" s="311">
        <f t="shared" ca="1" si="408"/>
        <v>0</v>
      </c>
      <c r="V932" s="306">
        <f t="shared" ca="1" si="409"/>
        <v>1.2259938648523478</v>
      </c>
      <c r="W932" s="304">
        <f t="shared" ca="1" si="410"/>
        <v>55.881643711220647</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3.3432371103776761</v>
      </c>
      <c r="AH932" s="304">
        <f t="shared" ca="1" si="434"/>
        <v>-6.4010632954197577</v>
      </c>
    </row>
    <row r="933" spans="1:34" x14ac:dyDescent="0.2">
      <c r="A933" s="347">
        <f t="shared" ca="1" si="412"/>
        <v>1E-4</v>
      </c>
      <c r="B933" s="304">
        <f t="shared" ca="1" si="413"/>
        <v>33.54140000000158</v>
      </c>
      <c r="D933" s="306">
        <f t="shared" ca="1" si="414"/>
        <v>-0.73957994683718431</v>
      </c>
      <c r="E933" s="307">
        <f t="shared" ca="1" si="415"/>
        <v>-3.4517642058779954</v>
      </c>
      <c r="F933" s="304">
        <f t="shared" ca="1" si="416"/>
        <v>3.5301068865891638</v>
      </c>
      <c r="G933" s="306">
        <f t="shared" ca="1" si="417"/>
        <v>14.912280465585406</v>
      </c>
      <c r="H933" s="307">
        <f t="shared" ca="1" si="418"/>
        <v>-128.20320691722705</v>
      </c>
      <c r="I933" s="304">
        <f t="shared" ca="1" si="419"/>
        <v>129.06757289321595</v>
      </c>
      <c r="J933" s="306">
        <f t="shared" ca="1" si="420"/>
        <v>806.96660753290701</v>
      </c>
      <c r="K933" s="307">
        <f t="shared" ca="1" si="421"/>
        <v>-8.1227129196489756</v>
      </c>
      <c r="L933" s="304">
        <f t="shared" ca="1" si="406"/>
        <v>807.00748703983152</v>
      </c>
      <c r="M933" s="306">
        <f t="shared" ca="1" si="422"/>
        <v>-1.4549991613246349</v>
      </c>
      <c r="N933" s="304">
        <f t="shared" ca="1" si="423"/>
        <v>-83.365311138975983</v>
      </c>
      <c r="P933" s="310">
        <f t="shared" ca="1" si="424"/>
        <v>23</v>
      </c>
      <c r="Q933" s="304">
        <f t="shared" ca="1" si="425"/>
        <v>0</v>
      </c>
      <c r="R933" s="306">
        <f t="shared" ca="1" si="426"/>
        <v>0</v>
      </c>
      <c r="S933" s="307">
        <f t="shared" ca="1" si="427"/>
        <v>8.7299999999999986</v>
      </c>
      <c r="T933" s="304">
        <f t="shared" ca="1" si="407"/>
        <v>85.641299999999987</v>
      </c>
      <c r="U933" s="311">
        <f t="shared" ca="1" si="408"/>
        <v>0</v>
      </c>
      <c r="V933" s="306">
        <f t="shared" ca="1" si="409"/>
        <v>1.2259954366149497</v>
      </c>
      <c r="W933" s="304">
        <f t="shared" ca="1" si="410"/>
        <v>55.882004851707791</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3.343196737803706</v>
      </c>
      <c r="AH933" s="304">
        <f t="shared" ca="1" si="434"/>
        <v>-6.4011046633700639</v>
      </c>
    </row>
    <row r="934" spans="1:34" x14ac:dyDescent="0.2">
      <c r="A934" s="347">
        <f t="shared" ca="1" si="412"/>
        <v>1E-4</v>
      </c>
      <c r="B934" s="304">
        <f t="shared" ca="1" si="413"/>
        <v>33.541500000001584</v>
      </c>
      <c r="D934" s="306">
        <f t="shared" ca="1" si="414"/>
        <v>-0.739579142750729</v>
      </c>
      <c r="E934" s="307">
        <f t="shared" ca="1" si="415"/>
        <v>-3.4517224656849317</v>
      </c>
      <c r="F934" s="304">
        <f t="shared" ca="1" si="416"/>
        <v>3.5300659042723219</v>
      </c>
      <c r="G934" s="306">
        <f t="shared" ca="1" si="417"/>
        <v>14.912206507671131</v>
      </c>
      <c r="H934" s="307">
        <f t="shared" ca="1" si="418"/>
        <v>-128.20355208947362</v>
      </c>
      <c r="I934" s="304">
        <f t="shared" ca="1" si="419"/>
        <v>129.06790720890226</v>
      </c>
      <c r="J934" s="306">
        <f t="shared" ca="1" si="420"/>
        <v>806.96660753290701</v>
      </c>
      <c r="K934" s="307">
        <f t="shared" ca="1" si="421"/>
        <v>-8.1355332575993113</v>
      </c>
      <c r="L934" s="304">
        <f t="shared" ca="1" si="406"/>
        <v>807.00761618125659</v>
      </c>
      <c r="M934" s="306">
        <f t="shared" ca="1" si="422"/>
        <v>-1.4550000394927392</v>
      </c>
      <c r="N934" s="304">
        <f t="shared" ca="1" si="423"/>
        <v>-83.365361454302061</v>
      </c>
      <c r="P934" s="310">
        <f t="shared" ca="1" si="424"/>
        <v>23</v>
      </c>
      <c r="Q934" s="304">
        <f t="shared" ca="1" si="425"/>
        <v>0</v>
      </c>
      <c r="R934" s="306">
        <f t="shared" ca="1" si="426"/>
        <v>0</v>
      </c>
      <c r="S934" s="307">
        <f t="shared" ca="1" si="427"/>
        <v>8.7299999999999986</v>
      </c>
      <c r="T934" s="304">
        <f t="shared" ca="1" si="407"/>
        <v>85.641299999999987</v>
      </c>
      <c r="U934" s="311">
        <f t="shared" ca="1" si="408"/>
        <v>0</v>
      </c>
      <c r="V934" s="306">
        <f t="shared" ca="1" si="409"/>
        <v>1.2259970083837992</v>
      </c>
      <c r="W934" s="304">
        <f t="shared" ca="1" si="410"/>
        <v>55.882365990475883</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3.3431563654090413</v>
      </c>
      <c r="AH934" s="304">
        <f t="shared" ca="1" si="434"/>
        <v>-6.4011460311234591</v>
      </c>
    </row>
    <row r="935" spans="1:34" x14ac:dyDescent="0.2">
      <c r="A935" s="347">
        <f t="shared" ca="1" si="412"/>
        <v>1E-4</v>
      </c>
      <c r="B935" s="304">
        <f t="shared" ca="1" si="413"/>
        <v>33.541600000001587</v>
      </c>
      <c r="D935" s="306">
        <f t="shared" ca="1" si="414"/>
        <v>-0.73957833862540145</v>
      </c>
      <c r="E935" s="307">
        <f t="shared" ca="1" si="415"/>
        <v>-3.4516807256905571</v>
      </c>
      <c r="F935" s="304">
        <f t="shared" ca="1" si="416"/>
        <v>3.530024922159559</v>
      </c>
      <c r="G935" s="306">
        <f t="shared" ca="1" si="417"/>
        <v>14.912132549837269</v>
      </c>
      <c r="H935" s="307">
        <f t="shared" ca="1" si="418"/>
        <v>-128.20389725754617</v>
      </c>
      <c r="I935" s="304">
        <f t="shared" ca="1" si="419"/>
        <v>129.06824152055134</v>
      </c>
      <c r="J935" s="306">
        <f t="shared" ca="1" si="420"/>
        <v>806.96660753290701</v>
      </c>
      <c r="K935" s="307">
        <f t="shared" ca="1" si="421"/>
        <v>-8.1483536300666621</v>
      </c>
      <c r="L935" s="304">
        <f t="shared" ca="1" si="406"/>
        <v>807.00774552667679</v>
      </c>
      <c r="M935" s="306">
        <f t="shared" ca="1" si="422"/>
        <v>-1.4550009176519387</v>
      </c>
      <c r="N935" s="304">
        <f t="shared" ca="1" si="423"/>
        <v>-83.365411769117927</v>
      </c>
      <c r="P935" s="310">
        <f t="shared" ca="1" si="424"/>
        <v>23</v>
      </c>
      <c r="Q935" s="304">
        <f t="shared" ca="1" si="425"/>
        <v>0</v>
      </c>
      <c r="R935" s="306">
        <f t="shared" ca="1" si="426"/>
        <v>0</v>
      </c>
      <c r="S935" s="307">
        <f t="shared" ca="1" si="427"/>
        <v>8.7299999999999986</v>
      </c>
      <c r="T935" s="304">
        <f t="shared" ca="1" si="407"/>
        <v>85.641299999999987</v>
      </c>
      <c r="U935" s="311">
        <f t="shared" ca="1" si="408"/>
        <v>0</v>
      </c>
      <c r="V935" s="306">
        <f t="shared" ca="1" si="409"/>
        <v>1.2259985801588964</v>
      </c>
      <c r="W935" s="304">
        <f t="shared" ca="1" si="410"/>
        <v>55.882727127524909</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3.3431159931936802</v>
      </c>
      <c r="AH935" s="304">
        <f t="shared" ca="1" si="434"/>
        <v>-6.4011873986799417</v>
      </c>
    </row>
    <row r="936" spans="1:34" x14ac:dyDescent="0.2">
      <c r="A936" s="347">
        <f t="shared" ca="1" si="412"/>
        <v>1E-4</v>
      </c>
      <c r="B936" s="304">
        <f t="shared" ca="1" si="413"/>
        <v>33.54170000000159</v>
      </c>
      <c r="D936" s="306">
        <f t="shared" ca="1" si="414"/>
        <v>-0.73957753446120278</v>
      </c>
      <c r="E936" s="307">
        <f t="shared" ca="1" si="415"/>
        <v>-3.4516389858948724</v>
      </c>
      <c r="F936" s="304">
        <f t="shared" ca="1" si="416"/>
        <v>3.5299839402508755</v>
      </c>
      <c r="G936" s="306">
        <f t="shared" ca="1" si="417"/>
        <v>14.912058592083822</v>
      </c>
      <c r="H936" s="307">
        <f t="shared" ca="1" si="418"/>
        <v>-128.20424242144477</v>
      </c>
      <c r="I936" s="304">
        <f t="shared" ca="1" si="419"/>
        <v>129.06857582816323</v>
      </c>
      <c r="J936" s="306">
        <f t="shared" ca="1" si="420"/>
        <v>806.96660753290701</v>
      </c>
      <c r="K936" s="307">
        <f t="shared" ca="1" si="421"/>
        <v>-8.1611740370506123</v>
      </c>
      <c r="L936" s="304">
        <f t="shared" ca="1" si="406"/>
        <v>807.00787507609357</v>
      </c>
      <c r="M936" s="306">
        <f t="shared" ca="1" si="422"/>
        <v>-1.4550017958022339</v>
      </c>
      <c r="N936" s="304">
        <f t="shared" ca="1" si="423"/>
        <v>-83.365462083423623</v>
      </c>
      <c r="P936" s="310">
        <f t="shared" ca="1" si="424"/>
        <v>23</v>
      </c>
      <c r="Q936" s="304">
        <f t="shared" ca="1" si="425"/>
        <v>0</v>
      </c>
      <c r="R936" s="306">
        <f t="shared" ca="1" si="426"/>
        <v>0</v>
      </c>
      <c r="S936" s="307">
        <f t="shared" ca="1" si="427"/>
        <v>8.7299999999999986</v>
      </c>
      <c r="T936" s="304">
        <f t="shared" ca="1" si="407"/>
        <v>85.641299999999987</v>
      </c>
      <c r="U936" s="311">
        <f t="shared" ca="1" si="408"/>
        <v>0</v>
      </c>
      <c r="V936" s="306">
        <f t="shared" ca="1" si="409"/>
        <v>1.226000151940241</v>
      </c>
      <c r="W936" s="304">
        <f t="shared" ca="1" si="410"/>
        <v>55.883088262854848</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3.3430756211576265</v>
      </c>
      <c r="AH936" s="304">
        <f t="shared" ca="1" si="434"/>
        <v>-6.4012287660395097</v>
      </c>
    </row>
    <row r="937" spans="1:34" x14ac:dyDescent="0.2">
      <c r="A937" s="347">
        <f t="shared" ca="1" si="412"/>
        <v>1E-4</v>
      </c>
      <c r="B937" s="304">
        <f t="shared" ca="1" si="413"/>
        <v>33.541800000001594</v>
      </c>
      <c r="D937" s="306">
        <f t="shared" ca="1" si="414"/>
        <v>-0.73957673025813309</v>
      </c>
      <c r="E937" s="307">
        <f t="shared" ca="1" si="415"/>
        <v>-3.4515972462978821</v>
      </c>
      <c r="F937" s="304">
        <f t="shared" ca="1" si="416"/>
        <v>3.5299429585462758</v>
      </c>
      <c r="G937" s="306">
        <f t="shared" ca="1" si="417"/>
        <v>14.911984634410796</v>
      </c>
      <c r="H937" s="307">
        <f t="shared" ca="1" si="418"/>
        <v>-128.20458758116939</v>
      </c>
      <c r="I937" s="304">
        <f t="shared" ca="1" si="419"/>
        <v>129.06891013173791</v>
      </c>
      <c r="J937" s="306">
        <f t="shared" ca="1" si="420"/>
        <v>806.96660753290701</v>
      </c>
      <c r="K937" s="307">
        <f t="shared" ca="1" si="421"/>
        <v>-8.1739944785507426</v>
      </c>
      <c r="L937" s="304">
        <f t="shared" ca="1" si="406"/>
        <v>807.00800482950865</v>
      </c>
      <c r="M937" s="306">
        <f t="shared" ca="1" si="422"/>
        <v>-1.4550026739436248</v>
      </c>
      <c r="N937" s="304">
        <f t="shared" ca="1" si="423"/>
        <v>-83.365512397219135</v>
      </c>
      <c r="P937" s="310">
        <f t="shared" ca="1" si="424"/>
        <v>23</v>
      </c>
      <c r="Q937" s="304">
        <f t="shared" ca="1" si="425"/>
        <v>0</v>
      </c>
      <c r="R937" s="306">
        <f t="shared" ca="1" si="426"/>
        <v>0</v>
      </c>
      <c r="S937" s="307">
        <f t="shared" ca="1" si="427"/>
        <v>8.7299999999999986</v>
      </c>
      <c r="T937" s="304">
        <f t="shared" ca="1" si="407"/>
        <v>85.641299999999987</v>
      </c>
      <c r="U937" s="311">
        <f t="shared" ca="1" si="408"/>
        <v>0</v>
      </c>
      <c r="V937" s="306">
        <f t="shared" ca="1" si="409"/>
        <v>1.2260017237278338</v>
      </c>
      <c r="W937" s="304">
        <f t="shared" ca="1" si="410"/>
        <v>55.883449396465686</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3.3430352493008835</v>
      </c>
      <c r="AH937" s="304">
        <f t="shared" ca="1" si="434"/>
        <v>-6.4012701332021598</v>
      </c>
    </row>
    <row r="938" spans="1:34" x14ac:dyDescent="0.2">
      <c r="A938" s="347">
        <f t="shared" ca="1" si="412"/>
        <v>1E-4</v>
      </c>
      <c r="B938" s="304">
        <f t="shared" ca="1" si="413"/>
        <v>33.541900000001597</v>
      </c>
      <c r="D938" s="306">
        <f t="shared" ca="1" si="414"/>
        <v>-0.73957592601619226</v>
      </c>
      <c r="E938" s="307">
        <f t="shared" ca="1" si="415"/>
        <v>-3.4515555068995853</v>
      </c>
      <c r="F938" s="304">
        <f t="shared" ca="1" si="416"/>
        <v>3.5299019770457596</v>
      </c>
      <c r="G938" s="306">
        <f t="shared" ca="1" si="417"/>
        <v>14.911910676818195</v>
      </c>
      <c r="H938" s="307">
        <f t="shared" ca="1" si="418"/>
        <v>-128.20493273672008</v>
      </c>
      <c r="I938" s="304">
        <f t="shared" ca="1" si="419"/>
        <v>129.06924443127542</v>
      </c>
      <c r="J938" s="306">
        <f t="shared" ca="1" si="420"/>
        <v>806.96660753290701</v>
      </c>
      <c r="K938" s="307">
        <f t="shared" ca="1" si="421"/>
        <v>-8.1868149545666373</v>
      </c>
      <c r="L938" s="304">
        <f t="shared" ca="1" si="406"/>
        <v>807.00813478692339</v>
      </c>
      <c r="M938" s="306">
        <f t="shared" ca="1" si="422"/>
        <v>-1.4550035520761118</v>
      </c>
      <c r="N938" s="304">
        <f t="shared" ca="1" si="423"/>
        <v>-83.365562710504491</v>
      </c>
      <c r="P938" s="310">
        <f t="shared" ca="1" si="424"/>
        <v>23</v>
      </c>
      <c r="Q938" s="304">
        <f t="shared" ca="1" si="425"/>
        <v>0</v>
      </c>
      <c r="R938" s="306">
        <f t="shared" ca="1" si="426"/>
        <v>0</v>
      </c>
      <c r="S938" s="307">
        <f t="shared" ca="1" si="427"/>
        <v>8.7299999999999986</v>
      </c>
      <c r="T938" s="304">
        <f t="shared" ca="1" si="407"/>
        <v>85.641299999999987</v>
      </c>
      <c r="U938" s="311">
        <f t="shared" ca="1" si="408"/>
        <v>0</v>
      </c>
      <c r="V938" s="306">
        <f t="shared" ca="1" si="409"/>
        <v>1.2260032955216735</v>
      </c>
      <c r="W938" s="304">
        <f t="shared" ca="1" si="410"/>
        <v>55.883810528357387</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3.342994877623453</v>
      </c>
      <c r="AH938" s="304">
        <f t="shared" ca="1" si="434"/>
        <v>-6.4013115001678917</v>
      </c>
    </row>
    <row r="939" spans="1:34" x14ac:dyDescent="0.2">
      <c r="A939" s="347">
        <f t="shared" ca="1" si="412"/>
        <v>1E-4</v>
      </c>
      <c r="B939" s="304">
        <f t="shared" ca="1" si="413"/>
        <v>33.5420000000016</v>
      </c>
      <c r="D939" s="306">
        <f t="shared" ca="1" si="414"/>
        <v>-0.73957512173538009</v>
      </c>
      <c r="E939" s="307">
        <f t="shared" ca="1" si="415"/>
        <v>-3.4515137676999883</v>
      </c>
      <c r="F939" s="304">
        <f t="shared" ca="1" si="416"/>
        <v>3.5298609957493325</v>
      </c>
      <c r="G939" s="306">
        <f t="shared" ca="1" si="417"/>
        <v>14.911836719306022</v>
      </c>
      <c r="H939" s="307">
        <f t="shared" ca="1" si="418"/>
        <v>-128.20527788809684</v>
      </c>
      <c r="I939" s="304">
        <f t="shared" ca="1" si="419"/>
        <v>129.0695787267758</v>
      </c>
      <c r="J939" s="306">
        <f t="shared" ca="1" si="420"/>
        <v>806.96660753290701</v>
      </c>
      <c r="K939" s="307">
        <f t="shared" ca="1" si="421"/>
        <v>-8.1996354650978773</v>
      </c>
      <c r="L939" s="304">
        <f t="shared" ca="1" si="406"/>
        <v>807.0082649483395</v>
      </c>
      <c r="M939" s="306">
        <f t="shared" ca="1" si="422"/>
        <v>-1.4550044301996945</v>
      </c>
      <c r="N939" s="304">
        <f t="shared" ca="1" si="423"/>
        <v>-83.365613023279678</v>
      </c>
      <c r="P939" s="310">
        <f t="shared" ca="1" si="424"/>
        <v>23</v>
      </c>
      <c r="Q939" s="304">
        <f t="shared" ca="1" si="425"/>
        <v>0</v>
      </c>
      <c r="R939" s="306">
        <f t="shared" ca="1" si="426"/>
        <v>0</v>
      </c>
      <c r="S939" s="307">
        <f t="shared" ca="1" si="427"/>
        <v>8.7299999999999986</v>
      </c>
      <c r="T939" s="304">
        <f t="shared" ca="1" si="407"/>
        <v>85.641299999999987</v>
      </c>
      <c r="U939" s="311">
        <f t="shared" ca="1" si="408"/>
        <v>0</v>
      </c>
      <c r="V939" s="306">
        <f t="shared" ca="1" si="409"/>
        <v>1.2260048673217609</v>
      </c>
      <c r="W939" s="304">
        <f t="shared" ca="1" si="410"/>
        <v>55.884171658529951</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3.3429545061253405</v>
      </c>
      <c r="AH939" s="304">
        <f t="shared" ca="1" si="434"/>
        <v>-6.4013528669367004</v>
      </c>
    </row>
    <row r="940" spans="1:34" x14ac:dyDescent="0.2">
      <c r="A940" s="347">
        <f t="shared" ca="1" si="412"/>
        <v>1E-4</v>
      </c>
      <c r="B940" s="304">
        <f t="shared" ca="1" si="413"/>
        <v>33.542100000001604</v>
      </c>
      <c r="D940" s="306">
        <f t="shared" ca="1" si="414"/>
        <v>-0.73957431741569979</v>
      </c>
      <c r="E940" s="307">
        <f t="shared" ca="1" si="415"/>
        <v>-3.4514720286990892</v>
      </c>
      <c r="F940" s="304">
        <f t="shared" ca="1" si="416"/>
        <v>3.5298200146569947</v>
      </c>
      <c r="G940" s="306">
        <f t="shared" ca="1" si="417"/>
        <v>14.911762761874281</v>
      </c>
      <c r="H940" s="307">
        <f t="shared" ca="1" si="418"/>
        <v>-128.20562303529971</v>
      </c>
      <c r="I940" s="304">
        <f t="shared" ca="1" si="419"/>
        <v>129.06991301823905</v>
      </c>
      <c r="J940" s="306">
        <f t="shared" ca="1" si="420"/>
        <v>806.96660753290701</v>
      </c>
      <c r="K940" s="307">
        <f t="shared" ca="1" si="421"/>
        <v>-8.2124560101440469</v>
      </c>
      <c r="L940" s="304">
        <f t="shared" ca="1" si="406"/>
        <v>807.00839531375846</v>
      </c>
      <c r="M940" s="306">
        <f t="shared" ca="1" si="422"/>
        <v>-1.4550053083143735</v>
      </c>
      <c r="N940" s="304">
        <f t="shared" ca="1" si="423"/>
        <v>-83.36566333554471</v>
      </c>
      <c r="P940" s="310">
        <f t="shared" ca="1" si="424"/>
        <v>23</v>
      </c>
      <c r="Q940" s="304">
        <f t="shared" ca="1" si="425"/>
        <v>0</v>
      </c>
      <c r="R940" s="306">
        <f t="shared" ca="1" si="426"/>
        <v>0</v>
      </c>
      <c r="S940" s="307">
        <f t="shared" ca="1" si="427"/>
        <v>8.7299999999999986</v>
      </c>
      <c r="T940" s="304">
        <f t="shared" ca="1" si="407"/>
        <v>85.641299999999987</v>
      </c>
      <c r="U940" s="311">
        <f t="shared" ca="1" si="408"/>
        <v>0</v>
      </c>
      <c r="V940" s="306">
        <f t="shared" ca="1" si="409"/>
        <v>1.226006439128096</v>
      </c>
      <c r="W940" s="304">
        <f t="shared" ca="1" si="410"/>
        <v>55.884532786983364</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3.342914134806545</v>
      </c>
      <c r="AH940" s="304">
        <f t="shared" ca="1" si="434"/>
        <v>-6.4013942335085865</v>
      </c>
    </row>
    <row r="941" spans="1:34" x14ac:dyDescent="0.2">
      <c r="A941" s="347">
        <f t="shared" ca="1" si="412"/>
        <v>1E-4</v>
      </c>
      <c r="B941" s="304">
        <f t="shared" ca="1" si="413"/>
        <v>33.542200000001607</v>
      </c>
      <c r="D941" s="306">
        <f t="shared" ca="1" si="414"/>
        <v>-0.73957351305714969</v>
      </c>
      <c r="E941" s="307">
        <f t="shared" ca="1" si="415"/>
        <v>-3.4514302898968907</v>
      </c>
      <c r="F941" s="304">
        <f t="shared" ca="1" si="416"/>
        <v>3.5297790337687469</v>
      </c>
      <c r="G941" s="306">
        <f t="shared" ca="1" si="417"/>
        <v>14.911688804522974</v>
      </c>
      <c r="H941" s="307">
        <f t="shared" ca="1" si="418"/>
        <v>-128.2059681783287</v>
      </c>
      <c r="I941" s="304">
        <f t="shared" ca="1" si="419"/>
        <v>129.07024730566519</v>
      </c>
      <c r="J941" s="306">
        <f t="shared" ca="1" si="420"/>
        <v>806.96660753290701</v>
      </c>
      <c r="K941" s="307">
        <f t="shared" ca="1" si="421"/>
        <v>-8.2252765897047286</v>
      </c>
      <c r="L941" s="304">
        <f t="shared" ca="1" si="406"/>
        <v>807.00852588318173</v>
      </c>
      <c r="M941" s="306">
        <f t="shared" ca="1" si="422"/>
        <v>-1.4550061864201487</v>
      </c>
      <c r="N941" s="304">
        <f t="shared" ca="1" si="423"/>
        <v>-83.3657136472996</v>
      </c>
      <c r="P941" s="310">
        <f t="shared" ca="1" si="424"/>
        <v>23</v>
      </c>
      <c r="Q941" s="304">
        <f t="shared" ca="1" si="425"/>
        <v>0</v>
      </c>
      <c r="R941" s="306">
        <f t="shared" ca="1" si="426"/>
        <v>0</v>
      </c>
      <c r="S941" s="307">
        <f t="shared" ca="1" si="427"/>
        <v>8.7299999999999986</v>
      </c>
      <c r="T941" s="304">
        <f t="shared" ca="1" si="407"/>
        <v>85.641299999999987</v>
      </c>
      <c r="U941" s="311">
        <f t="shared" ca="1" si="408"/>
        <v>0</v>
      </c>
      <c r="V941" s="306">
        <f t="shared" ca="1" si="409"/>
        <v>1.2260080109406788</v>
      </c>
      <c r="W941" s="304">
        <f t="shared" ca="1" si="410"/>
        <v>55.884893913717605</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3.3428737636670673</v>
      </c>
      <c r="AH941" s="304">
        <f t="shared" ca="1" si="434"/>
        <v>-6.4014355998835475</v>
      </c>
    </row>
    <row r="942" spans="1:34" x14ac:dyDescent="0.2">
      <c r="A942" s="347">
        <f t="shared" ca="1" si="412"/>
        <v>1E-4</v>
      </c>
      <c r="B942" s="304">
        <f t="shared" ca="1" si="413"/>
        <v>33.54230000000161</v>
      </c>
      <c r="D942" s="306">
        <f t="shared" ca="1" si="414"/>
        <v>-0.73957270865973135</v>
      </c>
      <c r="E942" s="307">
        <f t="shared" ca="1" si="415"/>
        <v>-3.4513885512933955</v>
      </c>
      <c r="F942" s="304">
        <f t="shared" ca="1" si="416"/>
        <v>3.5297380530845932</v>
      </c>
      <c r="G942" s="306">
        <f t="shared" ca="1" si="417"/>
        <v>14.911614847252109</v>
      </c>
      <c r="H942" s="307">
        <f t="shared" ca="1" si="418"/>
        <v>-128.20631331718383</v>
      </c>
      <c r="I942" s="304">
        <f t="shared" ca="1" si="419"/>
        <v>129.0705815890542</v>
      </c>
      <c r="J942" s="306">
        <f t="shared" ca="1" si="420"/>
        <v>806.96660753290701</v>
      </c>
      <c r="K942" s="307">
        <f t="shared" ca="1" si="421"/>
        <v>-8.2380972037795051</v>
      </c>
      <c r="L942" s="304">
        <f t="shared" ca="1" si="406"/>
        <v>807.00865665661092</v>
      </c>
      <c r="M942" s="306">
        <f t="shared" ca="1" si="422"/>
        <v>-1.4550070645170203</v>
      </c>
      <c r="N942" s="304">
        <f t="shared" ca="1" si="423"/>
        <v>-83.365763958544349</v>
      </c>
      <c r="P942" s="310">
        <f t="shared" ca="1" si="424"/>
        <v>23</v>
      </c>
      <c r="Q942" s="304">
        <f t="shared" ca="1" si="425"/>
        <v>0</v>
      </c>
      <c r="R942" s="306">
        <f t="shared" ca="1" si="426"/>
        <v>0</v>
      </c>
      <c r="S942" s="307">
        <f t="shared" ca="1" si="427"/>
        <v>8.7299999999999986</v>
      </c>
      <c r="T942" s="304">
        <f t="shared" ca="1" si="407"/>
        <v>85.641299999999987</v>
      </c>
      <c r="U942" s="311">
        <f t="shared" ca="1" si="408"/>
        <v>0</v>
      </c>
      <c r="V942" s="306">
        <f t="shared" ca="1" si="409"/>
        <v>1.2260095827595083</v>
      </c>
      <c r="W942" s="304">
        <f t="shared" ca="1" si="410"/>
        <v>55.885255038732595</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3.3428333927069138</v>
      </c>
      <c r="AH942" s="304">
        <f t="shared" ca="1" si="434"/>
        <v>-6.4014769660615825</v>
      </c>
    </row>
    <row r="943" spans="1:34" x14ac:dyDescent="0.2">
      <c r="A943" s="347">
        <f t="shared" ca="1" si="412"/>
        <v>1E-4</v>
      </c>
      <c r="B943" s="304">
        <f t="shared" ca="1" si="413"/>
        <v>33.542400000001614</v>
      </c>
      <c r="D943" s="306">
        <f t="shared" ca="1" si="414"/>
        <v>-0.73957190422344377</v>
      </c>
      <c r="E943" s="307">
        <f t="shared" ca="1" si="415"/>
        <v>-3.4513468128886124</v>
      </c>
      <c r="F943" s="304">
        <f t="shared" ca="1" si="416"/>
        <v>3.529697072604542</v>
      </c>
      <c r="G943" s="306">
        <f t="shared" ca="1" si="417"/>
        <v>14.911540890061687</v>
      </c>
      <c r="H943" s="307">
        <f t="shared" ca="1" si="418"/>
        <v>-128.20665845186511</v>
      </c>
      <c r="I943" s="304">
        <f t="shared" ca="1" si="419"/>
        <v>129.07091586840613</v>
      </c>
      <c r="J943" s="306">
        <f t="shared" ca="1" si="420"/>
        <v>806.96660753290701</v>
      </c>
      <c r="K943" s="307">
        <f t="shared" ca="1" si="421"/>
        <v>-8.2509178523679569</v>
      </c>
      <c r="L943" s="304">
        <f t="shared" ca="1" si="406"/>
        <v>807.00878763404751</v>
      </c>
      <c r="M943" s="306">
        <f t="shared" ca="1" si="422"/>
        <v>-1.4550079426049884</v>
      </c>
      <c r="N943" s="304">
        <f t="shared" ca="1" si="423"/>
        <v>-83.365814269278957</v>
      </c>
      <c r="P943" s="310">
        <f t="shared" ca="1" si="424"/>
        <v>23</v>
      </c>
      <c r="Q943" s="304">
        <f t="shared" ca="1" si="425"/>
        <v>0</v>
      </c>
      <c r="R943" s="306">
        <f t="shared" ca="1" si="426"/>
        <v>0</v>
      </c>
      <c r="S943" s="307">
        <f t="shared" ca="1" si="427"/>
        <v>8.7299999999999986</v>
      </c>
      <c r="T943" s="304">
        <f t="shared" ca="1" si="407"/>
        <v>85.641299999999987</v>
      </c>
      <c r="U943" s="311">
        <f t="shared" ca="1" si="408"/>
        <v>0</v>
      </c>
      <c r="V943" s="306">
        <f t="shared" ca="1" si="409"/>
        <v>1.2260111545845858</v>
      </c>
      <c r="W943" s="304">
        <f t="shared" ca="1" si="410"/>
        <v>55.88561616202837</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3.3427930219260897</v>
      </c>
      <c r="AH943" s="304">
        <f t="shared" ca="1" si="434"/>
        <v>-6.4015183320426807</v>
      </c>
    </row>
    <row r="944" spans="1:34" x14ac:dyDescent="0.2">
      <c r="A944" s="347">
        <f t="shared" ca="1" si="412"/>
        <v>1E-4</v>
      </c>
      <c r="B944" s="304">
        <f t="shared" ca="1" si="413"/>
        <v>33.542500000001617</v>
      </c>
      <c r="D944" s="306">
        <f t="shared" ca="1" si="414"/>
        <v>-0.73957109974828916</v>
      </c>
      <c r="E944" s="307">
        <f t="shared" ca="1" si="415"/>
        <v>-3.4513050746825371</v>
      </c>
      <c r="F944" s="304">
        <f t="shared" ca="1" si="416"/>
        <v>3.5296560923285893</v>
      </c>
      <c r="G944" s="306">
        <f t="shared" ca="1" si="417"/>
        <v>14.911466932951711</v>
      </c>
      <c r="H944" s="307">
        <f t="shared" ca="1" si="418"/>
        <v>-128.20700358237258</v>
      </c>
      <c r="I944" s="304">
        <f t="shared" ca="1" si="419"/>
        <v>129.07125014372102</v>
      </c>
      <c r="J944" s="306">
        <f t="shared" ca="1" si="420"/>
        <v>806.96660753290701</v>
      </c>
      <c r="K944" s="307">
        <f t="shared" ca="1" si="421"/>
        <v>-8.2637385354696686</v>
      </c>
      <c r="L944" s="304">
        <f t="shared" ca="1" si="406"/>
        <v>807.0089188154933</v>
      </c>
      <c r="M944" s="306">
        <f t="shared" ca="1" si="422"/>
        <v>-1.4550088206840535</v>
      </c>
      <c r="N944" s="304">
        <f t="shared" ca="1" si="423"/>
        <v>-83.365864579503466</v>
      </c>
      <c r="P944" s="310">
        <f t="shared" ca="1" si="424"/>
        <v>23</v>
      </c>
      <c r="Q944" s="304">
        <f t="shared" ca="1" si="425"/>
        <v>0</v>
      </c>
      <c r="R944" s="306">
        <f t="shared" ca="1" si="426"/>
        <v>0</v>
      </c>
      <c r="S944" s="307">
        <f t="shared" ca="1" si="427"/>
        <v>8.7299999999999986</v>
      </c>
      <c r="T944" s="304">
        <f t="shared" ca="1" si="407"/>
        <v>85.641299999999987</v>
      </c>
      <c r="U944" s="311">
        <f t="shared" ca="1" si="408"/>
        <v>0</v>
      </c>
      <c r="V944" s="306">
        <f t="shared" ca="1" si="409"/>
        <v>1.2260127264159104</v>
      </c>
      <c r="W944" s="304">
        <f t="shared" ca="1" si="410"/>
        <v>55.885977283604916</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3.3427526513245933</v>
      </c>
      <c r="AH944" s="304">
        <f t="shared" ca="1" si="434"/>
        <v>-6.4015596978268476</v>
      </c>
    </row>
    <row r="945" spans="1:34" x14ac:dyDescent="0.2">
      <c r="A945" s="347">
        <f t="shared" ca="1" si="412"/>
        <v>1E-4</v>
      </c>
      <c r="B945" s="304">
        <f t="shared" ca="1" si="413"/>
        <v>33.54260000000162</v>
      </c>
      <c r="D945" s="306">
        <f t="shared" ca="1" si="414"/>
        <v>-0.7395702952342661</v>
      </c>
      <c r="E945" s="307">
        <f t="shared" ca="1" si="415"/>
        <v>-3.4512633366751704</v>
      </c>
      <c r="F945" s="304">
        <f t="shared" ca="1" si="416"/>
        <v>3.5296151122567356</v>
      </c>
      <c r="G945" s="306">
        <f t="shared" ca="1" si="417"/>
        <v>14.911392975922189</v>
      </c>
      <c r="H945" s="307">
        <f t="shared" ca="1" si="418"/>
        <v>-128.20734870870623</v>
      </c>
      <c r="I945" s="304">
        <f t="shared" ca="1" si="419"/>
        <v>129.07158441499888</v>
      </c>
      <c r="J945" s="306">
        <f t="shared" ca="1" si="420"/>
        <v>806.96660753290701</v>
      </c>
      <c r="K945" s="307">
        <f t="shared" ca="1" si="421"/>
        <v>-8.2765592530842227</v>
      </c>
      <c r="L945" s="304">
        <f t="shared" ca="1" si="406"/>
        <v>807.00905020094945</v>
      </c>
      <c r="M945" s="306">
        <f t="shared" ca="1" si="422"/>
        <v>-1.4550096987542152</v>
      </c>
      <c r="N945" s="304">
        <f t="shared" ca="1" si="423"/>
        <v>-83.365914889217848</v>
      </c>
      <c r="P945" s="310">
        <f t="shared" ca="1" si="424"/>
        <v>23</v>
      </c>
      <c r="Q945" s="304">
        <f t="shared" ca="1" si="425"/>
        <v>0</v>
      </c>
      <c r="R945" s="306">
        <f t="shared" ca="1" si="426"/>
        <v>0</v>
      </c>
      <c r="S945" s="307">
        <f t="shared" ca="1" si="427"/>
        <v>8.7299999999999986</v>
      </c>
      <c r="T945" s="304">
        <f t="shared" ca="1" si="407"/>
        <v>85.641299999999987</v>
      </c>
      <c r="U945" s="311">
        <f t="shared" ca="1" si="408"/>
        <v>0</v>
      </c>
      <c r="V945" s="306">
        <f t="shared" ca="1" si="409"/>
        <v>1.2260142982534827</v>
      </c>
      <c r="W945" s="304">
        <f t="shared" ca="1" si="410"/>
        <v>55.886338403462254</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3.342712280902429</v>
      </c>
      <c r="AH945" s="304">
        <f t="shared" ca="1" si="434"/>
        <v>-6.4016010634140805</v>
      </c>
    </row>
    <row r="946" spans="1:34" x14ac:dyDescent="0.2">
      <c r="A946" s="347">
        <f t="shared" ca="1" si="412"/>
        <v>1E-4</v>
      </c>
      <c r="B946" s="304">
        <f t="shared" ca="1" si="413"/>
        <v>33.542700000001624</v>
      </c>
      <c r="D946" s="306">
        <f t="shared" ca="1" si="414"/>
        <v>-0.73956949068137801</v>
      </c>
      <c r="E946" s="307">
        <f t="shared" ca="1" si="415"/>
        <v>-3.4512215988665123</v>
      </c>
      <c r="F946" s="304">
        <f t="shared" ca="1" si="416"/>
        <v>3.5295741323889822</v>
      </c>
      <c r="G946" s="306">
        <f t="shared" ca="1" si="417"/>
        <v>14.911319018973121</v>
      </c>
      <c r="H946" s="307">
        <f t="shared" ca="1" si="418"/>
        <v>-128.20769383086613</v>
      </c>
      <c r="I946" s="304">
        <f t="shared" ca="1" si="419"/>
        <v>129.0719186822397</v>
      </c>
      <c r="J946" s="306">
        <f t="shared" ca="1" si="420"/>
        <v>806.96660753290701</v>
      </c>
      <c r="K946" s="307">
        <f t="shared" ca="1" si="421"/>
        <v>-8.2893800052112017</v>
      </c>
      <c r="L946" s="304">
        <f t="shared" ca="1" si="406"/>
        <v>807.00918179041787</v>
      </c>
      <c r="M946" s="306">
        <f t="shared" ca="1" si="422"/>
        <v>-1.455010576815474</v>
      </c>
      <c r="N946" s="304">
        <f t="shared" ca="1" si="423"/>
        <v>-83.365965198422131</v>
      </c>
      <c r="P946" s="310">
        <f t="shared" ca="1" si="424"/>
        <v>23</v>
      </c>
      <c r="Q946" s="304">
        <f t="shared" ca="1" si="425"/>
        <v>0</v>
      </c>
      <c r="R946" s="306">
        <f t="shared" ca="1" si="426"/>
        <v>0</v>
      </c>
      <c r="S946" s="307">
        <f t="shared" ca="1" si="427"/>
        <v>8.7299999999999986</v>
      </c>
      <c r="T946" s="304">
        <f t="shared" ca="1" si="407"/>
        <v>85.641299999999987</v>
      </c>
      <c r="U946" s="311">
        <f t="shared" ca="1" si="408"/>
        <v>0</v>
      </c>
      <c r="V946" s="306">
        <f t="shared" ca="1" si="409"/>
        <v>1.2260158700973021</v>
      </c>
      <c r="W946" s="304">
        <f t="shared" ca="1" si="410"/>
        <v>55.886699521600256</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3.3426719106595897</v>
      </c>
      <c r="AH946" s="304">
        <f t="shared" ca="1" si="434"/>
        <v>-6.4016424288043829</v>
      </c>
    </row>
    <row r="947" spans="1:34" x14ac:dyDescent="0.2">
      <c r="A947" s="347">
        <f t="shared" ca="1" si="412"/>
        <v>1E-4</v>
      </c>
      <c r="B947" s="304">
        <f t="shared" ca="1" si="413"/>
        <v>33.542800000001627</v>
      </c>
      <c r="D947" s="306">
        <f t="shared" ca="1" si="414"/>
        <v>-0.73956868608962179</v>
      </c>
      <c r="E947" s="307">
        <f t="shared" ca="1" si="415"/>
        <v>-3.4511798612565743</v>
      </c>
      <c r="F947" s="304">
        <f t="shared" ca="1" si="416"/>
        <v>3.5295331527253397</v>
      </c>
      <c r="G947" s="306">
        <f t="shared" ca="1" si="417"/>
        <v>14.911245062104511</v>
      </c>
      <c r="H947" s="307">
        <f t="shared" ca="1" si="418"/>
        <v>-128.20803894885225</v>
      </c>
      <c r="I947" s="304">
        <f t="shared" ca="1" si="419"/>
        <v>129.07225294544349</v>
      </c>
      <c r="J947" s="306">
        <f t="shared" ca="1" si="420"/>
        <v>806.96660753290701</v>
      </c>
      <c r="K947" s="307">
        <f t="shared" ca="1" si="421"/>
        <v>-8.3022007918501881</v>
      </c>
      <c r="L947" s="304">
        <f t="shared" ca="1" si="406"/>
        <v>807.00931358389971</v>
      </c>
      <c r="M947" s="306">
        <f t="shared" ca="1" si="422"/>
        <v>-1.4550114548678299</v>
      </c>
      <c r="N947" s="304">
        <f t="shared" ca="1" si="423"/>
        <v>-83.366015507116316</v>
      </c>
      <c r="P947" s="310">
        <f t="shared" ca="1" si="424"/>
        <v>23</v>
      </c>
      <c r="Q947" s="304">
        <f t="shared" ca="1" si="425"/>
        <v>0</v>
      </c>
      <c r="R947" s="306">
        <f t="shared" ca="1" si="426"/>
        <v>0</v>
      </c>
      <c r="S947" s="307">
        <f t="shared" ca="1" si="427"/>
        <v>8.7299999999999986</v>
      </c>
      <c r="T947" s="304">
        <f t="shared" ca="1" si="407"/>
        <v>85.641299999999987</v>
      </c>
      <c r="U947" s="311">
        <f t="shared" ca="1" si="408"/>
        <v>0</v>
      </c>
      <c r="V947" s="306">
        <f t="shared" ca="1" si="409"/>
        <v>1.2260174419473688</v>
      </c>
      <c r="W947" s="304">
        <f t="shared" ca="1" si="410"/>
        <v>55.887060638018959</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3.342631540596094</v>
      </c>
      <c r="AH947" s="304">
        <f t="shared" ca="1" si="434"/>
        <v>-6.4016837939977398</v>
      </c>
    </row>
    <row r="948" spans="1:34" x14ac:dyDescent="0.2">
      <c r="A948" s="347">
        <f t="shared" ca="1" si="412"/>
        <v>1E-4</v>
      </c>
      <c r="B948" s="304">
        <f t="shared" ca="1" si="413"/>
        <v>33.54290000000163</v>
      </c>
      <c r="D948" s="306">
        <f t="shared" ca="1" si="414"/>
        <v>-0.73956788145899965</v>
      </c>
      <c r="E948" s="307">
        <f t="shared" ca="1" si="415"/>
        <v>-3.4511381238453547</v>
      </c>
      <c r="F948" s="304">
        <f t="shared" ca="1" si="416"/>
        <v>3.5294921732658069</v>
      </c>
      <c r="G948" s="306">
        <f t="shared" ca="1" si="417"/>
        <v>14.911171105316365</v>
      </c>
      <c r="H948" s="307">
        <f t="shared" ca="1" si="418"/>
        <v>-128.20838406266463</v>
      </c>
      <c r="I948" s="304">
        <f t="shared" ca="1" si="419"/>
        <v>129.07258720461033</v>
      </c>
      <c r="J948" s="306">
        <f t="shared" ca="1" si="420"/>
        <v>806.96660753290701</v>
      </c>
      <c r="K948" s="307">
        <f t="shared" ca="1" si="421"/>
        <v>-8.3150216130007646</v>
      </c>
      <c r="L948" s="304">
        <f t="shared" ca="1" si="406"/>
        <v>807.00944558139679</v>
      </c>
      <c r="M948" s="306">
        <f t="shared" ca="1" si="422"/>
        <v>-1.455012332911283</v>
      </c>
      <c r="N948" s="304">
        <f t="shared" ca="1" si="423"/>
        <v>-83.366065815300402</v>
      </c>
      <c r="P948" s="310">
        <f t="shared" ca="1" si="424"/>
        <v>23</v>
      </c>
      <c r="Q948" s="304">
        <f t="shared" ca="1" si="425"/>
        <v>0</v>
      </c>
      <c r="R948" s="306">
        <f t="shared" ca="1" si="426"/>
        <v>0</v>
      </c>
      <c r="S948" s="307">
        <f t="shared" ca="1" si="427"/>
        <v>8.7299999999999986</v>
      </c>
      <c r="T948" s="304">
        <f t="shared" ca="1" si="407"/>
        <v>85.641299999999987</v>
      </c>
      <c r="U948" s="311">
        <f t="shared" ca="1" si="408"/>
        <v>0</v>
      </c>
      <c r="V948" s="306">
        <f t="shared" ca="1" si="409"/>
        <v>1.2260190138036828</v>
      </c>
      <c r="W948" s="304">
        <f t="shared" ca="1" si="410"/>
        <v>55.887421752718375</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3.3425911707119385</v>
      </c>
      <c r="AH948" s="304">
        <f t="shared" ca="1" si="434"/>
        <v>-6.4017251589941546</v>
      </c>
    </row>
    <row r="949" spans="1:34" x14ac:dyDescent="0.2">
      <c r="A949" s="347">
        <f t="shared" ca="1" si="412"/>
        <v>1E-4</v>
      </c>
      <c r="B949" s="304">
        <f t="shared" ca="1" si="413"/>
        <v>33.543000000001634</v>
      </c>
      <c r="D949" s="306">
        <f t="shared" ca="1" si="414"/>
        <v>-0.7395670767895135</v>
      </c>
      <c r="E949" s="307">
        <f t="shared" ca="1" si="415"/>
        <v>-3.4510963866328517</v>
      </c>
      <c r="F949" s="304">
        <f t="shared" ca="1" si="416"/>
        <v>3.5294511940103823</v>
      </c>
      <c r="G949" s="306">
        <f t="shared" ca="1" si="417"/>
        <v>14.911097148608686</v>
      </c>
      <c r="H949" s="307">
        <f t="shared" ca="1" si="418"/>
        <v>-128.20872917230329</v>
      </c>
      <c r="I949" s="304">
        <f t="shared" ca="1" si="419"/>
        <v>129.0729214597402</v>
      </c>
      <c r="J949" s="306">
        <f t="shared" ca="1" si="420"/>
        <v>806.96660753290701</v>
      </c>
      <c r="K949" s="307">
        <f t="shared" ca="1" si="421"/>
        <v>-8.3278424686625137</v>
      </c>
      <c r="L949" s="304">
        <f t="shared" ca="1" si="406"/>
        <v>807.00957778291058</v>
      </c>
      <c r="M949" s="306">
        <f t="shared" ca="1" si="422"/>
        <v>-1.4550132109458336</v>
      </c>
      <c r="N949" s="304">
        <f t="shared" ca="1" si="423"/>
        <v>-83.366116122974418</v>
      </c>
      <c r="P949" s="310">
        <f t="shared" ca="1" si="424"/>
        <v>23</v>
      </c>
      <c r="Q949" s="304">
        <f t="shared" ca="1" si="425"/>
        <v>0</v>
      </c>
      <c r="R949" s="306">
        <f t="shared" ca="1" si="426"/>
        <v>0</v>
      </c>
      <c r="S949" s="307">
        <f t="shared" ca="1" si="427"/>
        <v>8.7299999999999986</v>
      </c>
      <c r="T949" s="304">
        <f t="shared" ca="1" si="407"/>
        <v>85.641299999999987</v>
      </c>
      <c r="U949" s="311">
        <f t="shared" ca="1" si="408"/>
        <v>0</v>
      </c>
      <c r="V949" s="306">
        <f t="shared" ca="1" si="409"/>
        <v>1.2260205856662438</v>
      </c>
      <c r="W949" s="304">
        <f t="shared" ca="1" si="410"/>
        <v>55.887782865698462</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3.3425508010071194</v>
      </c>
      <c r="AH949" s="304">
        <f t="shared" ca="1" si="434"/>
        <v>-6.4017665237936292</v>
      </c>
    </row>
    <row r="950" spans="1:34" x14ac:dyDescent="0.2">
      <c r="A950" s="347">
        <f t="shared" ca="1" si="412"/>
        <v>1E-4</v>
      </c>
      <c r="B950" s="304">
        <f t="shared" ca="1" si="413"/>
        <v>33.543100000001637</v>
      </c>
      <c r="D950" s="306">
        <f t="shared" ca="1" si="414"/>
        <v>-0.73956627208116132</v>
      </c>
      <c r="E950" s="307">
        <f t="shared" ca="1" si="415"/>
        <v>-3.4510546496190697</v>
      </c>
      <c r="F950" s="304">
        <f t="shared" ca="1" si="416"/>
        <v>3.5294102149590696</v>
      </c>
      <c r="G950" s="306">
        <f t="shared" ca="1" si="417"/>
        <v>14.911023191981478</v>
      </c>
      <c r="H950" s="307">
        <f t="shared" ca="1" si="418"/>
        <v>-128.20907427776825</v>
      </c>
      <c r="I950" s="304">
        <f t="shared" ca="1" si="419"/>
        <v>129.07325571083308</v>
      </c>
      <c r="J950" s="306">
        <f t="shared" ca="1" si="420"/>
        <v>806.96660753290701</v>
      </c>
      <c r="K950" s="307">
        <f t="shared" ca="1" si="421"/>
        <v>-8.3406633588350179</v>
      </c>
      <c r="L950" s="304">
        <f t="shared" ca="1" si="406"/>
        <v>807.00971018844257</v>
      </c>
      <c r="M950" s="306">
        <f t="shared" ca="1" si="422"/>
        <v>-1.4550140889714818</v>
      </c>
      <c r="N950" s="304">
        <f t="shared" ca="1" si="423"/>
        <v>-83.366166430138364</v>
      </c>
      <c r="P950" s="310">
        <f t="shared" ca="1" si="424"/>
        <v>23</v>
      </c>
      <c r="Q950" s="304">
        <f t="shared" ca="1" si="425"/>
        <v>0</v>
      </c>
      <c r="R950" s="306">
        <f t="shared" ca="1" si="426"/>
        <v>0</v>
      </c>
      <c r="S950" s="307">
        <f t="shared" ca="1" si="427"/>
        <v>8.7299999999999986</v>
      </c>
      <c r="T950" s="304">
        <f t="shared" ca="1" si="407"/>
        <v>85.641299999999987</v>
      </c>
      <c r="U950" s="311">
        <f t="shared" ca="1" si="408"/>
        <v>0</v>
      </c>
      <c r="V950" s="306">
        <f t="shared" ca="1" si="409"/>
        <v>1.2260221575350523</v>
      </c>
      <c r="W950" s="304">
        <f t="shared" ca="1" si="410"/>
        <v>55.888143976959164</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3.342510431481645</v>
      </c>
      <c r="AH950" s="304">
        <f t="shared" ca="1" si="434"/>
        <v>-6.4018078883961591</v>
      </c>
    </row>
    <row r="951" spans="1:34" x14ac:dyDescent="0.2">
      <c r="A951" s="347">
        <f t="shared" ca="1" si="412"/>
        <v>1E-4</v>
      </c>
      <c r="B951" s="304">
        <f t="shared" ca="1" si="413"/>
        <v>33.54320000000164</v>
      </c>
      <c r="D951" s="306">
        <f t="shared" ca="1" si="414"/>
        <v>-0.73956546733394424</v>
      </c>
      <c r="E951" s="307">
        <f t="shared" ca="1" si="415"/>
        <v>-3.4510129128040141</v>
      </c>
      <c r="F951" s="304">
        <f t="shared" ca="1" si="416"/>
        <v>3.5293692361118754</v>
      </c>
      <c r="G951" s="306">
        <f t="shared" ca="1" si="417"/>
        <v>14.910949235434744</v>
      </c>
      <c r="H951" s="307">
        <f t="shared" ca="1" si="418"/>
        <v>-128.20941937905954</v>
      </c>
      <c r="I951" s="304">
        <f t="shared" ca="1" si="419"/>
        <v>129.07358995788906</v>
      </c>
      <c r="J951" s="306">
        <f t="shared" ca="1" si="420"/>
        <v>806.96660753290701</v>
      </c>
      <c r="K951" s="307">
        <f t="shared" ca="1" si="421"/>
        <v>-8.3534842835178598</v>
      </c>
      <c r="L951" s="304">
        <f t="shared" ca="1" si="406"/>
        <v>807.00984279799445</v>
      </c>
      <c r="M951" s="306">
        <f t="shared" ca="1" si="422"/>
        <v>-1.4550149669882275</v>
      </c>
      <c r="N951" s="304">
        <f t="shared" ca="1" si="423"/>
        <v>-83.366216736792239</v>
      </c>
      <c r="P951" s="310">
        <f t="shared" ca="1" si="424"/>
        <v>23</v>
      </c>
      <c r="Q951" s="304">
        <f t="shared" ca="1" si="425"/>
        <v>0</v>
      </c>
      <c r="R951" s="306">
        <f t="shared" ca="1" si="426"/>
        <v>0</v>
      </c>
      <c r="S951" s="307">
        <f t="shared" ca="1" si="427"/>
        <v>8.7299999999999986</v>
      </c>
      <c r="T951" s="304">
        <f t="shared" ca="1" si="407"/>
        <v>85.641299999999987</v>
      </c>
      <c r="U951" s="311">
        <f t="shared" ca="1" si="408"/>
        <v>0</v>
      </c>
      <c r="V951" s="306">
        <f t="shared" ca="1" si="409"/>
        <v>1.226023729410108</v>
      </c>
      <c r="W951" s="304">
        <f t="shared" ca="1" si="410"/>
        <v>55.888505086500516</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3.3424700621355194</v>
      </c>
      <c r="AH951" s="304">
        <f t="shared" ca="1" si="434"/>
        <v>-6.4018492528017381</v>
      </c>
    </row>
    <row r="952" spans="1:34" x14ac:dyDescent="0.2">
      <c r="A952" s="347">
        <f t="shared" ca="1" si="412"/>
        <v>1E-4</v>
      </c>
      <c r="B952" s="304">
        <f t="shared" ca="1" si="413"/>
        <v>33.543300000001643</v>
      </c>
      <c r="D952" s="306">
        <f t="shared" ca="1" si="414"/>
        <v>-0.73956466254786413</v>
      </c>
      <c r="E952" s="307">
        <f t="shared" ca="1" si="415"/>
        <v>-3.4509711761876831</v>
      </c>
      <c r="F952" s="304">
        <f t="shared" ca="1" si="416"/>
        <v>3.5293282574687974</v>
      </c>
      <c r="G952" s="306">
        <f t="shared" ca="1" si="417"/>
        <v>14.91087527896849</v>
      </c>
      <c r="H952" s="307">
        <f t="shared" ca="1" si="418"/>
        <v>-128.20976447617716</v>
      </c>
      <c r="I952" s="304">
        <f t="shared" ca="1" si="419"/>
        <v>129.0739242009081</v>
      </c>
      <c r="J952" s="306">
        <f t="shared" ca="1" si="420"/>
        <v>806.96660753290701</v>
      </c>
      <c r="K952" s="307">
        <f t="shared" ca="1" si="421"/>
        <v>-8.3663052427106219</v>
      </c>
      <c r="L952" s="304">
        <f t="shared" ca="1" si="406"/>
        <v>807.0099756115676</v>
      </c>
      <c r="M952" s="306">
        <f t="shared" ca="1" si="422"/>
        <v>-1.4550158449960711</v>
      </c>
      <c r="N952" s="304">
        <f t="shared" ca="1" si="423"/>
        <v>-83.366267042936059</v>
      </c>
      <c r="P952" s="310">
        <f t="shared" ca="1" si="424"/>
        <v>23</v>
      </c>
      <c r="Q952" s="304">
        <f t="shared" ca="1" si="425"/>
        <v>0</v>
      </c>
      <c r="R952" s="306">
        <f t="shared" ca="1" si="426"/>
        <v>0</v>
      </c>
      <c r="S952" s="307">
        <f t="shared" ca="1" si="427"/>
        <v>8.7299999999999986</v>
      </c>
      <c r="T952" s="304">
        <f t="shared" ca="1" si="407"/>
        <v>85.641299999999987</v>
      </c>
      <c r="U952" s="311">
        <f t="shared" ca="1" si="408"/>
        <v>0</v>
      </c>
      <c r="V952" s="306">
        <f t="shared" ca="1" si="409"/>
        <v>1.2260253012914106</v>
      </c>
      <c r="W952" s="304">
        <f t="shared" ca="1" si="410"/>
        <v>55.888866194322453</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3.3424296929687403</v>
      </c>
      <c r="AH952" s="304">
        <f t="shared" ca="1" si="434"/>
        <v>-6.4018906170103689</v>
      </c>
    </row>
    <row r="953" spans="1:34" x14ac:dyDescent="0.2">
      <c r="A953" s="347">
        <f t="shared" ca="1" si="412"/>
        <v>1E-4</v>
      </c>
      <c r="B953" s="304">
        <f t="shared" ca="1" si="413"/>
        <v>33.543400000001647</v>
      </c>
      <c r="D953" s="306">
        <f t="shared" ca="1" si="414"/>
        <v>-0.73956385772292066</v>
      </c>
      <c r="E953" s="307">
        <f t="shared" ca="1" si="415"/>
        <v>-3.450929439770082</v>
      </c>
      <c r="F953" s="304">
        <f t="shared" ca="1" si="416"/>
        <v>3.5292872790298415</v>
      </c>
      <c r="G953" s="306">
        <f t="shared" ca="1" si="417"/>
        <v>14.910801322582717</v>
      </c>
      <c r="H953" s="307">
        <f t="shared" ca="1" si="418"/>
        <v>-128.21010956912113</v>
      </c>
      <c r="I953" s="304">
        <f t="shared" ca="1" si="419"/>
        <v>129.07425843989026</v>
      </c>
      <c r="J953" s="306">
        <f t="shared" ca="1" si="420"/>
        <v>806.96660753290701</v>
      </c>
      <c r="K953" s="307">
        <f t="shared" ca="1" si="421"/>
        <v>-8.3791262364128869</v>
      </c>
      <c r="L953" s="304">
        <f t="shared" ca="1" si="406"/>
        <v>807.01010862916371</v>
      </c>
      <c r="M953" s="306">
        <f t="shared" ca="1" si="422"/>
        <v>-1.4550167229950126</v>
      </c>
      <c r="N953" s="304">
        <f t="shared" ca="1" si="423"/>
        <v>-83.366317348569822</v>
      </c>
      <c r="P953" s="310">
        <f t="shared" ca="1" si="424"/>
        <v>23</v>
      </c>
      <c r="Q953" s="304">
        <f t="shared" ca="1" si="425"/>
        <v>0</v>
      </c>
      <c r="R953" s="306">
        <f t="shared" ca="1" si="426"/>
        <v>0</v>
      </c>
      <c r="S953" s="307">
        <f t="shared" ca="1" si="427"/>
        <v>8.7299999999999986</v>
      </c>
      <c r="T953" s="304">
        <f t="shared" ca="1" si="407"/>
        <v>85.641299999999987</v>
      </c>
      <c r="U953" s="311">
        <f t="shared" ca="1" si="408"/>
        <v>0</v>
      </c>
      <c r="V953" s="306">
        <f t="shared" ca="1" si="409"/>
        <v>1.2260268731789605</v>
      </c>
      <c r="W953" s="304">
        <f t="shared" ca="1" si="410"/>
        <v>55.889227300424999</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3.3423893239813163</v>
      </c>
      <c r="AH953" s="304">
        <f t="shared" ca="1" si="434"/>
        <v>-6.4019319810220461</v>
      </c>
    </row>
    <row r="954" spans="1:34" x14ac:dyDescent="0.2">
      <c r="A954" s="347">
        <f t="shared" ca="1" si="412"/>
        <v>1E-4</v>
      </c>
      <c r="B954" s="304">
        <f t="shared" ca="1" si="413"/>
        <v>33.54350000000165</v>
      </c>
      <c r="D954" s="306">
        <f t="shared" ca="1" si="414"/>
        <v>-0.73956305285911395</v>
      </c>
      <c r="E954" s="307">
        <f t="shared" ca="1" si="415"/>
        <v>-3.45088770355121</v>
      </c>
      <c r="F954" s="304">
        <f t="shared" ca="1" si="416"/>
        <v>3.5292463007950063</v>
      </c>
      <c r="G954" s="306">
        <f t="shared" ca="1" si="417"/>
        <v>14.910727366277431</v>
      </c>
      <c r="H954" s="307">
        <f t="shared" ca="1" si="418"/>
        <v>-128.21045465789149</v>
      </c>
      <c r="I954" s="304">
        <f t="shared" ca="1" si="419"/>
        <v>129.07459267483551</v>
      </c>
      <c r="J954" s="306">
        <f t="shared" ca="1" si="420"/>
        <v>806.96660753290701</v>
      </c>
      <c r="K954" s="307">
        <f t="shared" ca="1" si="421"/>
        <v>-8.3919472646242372</v>
      </c>
      <c r="L954" s="304">
        <f t="shared" ca="1" si="406"/>
        <v>807.01024185078404</v>
      </c>
      <c r="M954" s="306">
        <f t="shared" ca="1" si="422"/>
        <v>-1.4550176009850524</v>
      </c>
      <c r="N954" s="304">
        <f t="shared" ca="1" si="423"/>
        <v>-83.366367653693558</v>
      </c>
      <c r="P954" s="310">
        <f t="shared" ca="1" si="424"/>
        <v>23</v>
      </c>
      <c r="Q954" s="304">
        <f t="shared" ca="1" si="425"/>
        <v>0</v>
      </c>
      <c r="R954" s="306">
        <f t="shared" ca="1" si="426"/>
        <v>0</v>
      </c>
      <c r="S954" s="307">
        <f t="shared" ca="1" si="427"/>
        <v>8.7299999999999986</v>
      </c>
      <c r="T954" s="304">
        <f t="shared" ca="1" si="407"/>
        <v>85.641299999999987</v>
      </c>
      <c r="U954" s="311">
        <f t="shared" ca="1" si="408"/>
        <v>0</v>
      </c>
      <c r="V954" s="306">
        <f t="shared" ca="1" si="409"/>
        <v>1.226028445072757</v>
      </c>
      <c r="W954" s="304">
        <f t="shared" ca="1" si="410"/>
        <v>55.88958840480808</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3.342348955173243</v>
      </c>
      <c r="AH954" s="304">
        <f t="shared" ca="1" si="434"/>
        <v>-6.4019733448367706</v>
      </c>
    </row>
    <row r="955" spans="1:34" x14ac:dyDescent="0.2">
      <c r="A955" s="347">
        <f t="shared" ca="1" si="412"/>
        <v>1E-4</v>
      </c>
      <c r="B955" s="304">
        <f t="shared" ca="1" si="413"/>
        <v>33.543600000001653</v>
      </c>
      <c r="D955" s="306">
        <f t="shared" ca="1" si="414"/>
        <v>-0.73956224795644343</v>
      </c>
      <c r="E955" s="307">
        <f t="shared" ca="1" si="415"/>
        <v>-3.4508459675310732</v>
      </c>
      <c r="F955" s="304">
        <f t="shared" ca="1" si="416"/>
        <v>3.5292053227642985</v>
      </c>
      <c r="G955" s="306">
        <f t="shared" ca="1" si="417"/>
        <v>14.910653410052635</v>
      </c>
      <c r="H955" s="307">
        <f t="shared" ca="1" si="418"/>
        <v>-128.21079974248823</v>
      </c>
      <c r="I955" s="304">
        <f t="shared" ca="1" si="419"/>
        <v>129.07492690574392</v>
      </c>
      <c r="J955" s="306">
        <f t="shared" ca="1" si="420"/>
        <v>806.96660753290701</v>
      </c>
      <c r="K955" s="307">
        <f t="shared" ca="1" si="421"/>
        <v>-8.4047683273442555</v>
      </c>
      <c r="L955" s="304">
        <f t="shared" ca="1" si="406"/>
        <v>807.01037527643041</v>
      </c>
      <c r="M955" s="306">
        <f t="shared" ca="1" si="422"/>
        <v>-1.4550184789661904</v>
      </c>
      <c r="N955" s="304">
        <f t="shared" ca="1" si="423"/>
        <v>-83.366417958307252</v>
      </c>
      <c r="P955" s="310">
        <f t="shared" ca="1" si="424"/>
        <v>23</v>
      </c>
      <c r="Q955" s="304">
        <f t="shared" ca="1" si="425"/>
        <v>0</v>
      </c>
      <c r="R955" s="306">
        <f t="shared" ca="1" si="426"/>
        <v>0</v>
      </c>
      <c r="S955" s="307">
        <f t="shared" ca="1" si="427"/>
        <v>8.7299999999999986</v>
      </c>
      <c r="T955" s="304">
        <f t="shared" ca="1" si="407"/>
        <v>85.641299999999987</v>
      </c>
      <c r="U955" s="311">
        <f t="shared" ca="1" si="408"/>
        <v>0</v>
      </c>
      <c r="V955" s="306">
        <f t="shared" ca="1" si="409"/>
        <v>1.2260300169728016</v>
      </c>
      <c r="W955" s="304">
        <f t="shared" ca="1" si="410"/>
        <v>55.889949507471748</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3.3423085865445321</v>
      </c>
      <c r="AH955" s="304">
        <f t="shared" ca="1" si="434"/>
        <v>-6.4020147084545345</v>
      </c>
    </row>
    <row r="956" spans="1:34" x14ac:dyDescent="0.2">
      <c r="A956" s="347">
        <f t="shared" ca="1" si="412"/>
        <v>1E-4</v>
      </c>
      <c r="B956" s="304">
        <f t="shared" ca="1" si="413"/>
        <v>33.543700000001657</v>
      </c>
      <c r="D956" s="306">
        <f t="shared" ca="1" si="414"/>
        <v>-0.73956144301491167</v>
      </c>
      <c r="E956" s="307">
        <f t="shared" ca="1" si="415"/>
        <v>-3.4508042317096681</v>
      </c>
      <c r="F956" s="304">
        <f t="shared" ca="1" si="416"/>
        <v>3.529164344937715</v>
      </c>
      <c r="G956" s="306">
        <f t="shared" ca="1" si="417"/>
        <v>14.910579453908333</v>
      </c>
      <c r="H956" s="307">
        <f t="shared" ca="1" si="418"/>
        <v>-128.21114482291139</v>
      </c>
      <c r="I956" s="304">
        <f t="shared" ca="1" si="419"/>
        <v>129.07526113261545</v>
      </c>
      <c r="J956" s="306">
        <f t="shared" ca="1" si="420"/>
        <v>806.96660753290701</v>
      </c>
      <c r="K956" s="307">
        <f t="shared" ca="1" si="421"/>
        <v>-8.417589424572526</v>
      </c>
      <c r="L956" s="304">
        <f t="shared" ca="1" si="406"/>
        <v>807.01050890610429</v>
      </c>
      <c r="M956" s="306">
        <f t="shared" ca="1" si="422"/>
        <v>-1.4550193569384267</v>
      </c>
      <c r="N956" s="304">
        <f t="shared" ca="1" si="423"/>
        <v>-83.366468262410919</v>
      </c>
      <c r="P956" s="310">
        <f t="shared" ca="1" si="424"/>
        <v>23</v>
      </c>
      <c r="Q956" s="304">
        <f t="shared" ca="1" si="425"/>
        <v>0</v>
      </c>
      <c r="R956" s="306">
        <f t="shared" ca="1" si="426"/>
        <v>0</v>
      </c>
      <c r="S956" s="307">
        <f t="shared" ca="1" si="427"/>
        <v>8.7299999999999986</v>
      </c>
      <c r="T956" s="304">
        <f t="shared" ca="1" si="407"/>
        <v>85.641299999999987</v>
      </c>
      <c r="U956" s="311">
        <f t="shared" ca="1" si="408"/>
        <v>0</v>
      </c>
      <c r="V956" s="306">
        <f t="shared" ca="1" si="409"/>
        <v>1.226031588879092</v>
      </c>
      <c r="W956" s="304">
        <f t="shared" ca="1" si="410"/>
        <v>55.890310608415895</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3.3422682180951728</v>
      </c>
      <c r="AH956" s="304">
        <f t="shared" ca="1" si="434"/>
        <v>-6.4020560718753448</v>
      </c>
    </row>
    <row r="957" spans="1:34" x14ac:dyDescent="0.2">
      <c r="A957" s="347">
        <f t="shared" ca="1" si="412"/>
        <v>1E-4</v>
      </c>
      <c r="B957" s="304">
        <f t="shared" ca="1" si="413"/>
        <v>33.54380000000166</v>
      </c>
      <c r="D957" s="306">
        <f t="shared" ca="1" si="414"/>
        <v>-0.73956063803451833</v>
      </c>
      <c r="E957" s="307">
        <f t="shared" ca="1" si="415"/>
        <v>-3.4507624960870062</v>
      </c>
      <c r="F957" s="304">
        <f t="shared" ca="1" si="416"/>
        <v>3.5291233673152669</v>
      </c>
      <c r="G957" s="306">
        <f t="shared" ca="1" si="417"/>
        <v>14.910505497844531</v>
      </c>
      <c r="H957" s="307">
        <f t="shared" ca="1" si="418"/>
        <v>-128.21148989916099</v>
      </c>
      <c r="I957" s="304">
        <f t="shared" ca="1" si="419"/>
        <v>129.07559535545019</v>
      </c>
      <c r="J957" s="306">
        <f t="shared" ca="1" si="420"/>
        <v>806.96660753290701</v>
      </c>
      <c r="K957" s="307">
        <f t="shared" ca="1" si="421"/>
        <v>-8.4304105563086296</v>
      </c>
      <c r="L957" s="304">
        <f t="shared" ca="1" si="406"/>
        <v>807.01064273980717</v>
      </c>
      <c r="M957" s="306">
        <f t="shared" ca="1" si="422"/>
        <v>-1.4550202349017616</v>
      </c>
      <c r="N957" s="304">
        <f t="shared" ca="1" si="423"/>
        <v>-83.366518566004586</v>
      </c>
      <c r="P957" s="310">
        <f t="shared" ca="1" si="424"/>
        <v>23</v>
      </c>
      <c r="Q957" s="304">
        <f t="shared" ca="1" si="425"/>
        <v>0</v>
      </c>
      <c r="R957" s="306">
        <f t="shared" ca="1" si="426"/>
        <v>0</v>
      </c>
      <c r="S957" s="307">
        <f t="shared" ca="1" si="427"/>
        <v>8.7299999999999986</v>
      </c>
      <c r="T957" s="304">
        <f t="shared" ca="1" si="407"/>
        <v>85.641299999999987</v>
      </c>
      <c r="U957" s="311">
        <f t="shared" ca="1" si="408"/>
        <v>0</v>
      </c>
      <c r="V957" s="306">
        <f t="shared" ca="1" si="409"/>
        <v>1.2260331607916302</v>
      </c>
      <c r="W957" s="304">
        <f t="shared" ca="1" si="410"/>
        <v>55.8906717076406</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3.3422278498251847</v>
      </c>
      <c r="AH957" s="304">
        <f t="shared" ca="1" si="434"/>
        <v>-6.4020974350991873</v>
      </c>
    </row>
    <row r="958" spans="1:34" x14ac:dyDescent="0.2">
      <c r="A958" s="347">
        <f t="shared" ca="1" si="412"/>
        <v>1E-4</v>
      </c>
      <c r="B958" s="304">
        <f t="shared" ca="1" si="413"/>
        <v>33.543900000001663</v>
      </c>
      <c r="D958" s="306">
        <f t="shared" ca="1" si="414"/>
        <v>-0.73955983301526362</v>
      </c>
      <c r="E958" s="307">
        <f t="shared" ca="1" si="415"/>
        <v>-3.4507207606630788</v>
      </c>
      <c r="F958" s="304">
        <f t="shared" ca="1" si="416"/>
        <v>3.5290823898969461</v>
      </c>
      <c r="G958" s="306">
        <f t="shared" ca="1" si="417"/>
        <v>14.910431541861229</v>
      </c>
      <c r="H958" s="307">
        <f t="shared" ca="1" si="418"/>
        <v>-128.21183497123707</v>
      </c>
      <c r="I958" s="304">
        <f t="shared" ca="1" si="419"/>
        <v>129.07592957424811</v>
      </c>
      <c r="J958" s="306">
        <f t="shared" ca="1" si="420"/>
        <v>806.96660753290701</v>
      </c>
      <c r="K958" s="307">
        <f t="shared" ca="1" si="421"/>
        <v>-8.4432317225521487</v>
      </c>
      <c r="L958" s="304">
        <f t="shared" ca="1" si="406"/>
        <v>807.01077677754063</v>
      </c>
      <c r="M958" s="306">
        <f t="shared" ca="1" si="422"/>
        <v>-1.455021112856195</v>
      </c>
      <c r="N958" s="304">
        <f t="shared" ca="1" si="423"/>
        <v>-83.366568869088212</v>
      </c>
      <c r="P958" s="310">
        <f t="shared" ca="1" si="424"/>
        <v>23</v>
      </c>
      <c r="Q958" s="304">
        <f t="shared" ca="1" si="425"/>
        <v>0</v>
      </c>
      <c r="R958" s="306">
        <f t="shared" ca="1" si="426"/>
        <v>0</v>
      </c>
      <c r="S958" s="307">
        <f t="shared" ca="1" si="427"/>
        <v>8.7299999999999986</v>
      </c>
      <c r="T958" s="304">
        <f t="shared" ca="1" si="407"/>
        <v>85.641299999999987</v>
      </c>
      <c r="U958" s="311">
        <f t="shared" ca="1" si="408"/>
        <v>0</v>
      </c>
      <c r="V958" s="306">
        <f t="shared" ca="1" si="409"/>
        <v>1.2260347327104149</v>
      </c>
      <c r="W958" s="304">
        <f t="shared" ca="1" si="410"/>
        <v>55.89103280514577</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3.3421874817345527</v>
      </c>
      <c r="AH958" s="304">
        <f t="shared" ca="1" si="434"/>
        <v>-6.4021387981260718</v>
      </c>
    </row>
    <row r="959" spans="1:34" x14ac:dyDescent="0.2">
      <c r="A959" s="347">
        <f t="shared" ca="1" si="412"/>
        <v>1E-4</v>
      </c>
      <c r="B959" s="304">
        <f t="shared" ca="1" si="413"/>
        <v>33.544000000001667</v>
      </c>
      <c r="D959" s="306">
        <f t="shared" ca="1" si="414"/>
        <v>-0.73955902795714934</v>
      </c>
      <c r="E959" s="307">
        <f t="shared" ca="1" si="415"/>
        <v>-3.4506790254378945</v>
      </c>
      <c r="F959" s="304">
        <f t="shared" ca="1" si="416"/>
        <v>3.5290414126827616</v>
      </c>
      <c r="G959" s="306">
        <f t="shared" ca="1" si="417"/>
        <v>14.910357585958433</v>
      </c>
      <c r="H959" s="307">
        <f t="shared" ca="1" si="418"/>
        <v>-128.21218003913961</v>
      </c>
      <c r="I959" s="304">
        <f t="shared" ca="1" si="419"/>
        <v>129.07626378900923</v>
      </c>
      <c r="J959" s="306">
        <f t="shared" ca="1" si="420"/>
        <v>806.96660753290701</v>
      </c>
      <c r="K959" s="307">
        <f t="shared" ca="1" si="421"/>
        <v>-8.4560529233026678</v>
      </c>
      <c r="L959" s="304">
        <f t="shared" ca="1" si="406"/>
        <v>807.01091101930615</v>
      </c>
      <c r="M959" s="306">
        <f t="shared" ca="1" si="422"/>
        <v>-1.4550219908017272</v>
      </c>
      <c r="N959" s="304">
        <f t="shared" ca="1" si="423"/>
        <v>-83.366619171661853</v>
      </c>
      <c r="P959" s="310">
        <f t="shared" ca="1" si="424"/>
        <v>23</v>
      </c>
      <c r="Q959" s="304">
        <f t="shared" ca="1" si="425"/>
        <v>0</v>
      </c>
      <c r="R959" s="306">
        <f t="shared" ca="1" si="426"/>
        <v>0</v>
      </c>
      <c r="S959" s="307">
        <f t="shared" ca="1" si="427"/>
        <v>8.7299999999999986</v>
      </c>
      <c r="T959" s="304">
        <f t="shared" ca="1" si="407"/>
        <v>85.641299999999987</v>
      </c>
      <c r="U959" s="311">
        <f t="shared" ca="1" si="408"/>
        <v>0</v>
      </c>
      <c r="V959" s="306">
        <f t="shared" ca="1" si="409"/>
        <v>1.2260363046354468</v>
      </c>
      <c r="W959" s="304">
        <f t="shared" ca="1" si="410"/>
        <v>55.891393900931433</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3.3421471138232954</v>
      </c>
      <c r="AH959" s="304">
        <f t="shared" ca="1" si="434"/>
        <v>-6.4021801609559885</v>
      </c>
    </row>
    <row r="960" spans="1:34" x14ac:dyDescent="0.2">
      <c r="A960" s="347">
        <f t="shared" ca="1" si="412"/>
        <v>1E-4</v>
      </c>
      <c r="B960" s="304">
        <f t="shared" ca="1" si="413"/>
        <v>33.54410000000167</v>
      </c>
      <c r="D960" s="306">
        <f t="shared" ca="1" si="414"/>
        <v>-0.73955822286017447</v>
      </c>
      <c r="E960" s="307">
        <f t="shared" ca="1" si="415"/>
        <v>-3.4506372904114544</v>
      </c>
      <c r="F960" s="304">
        <f t="shared" ca="1" si="416"/>
        <v>3.5290004356727138</v>
      </c>
      <c r="G960" s="306">
        <f t="shared" ca="1" si="417"/>
        <v>14.910283630136147</v>
      </c>
      <c r="H960" s="307">
        <f t="shared" ca="1" si="418"/>
        <v>-128.21252510286865</v>
      </c>
      <c r="I960" s="304">
        <f t="shared" ca="1" si="419"/>
        <v>129.07659799973359</v>
      </c>
      <c r="J960" s="306">
        <f t="shared" ca="1" si="420"/>
        <v>806.96660753290701</v>
      </c>
      <c r="K960" s="307">
        <f t="shared" ca="1" si="421"/>
        <v>-8.4688741585597676</v>
      </c>
      <c r="L960" s="304">
        <f t="shared" ca="1" si="406"/>
        <v>807.01104546510533</v>
      </c>
      <c r="M960" s="306">
        <f t="shared" ca="1" si="422"/>
        <v>-1.4550228687383586</v>
      </c>
      <c r="N960" s="304">
        <f t="shared" ca="1" si="423"/>
        <v>-83.366669473725523</v>
      </c>
      <c r="P960" s="310">
        <f t="shared" ca="1" si="424"/>
        <v>23</v>
      </c>
      <c r="Q960" s="304">
        <f t="shared" ca="1" si="425"/>
        <v>0</v>
      </c>
      <c r="R960" s="306">
        <f t="shared" ca="1" si="426"/>
        <v>0</v>
      </c>
      <c r="S960" s="307">
        <f t="shared" ca="1" si="427"/>
        <v>8.7299999999999986</v>
      </c>
      <c r="T960" s="304">
        <f t="shared" ca="1" si="407"/>
        <v>85.641299999999987</v>
      </c>
      <c r="U960" s="311">
        <f t="shared" ca="1" si="408"/>
        <v>0</v>
      </c>
      <c r="V960" s="306">
        <f t="shared" ca="1" si="409"/>
        <v>1.2260378765667255</v>
      </c>
      <c r="W960" s="304">
        <f t="shared" ca="1" si="410"/>
        <v>55.891754994997555</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3.3421067460914005</v>
      </c>
      <c r="AH960" s="304">
        <f t="shared" ca="1" si="434"/>
        <v>-6.4022215235889393</v>
      </c>
    </row>
    <row r="961" spans="1:34" x14ac:dyDescent="0.2">
      <c r="A961" s="347">
        <f t="shared" ca="1" si="412"/>
        <v>1E-4</v>
      </c>
      <c r="B961" s="304">
        <f t="shared" ca="1" si="413"/>
        <v>33.544200000001673</v>
      </c>
      <c r="D961" s="306">
        <f t="shared" ca="1" si="414"/>
        <v>-0.73955741772433903</v>
      </c>
      <c r="E961" s="307">
        <f t="shared" ca="1" si="415"/>
        <v>-3.4505955555837575</v>
      </c>
      <c r="F961" s="304">
        <f t="shared" ca="1" si="416"/>
        <v>3.5289594588668023</v>
      </c>
      <c r="G961" s="306">
        <f t="shared" ca="1" si="417"/>
        <v>14.910209674394375</v>
      </c>
      <c r="H961" s="307">
        <f t="shared" ca="1" si="418"/>
        <v>-128.21287016242422</v>
      </c>
      <c r="I961" s="304">
        <f t="shared" ca="1" si="419"/>
        <v>129.07693220642119</v>
      </c>
      <c r="J961" s="306">
        <f t="shared" ca="1" si="420"/>
        <v>806.96660753290701</v>
      </c>
      <c r="K961" s="307">
        <f t="shared" ca="1" si="421"/>
        <v>-8.4816954283230324</v>
      </c>
      <c r="L961" s="304">
        <f t="shared" ca="1" si="406"/>
        <v>807.01118011493963</v>
      </c>
      <c r="M961" s="306">
        <f t="shared" ca="1" si="422"/>
        <v>-1.4550237466660889</v>
      </c>
      <c r="N961" s="304">
        <f t="shared" ca="1" si="423"/>
        <v>-83.366719775279179</v>
      </c>
      <c r="P961" s="310">
        <f t="shared" ca="1" si="424"/>
        <v>23</v>
      </c>
      <c r="Q961" s="304">
        <f t="shared" ca="1" si="425"/>
        <v>0</v>
      </c>
      <c r="R961" s="306">
        <f t="shared" ca="1" si="426"/>
        <v>0</v>
      </c>
      <c r="S961" s="307">
        <f t="shared" ca="1" si="427"/>
        <v>8.7299999999999986</v>
      </c>
      <c r="T961" s="304">
        <f t="shared" ca="1" si="407"/>
        <v>85.641299999999987</v>
      </c>
      <c r="U961" s="311">
        <f t="shared" ca="1" si="408"/>
        <v>0</v>
      </c>
      <c r="V961" s="306">
        <f t="shared" ca="1" si="409"/>
        <v>1.226039448504251</v>
      </c>
      <c r="W961" s="304">
        <f t="shared" ca="1" si="410"/>
        <v>55.892116087344078</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3.3420663785388811</v>
      </c>
      <c r="AH961" s="304">
        <f t="shared" ca="1" si="434"/>
        <v>-6.4022628860249213</v>
      </c>
    </row>
    <row r="962" spans="1:34" x14ac:dyDescent="0.2">
      <c r="A962" s="347">
        <f t="shared" ca="1" si="412"/>
        <v>1E-4</v>
      </c>
      <c r="B962" s="304">
        <f t="shared" ca="1" si="413"/>
        <v>33.544300000001677</v>
      </c>
      <c r="D962" s="306">
        <f t="shared" ca="1" si="414"/>
        <v>-0.739556612549645</v>
      </c>
      <c r="E962" s="307">
        <f t="shared" ca="1" si="415"/>
        <v>-3.4505538209548128</v>
      </c>
      <c r="F962" s="304">
        <f t="shared" ca="1" si="416"/>
        <v>3.5289184822650359</v>
      </c>
      <c r="G962" s="306">
        <f t="shared" ca="1" si="417"/>
        <v>14.91013571873312</v>
      </c>
      <c r="H962" s="307">
        <f t="shared" ca="1" si="418"/>
        <v>-128.21321521780632</v>
      </c>
      <c r="I962" s="304">
        <f t="shared" ca="1" si="419"/>
        <v>129.07726640907205</v>
      </c>
      <c r="J962" s="306">
        <f t="shared" ca="1" si="420"/>
        <v>806.96660753290701</v>
      </c>
      <c r="K962" s="307">
        <f t="shared" ca="1" si="421"/>
        <v>-8.4945167325920448</v>
      </c>
      <c r="L962" s="304">
        <f t="shared" ca="1" si="406"/>
        <v>807.01131496881078</v>
      </c>
      <c r="M962" s="306">
        <f t="shared" ca="1" si="422"/>
        <v>-1.4550246245849185</v>
      </c>
      <c r="N962" s="304">
        <f t="shared" ca="1" si="423"/>
        <v>-83.366770076322879</v>
      </c>
      <c r="P962" s="310">
        <f t="shared" ca="1" si="424"/>
        <v>23</v>
      </c>
      <c r="Q962" s="304">
        <f t="shared" ca="1" si="425"/>
        <v>0</v>
      </c>
      <c r="R962" s="306">
        <f t="shared" ca="1" si="426"/>
        <v>0</v>
      </c>
      <c r="S962" s="307">
        <f t="shared" ca="1" si="427"/>
        <v>8.7299999999999986</v>
      </c>
      <c r="T962" s="304">
        <f t="shared" ca="1" si="407"/>
        <v>85.641299999999987</v>
      </c>
      <c r="U962" s="311">
        <f t="shared" ca="1" si="408"/>
        <v>0</v>
      </c>
      <c r="V962" s="306">
        <f t="shared" ca="1" si="409"/>
        <v>1.2260410204480237</v>
      </c>
      <c r="W962" s="304">
        <f t="shared" ca="1" si="410"/>
        <v>55.89247717797106</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3.3420260111657374</v>
      </c>
      <c r="AH962" s="304">
        <f t="shared" ca="1" si="434"/>
        <v>-6.4023042482639276</v>
      </c>
    </row>
    <row r="963" spans="1:34" x14ac:dyDescent="0.2">
      <c r="A963" s="347">
        <f t="shared" ca="1" si="412"/>
        <v>1E-4</v>
      </c>
      <c r="B963" s="304">
        <f t="shared" ca="1" si="413"/>
        <v>33.54440000000168</v>
      </c>
      <c r="D963" s="306">
        <f t="shared" ca="1" si="414"/>
        <v>-0.73955580733609205</v>
      </c>
      <c r="E963" s="307">
        <f t="shared" ca="1" si="415"/>
        <v>-3.4505120865246148</v>
      </c>
      <c r="F963" s="304">
        <f t="shared" ca="1" si="416"/>
        <v>3.5288775058674098</v>
      </c>
      <c r="G963" s="306">
        <f t="shared" ca="1" si="417"/>
        <v>14.910061763152386</v>
      </c>
      <c r="H963" s="307">
        <f t="shared" ca="1" si="418"/>
        <v>-128.21356026901498</v>
      </c>
      <c r="I963" s="304">
        <f t="shared" ca="1" si="419"/>
        <v>129.07760060768621</v>
      </c>
      <c r="J963" s="306">
        <f t="shared" ca="1" si="420"/>
        <v>806.96660753290701</v>
      </c>
      <c r="K963" s="307">
        <f t="shared" ca="1" si="421"/>
        <v>-8.5073380713663855</v>
      </c>
      <c r="L963" s="304">
        <f t="shared" ca="1" si="406"/>
        <v>807.01145002672013</v>
      </c>
      <c r="M963" s="306">
        <f t="shared" ca="1" si="422"/>
        <v>-1.4550255024948475</v>
      </c>
      <c r="N963" s="304">
        <f t="shared" ca="1" si="423"/>
        <v>-83.366820376856595</v>
      </c>
      <c r="P963" s="310">
        <f t="shared" ca="1" si="424"/>
        <v>23</v>
      </c>
      <c r="Q963" s="304">
        <f t="shared" ca="1" si="425"/>
        <v>0</v>
      </c>
      <c r="R963" s="306">
        <f t="shared" ca="1" si="426"/>
        <v>0</v>
      </c>
      <c r="S963" s="307">
        <f t="shared" ca="1" si="427"/>
        <v>8.7299999999999986</v>
      </c>
      <c r="T963" s="304">
        <f t="shared" ca="1" si="407"/>
        <v>85.641299999999987</v>
      </c>
      <c r="U963" s="311">
        <f t="shared" ca="1" si="408"/>
        <v>0</v>
      </c>
      <c r="V963" s="306">
        <f t="shared" ca="1" si="409"/>
        <v>1.2260425923980425</v>
      </c>
      <c r="W963" s="304">
        <f t="shared" ca="1" si="410"/>
        <v>55.892838266878407</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3.3419856439719666</v>
      </c>
      <c r="AH963" s="304">
        <f t="shared" ca="1" si="434"/>
        <v>-6.4023456103059644</v>
      </c>
    </row>
    <row r="964" spans="1:34" x14ac:dyDescent="0.2">
      <c r="A964" s="347">
        <f t="shared" ca="1" si="412"/>
        <v>1E-4</v>
      </c>
      <c r="B964" s="304">
        <f t="shared" ca="1" si="413"/>
        <v>33.544500000001683</v>
      </c>
      <c r="D964" s="306">
        <f t="shared" ca="1" si="414"/>
        <v>-0.73955500208368063</v>
      </c>
      <c r="E964" s="307">
        <f t="shared" ca="1" si="415"/>
        <v>-3.4504703522931734</v>
      </c>
      <c r="F964" s="304">
        <f t="shared" ca="1" si="416"/>
        <v>3.5288365296739332</v>
      </c>
      <c r="G964" s="306">
        <f t="shared" ca="1" si="417"/>
        <v>14.909987807652177</v>
      </c>
      <c r="H964" s="307">
        <f t="shared" ca="1" si="418"/>
        <v>-128.21390531605022</v>
      </c>
      <c r="I964" s="304">
        <f t="shared" ca="1" si="419"/>
        <v>129.07793480226366</v>
      </c>
      <c r="J964" s="306">
        <f t="shared" ca="1" si="420"/>
        <v>806.96660753290701</v>
      </c>
      <c r="K964" s="307">
        <f t="shared" ca="1" si="421"/>
        <v>-8.520159444645639</v>
      </c>
      <c r="L964" s="304">
        <f t="shared" ref="L964:L1004" ca="1" si="435">SQRT(pos_x^2+pos_z^2)</f>
        <v>807.01158528866927</v>
      </c>
      <c r="M964" s="306">
        <f t="shared" ca="1" si="422"/>
        <v>-1.4550263803958758</v>
      </c>
      <c r="N964" s="304">
        <f t="shared" ca="1" si="423"/>
        <v>-83.366870676880353</v>
      </c>
      <c r="P964" s="310">
        <f t="shared" ca="1" si="424"/>
        <v>23</v>
      </c>
      <c r="Q964" s="304">
        <f t="shared" ca="1" si="425"/>
        <v>0</v>
      </c>
      <c r="R964" s="306">
        <f t="shared" ca="1" si="426"/>
        <v>0</v>
      </c>
      <c r="S964" s="307">
        <f t="shared" ca="1" si="427"/>
        <v>8.7299999999999986</v>
      </c>
      <c r="T964" s="304">
        <f t="shared" ref="T964:T1004" ca="1" si="436">m*g</f>
        <v>85.641299999999987</v>
      </c>
      <c r="U964" s="311">
        <f t="shared" ref="U964:U1004" ca="1" si="437">IF(pos_xz&lt;L_rampe,Poids*COS(Beta),0)</f>
        <v>0</v>
      </c>
      <c r="V964" s="306">
        <f t="shared" ref="V964:V1004" ca="1" si="438">Rho_moyen*(20000-Alt_rampe-pos_z)/(20000+Alt_rampe+pos_z)</f>
        <v>1.2260441643543083</v>
      </c>
      <c r="W964" s="304">
        <f t="shared" ref="W964:W1003" ca="1" si="439">1/2*Rho*Sref*Cx*vit_xz^2</f>
        <v>55.893199354066141</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3.3419452769575813</v>
      </c>
      <c r="AH964" s="304">
        <f t="shared" ca="1" si="434"/>
        <v>-6.4023869721510209</v>
      </c>
    </row>
    <row r="965" spans="1:34" x14ac:dyDescent="0.2">
      <c r="A965" s="347">
        <f t="shared" ref="A965:A1004" ca="1" si="441">IF(B964+0.01&lt;=T_ini+ROUNDUP(Temps_fin_propu,0), 0.01, IF(K964&gt;0, 0.1, 0.0001))</f>
        <v>1E-4</v>
      </c>
      <c r="B965" s="304">
        <f t="shared" ref="B965:B1004" ca="1" si="442">B964+pas</f>
        <v>33.544600000001687</v>
      </c>
      <c r="D965" s="306">
        <f t="shared" ref="D965:D1004" ca="1" si="443">IF(AND(L964&lt;L_rampe,Poussee&lt;Poids*SIN(M964)),0,(-W964+Poussee)/m*COS(M964)-U964/m*SIN(M964))</f>
        <v>-0.73955419679241274</v>
      </c>
      <c r="E965" s="307">
        <f t="shared" ref="E965:E1004" ca="1" si="444">IF(AND(L964&lt;L_rampe,Poussee&lt;Poids*SIN(M964)),0,(-W964+Poussee)/m*SIN(M964)+U964/m*COS(M964)-Poids/m)</f>
        <v>-3.4504286182604842</v>
      </c>
      <c r="F965" s="304">
        <f t="shared" ref="F965:F1004" ca="1" si="445">SQRT(acc_x^2+acc_z^2)</f>
        <v>3.5287955536846032</v>
      </c>
      <c r="G965" s="306">
        <f t="shared" ref="G965:G1004" ca="1" si="446">G964+acc_x*pas</f>
        <v>14.909913852232497</v>
      </c>
      <c r="H965" s="307">
        <f t="shared" ref="H965:H1004" ca="1" si="447">H964+acc_z*pas</f>
        <v>-128.21425035891204</v>
      </c>
      <c r="I965" s="304">
        <f t="shared" ref="I965:I1004" ca="1" si="448">SQRT(vit_x^2+vit_z^2)</f>
        <v>129.0782689928044</v>
      </c>
      <c r="J965" s="306">
        <f t="shared" ref="J965:J1004" ca="1" si="449">J964+0.5*(vit_x+G964)*pas*(K964&gt;=0)</f>
        <v>806.96660753290701</v>
      </c>
      <c r="K965" s="307">
        <f t="shared" ref="K965:K1004" ca="1" si="450">K964+0.5*(vit_z+H964)*pas</f>
        <v>-8.5329808524293878</v>
      </c>
      <c r="L965" s="304">
        <f t="shared" ca="1" si="435"/>
        <v>807.01172075465956</v>
      </c>
      <c r="M965" s="306">
        <f t="shared" ref="M965:M1004" ca="1" si="451">IF(AND(L964&gt;L_rampe,G965&gt;0),ATAN2(G965,H965),$M$4)</f>
        <v>-1.4550272582880039</v>
      </c>
      <c r="N965" s="304">
        <f t="shared" ref="N965:N1004" ca="1" si="452">DEGREES(Beta)</f>
        <v>-83.366920976394155</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8.7299999999999986</v>
      </c>
      <c r="T965" s="304">
        <f t="shared" ca="1" si="436"/>
        <v>85.641299999999987</v>
      </c>
      <c r="U965" s="311">
        <f t="shared" ca="1" si="437"/>
        <v>0</v>
      </c>
      <c r="V965" s="306">
        <f t="shared" ca="1" si="438"/>
        <v>1.2260457363168211</v>
      </c>
      <c r="W965" s="304">
        <f t="shared" ca="1" si="439"/>
        <v>55.893560439534234</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3.341904910122576</v>
      </c>
      <c r="AH965" s="304">
        <f t="shared" ref="AH965:AH1004" ca="1" si="463">IF(AND(L964&lt;L_rampe,Poussee&lt;Poids*SIN(M964)), g*SIN(M964), (-W964+Poussee)/m)</f>
        <v>-6.4024283337991008</v>
      </c>
    </row>
    <row r="966" spans="1:34" x14ac:dyDescent="0.2">
      <c r="A966" s="347">
        <f t="shared" ca="1" si="441"/>
        <v>1E-4</v>
      </c>
      <c r="B966" s="304">
        <f t="shared" ca="1" si="442"/>
        <v>33.54470000000169</v>
      </c>
      <c r="D966" s="306">
        <f t="shared" ca="1" si="443"/>
        <v>-0.73955339146228649</v>
      </c>
      <c r="E966" s="307">
        <f t="shared" ca="1" si="444"/>
        <v>-3.4503868844265524</v>
      </c>
      <c r="F966" s="304">
        <f t="shared" ca="1" si="445"/>
        <v>3.528754577899424</v>
      </c>
      <c r="G966" s="306">
        <f t="shared" ca="1" si="446"/>
        <v>14.909839896893351</v>
      </c>
      <c r="H966" s="307">
        <f t="shared" ca="1" si="447"/>
        <v>-128.21459539760048</v>
      </c>
      <c r="I966" s="304">
        <f t="shared" ca="1" si="448"/>
        <v>129.07860317930849</v>
      </c>
      <c r="J966" s="306">
        <f t="shared" ca="1" si="449"/>
        <v>806.96660753290701</v>
      </c>
      <c r="K966" s="307">
        <f t="shared" ca="1" si="450"/>
        <v>-8.5458022947172125</v>
      </c>
      <c r="L966" s="304">
        <f t="shared" ca="1" si="435"/>
        <v>807.01185642469295</v>
      </c>
      <c r="M966" s="306">
        <f t="shared" ca="1" si="451"/>
        <v>-1.4550281361712318</v>
      </c>
      <c r="N966" s="304">
        <f t="shared" ca="1" si="452"/>
        <v>-83.366971275398015</v>
      </c>
      <c r="P966" s="310">
        <f t="shared" ca="1" si="453"/>
        <v>23</v>
      </c>
      <c r="Q966" s="304">
        <f t="shared" ca="1" si="454"/>
        <v>0</v>
      </c>
      <c r="R966" s="306">
        <f t="shared" ca="1" si="455"/>
        <v>0</v>
      </c>
      <c r="S966" s="307">
        <f t="shared" ca="1" si="456"/>
        <v>8.7299999999999986</v>
      </c>
      <c r="T966" s="304">
        <f t="shared" ca="1" si="436"/>
        <v>85.641299999999987</v>
      </c>
      <c r="U966" s="311">
        <f t="shared" ca="1" si="437"/>
        <v>0</v>
      </c>
      <c r="V966" s="306">
        <f t="shared" ca="1" si="438"/>
        <v>1.2260473082855805</v>
      </c>
      <c r="W966" s="304">
        <f t="shared" ca="1" si="439"/>
        <v>55.893921523282657</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3.3418645434669587</v>
      </c>
      <c r="AH966" s="304">
        <f t="shared" ca="1" si="463"/>
        <v>-6.4024696952501996</v>
      </c>
    </row>
    <row r="967" spans="1:34" x14ac:dyDescent="0.2">
      <c r="A967" s="347">
        <f t="shared" ca="1" si="441"/>
        <v>1E-4</v>
      </c>
      <c r="B967" s="304">
        <f t="shared" ca="1" si="442"/>
        <v>33.544800000001693</v>
      </c>
      <c r="D967" s="306">
        <f t="shared" ca="1" si="443"/>
        <v>-0.73955258609330343</v>
      </c>
      <c r="E967" s="307">
        <f t="shared" ca="1" si="444"/>
        <v>-3.4503451507913816</v>
      </c>
      <c r="F967" s="304">
        <f t="shared" ca="1" si="445"/>
        <v>3.5287136023183994</v>
      </c>
      <c r="G967" s="306">
        <f t="shared" ca="1" si="446"/>
        <v>14.909765941634742</v>
      </c>
      <c r="H967" s="307">
        <f t="shared" ca="1" si="447"/>
        <v>-128.21494043211555</v>
      </c>
      <c r="I967" s="304">
        <f t="shared" ca="1" si="448"/>
        <v>129.07893736177593</v>
      </c>
      <c r="J967" s="306">
        <f t="shared" ca="1" si="449"/>
        <v>806.96660753290701</v>
      </c>
      <c r="K967" s="307">
        <f t="shared" ca="1" si="450"/>
        <v>-8.5586237715086977</v>
      </c>
      <c r="L967" s="304">
        <f t="shared" ca="1" si="435"/>
        <v>807.01199229877068</v>
      </c>
      <c r="M967" s="306">
        <f t="shared" ca="1" si="451"/>
        <v>-1.4550290140455597</v>
      </c>
      <c r="N967" s="304">
        <f t="shared" ca="1" si="452"/>
        <v>-83.367021573891947</v>
      </c>
      <c r="P967" s="310">
        <f t="shared" ca="1" si="453"/>
        <v>23</v>
      </c>
      <c r="Q967" s="304">
        <f t="shared" ca="1" si="454"/>
        <v>0</v>
      </c>
      <c r="R967" s="306">
        <f t="shared" ca="1" si="455"/>
        <v>0</v>
      </c>
      <c r="S967" s="307">
        <f t="shared" ca="1" si="456"/>
        <v>8.7299999999999986</v>
      </c>
      <c r="T967" s="304">
        <f t="shared" ca="1" si="436"/>
        <v>85.641299999999987</v>
      </c>
      <c r="U967" s="311">
        <f t="shared" ca="1" si="437"/>
        <v>0</v>
      </c>
      <c r="V967" s="306">
        <f t="shared" ca="1" si="438"/>
        <v>1.2260488802605862</v>
      </c>
      <c r="W967" s="304">
        <f t="shared" ca="1" si="439"/>
        <v>55.894282605311396</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3.3418241769907251</v>
      </c>
      <c r="AH967" s="304">
        <f t="shared" ca="1" si="463"/>
        <v>-6.4025110565043146</v>
      </c>
    </row>
    <row r="968" spans="1:34" x14ac:dyDescent="0.2">
      <c r="A968" s="347">
        <f t="shared" ca="1" si="441"/>
        <v>1E-4</v>
      </c>
      <c r="B968" s="304">
        <f t="shared" ca="1" si="442"/>
        <v>33.544900000001697</v>
      </c>
      <c r="D968" s="306">
        <f t="shared" ca="1" si="443"/>
        <v>-0.73955178068546346</v>
      </c>
      <c r="E968" s="307">
        <f t="shared" ca="1" si="444"/>
        <v>-3.4503034173549727</v>
      </c>
      <c r="F968" s="304">
        <f t="shared" ca="1" si="445"/>
        <v>3.5286726269415305</v>
      </c>
      <c r="G968" s="306">
        <f t="shared" ca="1" si="446"/>
        <v>14.909691986456673</v>
      </c>
      <c r="H968" s="307">
        <f t="shared" ca="1" si="447"/>
        <v>-128.2152854624573</v>
      </c>
      <c r="I968" s="304">
        <f t="shared" ca="1" si="448"/>
        <v>129.07927154020675</v>
      </c>
      <c r="J968" s="306">
        <f t="shared" ca="1" si="449"/>
        <v>806.96660753290701</v>
      </c>
      <c r="K968" s="307">
        <f t="shared" ca="1" si="450"/>
        <v>-8.5714452828034258</v>
      </c>
      <c r="L968" s="304">
        <f t="shared" ca="1" si="435"/>
        <v>807.01212837689434</v>
      </c>
      <c r="M968" s="306">
        <f t="shared" ca="1" si="451"/>
        <v>-1.4550298919109876</v>
      </c>
      <c r="N968" s="304">
        <f t="shared" ca="1" si="452"/>
        <v>-83.36707187187595</v>
      </c>
      <c r="P968" s="310">
        <f t="shared" ca="1" si="453"/>
        <v>23</v>
      </c>
      <c r="Q968" s="304">
        <f t="shared" ca="1" si="454"/>
        <v>0</v>
      </c>
      <c r="R968" s="306">
        <f t="shared" ca="1" si="455"/>
        <v>0</v>
      </c>
      <c r="S968" s="307">
        <f t="shared" ca="1" si="456"/>
        <v>8.7299999999999986</v>
      </c>
      <c r="T968" s="304">
        <f t="shared" ca="1" si="436"/>
        <v>85.641299999999987</v>
      </c>
      <c r="U968" s="311">
        <f t="shared" ca="1" si="437"/>
        <v>0</v>
      </c>
      <c r="V968" s="306">
        <f t="shared" ca="1" si="438"/>
        <v>1.2260504522418392</v>
      </c>
      <c r="W968" s="304">
        <f t="shared" ca="1" si="439"/>
        <v>55.894643685620451</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3.3417838106938857</v>
      </c>
      <c r="AH968" s="304">
        <f t="shared" ca="1" si="463"/>
        <v>-6.4025524175614441</v>
      </c>
    </row>
    <row r="969" spans="1:34" x14ac:dyDescent="0.2">
      <c r="A969" s="347">
        <f t="shared" ca="1" si="441"/>
        <v>1E-4</v>
      </c>
      <c r="B969" s="304">
        <f t="shared" ca="1" si="442"/>
        <v>33.5450000000017</v>
      </c>
      <c r="D969" s="306">
        <f t="shared" ca="1" si="443"/>
        <v>-0.73955097523876834</v>
      </c>
      <c r="E969" s="307">
        <f t="shared" ca="1" si="444"/>
        <v>-3.4502616841173248</v>
      </c>
      <c r="F969" s="304">
        <f t="shared" ca="1" si="445"/>
        <v>3.5286316517688174</v>
      </c>
      <c r="G969" s="306">
        <f t="shared" ca="1" si="446"/>
        <v>14.90961803135915</v>
      </c>
      <c r="H969" s="307">
        <f t="shared" ca="1" si="447"/>
        <v>-128.21563048862572</v>
      </c>
      <c r="I969" s="304">
        <f t="shared" ca="1" si="448"/>
        <v>129.07960571460094</v>
      </c>
      <c r="J969" s="306">
        <f t="shared" ca="1" si="449"/>
        <v>806.96660753290701</v>
      </c>
      <c r="K969" s="307">
        <f t="shared" ca="1" si="450"/>
        <v>-8.5842668286009793</v>
      </c>
      <c r="L969" s="304">
        <f t="shared" ca="1" si="435"/>
        <v>807.01226465906541</v>
      </c>
      <c r="M969" s="306">
        <f t="shared" ca="1" si="451"/>
        <v>-1.4550307697675158</v>
      </c>
      <c r="N969" s="304">
        <f t="shared" ca="1" si="452"/>
        <v>-83.367122169350026</v>
      </c>
      <c r="P969" s="310">
        <f t="shared" ca="1" si="453"/>
        <v>23</v>
      </c>
      <c r="Q969" s="304">
        <f t="shared" ca="1" si="454"/>
        <v>0</v>
      </c>
      <c r="R969" s="306">
        <f t="shared" ca="1" si="455"/>
        <v>0</v>
      </c>
      <c r="S969" s="307">
        <f t="shared" ca="1" si="456"/>
        <v>8.7299999999999986</v>
      </c>
      <c r="T969" s="304">
        <f t="shared" ca="1" si="436"/>
        <v>85.641299999999987</v>
      </c>
      <c r="U969" s="311">
        <f t="shared" ca="1" si="437"/>
        <v>0</v>
      </c>
      <c r="V969" s="306">
        <f t="shared" ca="1" si="438"/>
        <v>1.2260520242293387</v>
      </c>
      <c r="W969" s="304">
        <f t="shared" ca="1" si="439"/>
        <v>55.895004764209794</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3.3417434445764371</v>
      </c>
      <c r="AH969" s="304">
        <f t="shared" ca="1" si="463"/>
        <v>-6.4025937784215881</v>
      </c>
    </row>
    <row r="970" spans="1:34" x14ac:dyDescent="0.2">
      <c r="A970" s="347">
        <f t="shared" ca="1" si="441"/>
        <v>1E-4</v>
      </c>
      <c r="B970" s="304">
        <f t="shared" ca="1" si="442"/>
        <v>33.545100000001703</v>
      </c>
      <c r="D970" s="306">
        <f t="shared" ca="1" si="443"/>
        <v>-0.73955016975321752</v>
      </c>
      <c r="E970" s="307">
        <f t="shared" ca="1" si="444"/>
        <v>-3.4502199510784424</v>
      </c>
      <c r="F970" s="304">
        <f t="shared" ca="1" si="445"/>
        <v>3.5285906768002637</v>
      </c>
      <c r="G970" s="306">
        <f t="shared" ca="1" si="446"/>
        <v>14.909544076342174</v>
      </c>
      <c r="H970" s="307">
        <f t="shared" ca="1" si="447"/>
        <v>-128.21597551062084</v>
      </c>
      <c r="I970" s="304">
        <f t="shared" ca="1" si="448"/>
        <v>129.07993988495855</v>
      </c>
      <c r="J970" s="306">
        <f t="shared" ca="1" si="449"/>
        <v>806.96660753290701</v>
      </c>
      <c r="K970" s="307">
        <f t="shared" ca="1" si="450"/>
        <v>-8.5970884089009409</v>
      </c>
      <c r="L970" s="304">
        <f t="shared" ca="1" si="435"/>
        <v>807.01240114528548</v>
      </c>
      <c r="M970" s="306">
        <f t="shared" ca="1" si="451"/>
        <v>-1.4550316476151441</v>
      </c>
      <c r="N970" s="304">
        <f t="shared" ca="1" si="452"/>
        <v>-83.367172466314187</v>
      </c>
      <c r="P970" s="310">
        <f t="shared" ca="1" si="453"/>
        <v>23</v>
      </c>
      <c r="Q970" s="304">
        <f t="shared" ca="1" si="454"/>
        <v>0</v>
      </c>
      <c r="R970" s="306">
        <f t="shared" ca="1" si="455"/>
        <v>0</v>
      </c>
      <c r="S970" s="307">
        <f t="shared" ca="1" si="456"/>
        <v>8.7299999999999986</v>
      </c>
      <c r="T970" s="304">
        <f t="shared" ca="1" si="436"/>
        <v>85.641299999999987</v>
      </c>
      <c r="U970" s="311">
        <f t="shared" ca="1" si="437"/>
        <v>0</v>
      </c>
      <c r="V970" s="306">
        <f t="shared" ca="1" si="438"/>
        <v>1.2260535962230843</v>
      </c>
      <c r="W970" s="304">
        <f t="shared" ca="1" si="439"/>
        <v>55.895365841079361</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3.3417030786383828</v>
      </c>
      <c r="AH970" s="304">
        <f t="shared" ca="1" si="463"/>
        <v>-6.4026351390847429</v>
      </c>
    </row>
    <row r="971" spans="1:34" x14ac:dyDescent="0.2">
      <c r="A971" s="347">
        <f t="shared" ca="1" si="441"/>
        <v>1E-4</v>
      </c>
      <c r="B971" s="304">
        <f t="shared" ca="1" si="442"/>
        <v>33.545200000001707</v>
      </c>
      <c r="D971" s="306">
        <f t="shared" ca="1" si="443"/>
        <v>-0.73954936422881223</v>
      </c>
      <c r="E971" s="307">
        <f t="shared" ca="1" si="444"/>
        <v>-3.4501782182383334</v>
      </c>
      <c r="F971" s="304">
        <f t="shared" ca="1" si="445"/>
        <v>3.5285497020358778</v>
      </c>
      <c r="G971" s="306">
        <f t="shared" ca="1" si="446"/>
        <v>14.90947012140575</v>
      </c>
      <c r="H971" s="307">
        <f t="shared" ca="1" si="447"/>
        <v>-128.21632052844265</v>
      </c>
      <c r="I971" s="304">
        <f t="shared" ca="1" si="448"/>
        <v>129.08027405127956</v>
      </c>
      <c r="J971" s="306">
        <f t="shared" ca="1" si="449"/>
        <v>806.96660753290701</v>
      </c>
      <c r="K971" s="307">
        <f t="shared" ca="1" si="450"/>
        <v>-8.6099100237028949</v>
      </c>
      <c r="L971" s="304">
        <f t="shared" ca="1" si="435"/>
        <v>807.01253783555626</v>
      </c>
      <c r="M971" s="306">
        <f t="shared" ca="1" si="451"/>
        <v>-1.455032525453873</v>
      </c>
      <c r="N971" s="304">
        <f t="shared" ca="1" si="452"/>
        <v>-83.367222762768449</v>
      </c>
      <c r="P971" s="310">
        <f t="shared" ca="1" si="453"/>
        <v>23</v>
      </c>
      <c r="Q971" s="304">
        <f t="shared" ca="1" si="454"/>
        <v>0</v>
      </c>
      <c r="R971" s="306">
        <f t="shared" ca="1" si="455"/>
        <v>0</v>
      </c>
      <c r="S971" s="307">
        <f t="shared" ca="1" si="456"/>
        <v>8.7299999999999986</v>
      </c>
      <c r="T971" s="304">
        <f t="shared" ca="1" si="436"/>
        <v>85.641299999999987</v>
      </c>
      <c r="U971" s="311">
        <f t="shared" ca="1" si="437"/>
        <v>0</v>
      </c>
      <c r="V971" s="306">
        <f t="shared" ca="1" si="438"/>
        <v>1.2260551682230769</v>
      </c>
      <c r="W971" s="304">
        <f t="shared" ca="1" si="439"/>
        <v>55.895726916229187</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3.3416627128797316</v>
      </c>
      <c r="AH971" s="304">
        <f t="shared" ca="1" si="463"/>
        <v>-6.4026764995509016</v>
      </c>
    </row>
    <row r="972" spans="1:34" x14ac:dyDescent="0.2">
      <c r="A972" s="347">
        <f t="shared" ca="1" si="441"/>
        <v>1E-4</v>
      </c>
      <c r="B972" s="304">
        <f t="shared" ca="1" si="442"/>
        <v>33.54530000000171</v>
      </c>
      <c r="D972" s="306">
        <f t="shared" ca="1" si="443"/>
        <v>-0.73954855866555291</v>
      </c>
      <c r="E972" s="307">
        <f t="shared" ca="1" si="444"/>
        <v>-3.4501364855969925</v>
      </c>
      <c r="F972" s="304">
        <f t="shared" ca="1" si="445"/>
        <v>3.5285087274756548</v>
      </c>
      <c r="G972" s="306">
        <f t="shared" ca="1" si="446"/>
        <v>14.909396166549884</v>
      </c>
      <c r="H972" s="307">
        <f t="shared" ca="1" si="447"/>
        <v>-128.21666554209122</v>
      </c>
      <c r="I972" s="304">
        <f t="shared" ca="1" si="448"/>
        <v>129.08060821356403</v>
      </c>
      <c r="J972" s="306">
        <f t="shared" ca="1" si="449"/>
        <v>806.96660753290701</v>
      </c>
      <c r="K972" s="307">
        <f t="shared" ca="1" si="450"/>
        <v>-8.6227316730064221</v>
      </c>
      <c r="L972" s="304">
        <f t="shared" ca="1" si="435"/>
        <v>807.012674729879</v>
      </c>
      <c r="M972" s="306">
        <f t="shared" ca="1" si="451"/>
        <v>-1.4550334032837027</v>
      </c>
      <c r="N972" s="304">
        <f t="shared" ca="1" si="452"/>
        <v>-83.367273058712826</v>
      </c>
      <c r="P972" s="310">
        <f t="shared" ca="1" si="453"/>
        <v>23</v>
      </c>
      <c r="Q972" s="304">
        <f t="shared" ca="1" si="454"/>
        <v>0</v>
      </c>
      <c r="R972" s="306">
        <f t="shared" ca="1" si="455"/>
        <v>0</v>
      </c>
      <c r="S972" s="307">
        <f t="shared" ca="1" si="456"/>
        <v>8.7299999999999986</v>
      </c>
      <c r="T972" s="304">
        <f t="shared" ca="1" si="436"/>
        <v>85.641299999999987</v>
      </c>
      <c r="U972" s="311">
        <f t="shared" ca="1" si="437"/>
        <v>0</v>
      </c>
      <c r="V972" s="306">
        <f t="shared" ca="1" si="438"/>
        <v>1.2260567402293157</v>
      </c>
      <c r="W972" s="304">
        <f t="shared" ca="1" si="439"/>
        <v>55.896087989659243</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3.3416223473004774</v>
      </c>
      <c r="AH972" s="304">
        <f t="shared" ca="1" si="463"/>
        <v>-6.4027178598200685</v>
      </c>
    </row>
    <row r="973" spans="1:34" x14ac:dyDescent="0.2">
      <c r="A973" s="347">
        <f t="shared" ca="1" si="441"/>
        <v>1E-4</v>
      </c>
      <c r="B973" s="304">
        <f t="shared" ca="1" si="442"/>
        <v>33.545400000001713</v>
      </c>
      <c r="D973" s="306">
        <f t="shared" ca="1" si="443"/>
        <v>-0.7395477530634379</v>
      </c>
      <c r="E973" s="307">
        <f t="shared" ca="1" si="444"/>
        <v>-3.4500947531544242</v>
      </c>
      <c r="F973" s="304">
        <f t="shared" ca="1" si="445"/>
        <v>3.5284677531195983</v>
      </c>
      <c r="G973" s="306">
        <f t="shared" ca="1" si="446"/>
        <v>14.909322211774578</v>
      </c>
      <c r="H973" s="307">
        <f t="shared" ca="1" si="447"/>
        <v>-128.21701055156655</v>
      </c>
      <c r="I973" s="304">
        <f t="shared" ca="1" si="448"/>
        <v>129.08094237181197</v>
      </c>
      <c r="J973" s="306">
        <f t="shared" ca="1" si="449"/>
        <v>806.96660753290701</v>
      </c>
      <c r="K973" s="307">
        <f t="shared" ca="1" si="450"/>
        <v>-8.6355533568111049</v>
      </c>
      <c r="L973" s="304">
        <f t="shared" ca="1" si="435"/>
        <v>807.01281182825539</v>
      </c>
      <c r="M973" s="306">
        <f t="shared" ca="1" si="451"/>
        <v>-1.4550342811046328</v>
      </c>
      <c r="N973" s="304">
        <f t="shared" ca="1" si="452"/>
        <v>-83.367323354147288</v>
      </c>
      <c r="P973" s="310">
        <f t="shared" ca="1" si="453"/>
        <v>23</v>
      </c>
      <c r="Q973" s="304">
        <f t="shared" ca="1" si="454"/>
        <v>0</v>
      </c>
      <c r="R973" s="306">
        <f t="shared" ca="1" si="455"/>
        <v>0</v>
      </c>
      <c r="S973" s="307">
        <f t="shared" ca="1" si="456"/>
        <v>8.7299999999999986</v>
      </c>
      <c r="T973" s="304">
        <f t="shared" ca="1" si="436"/>
        <v>85.641299999999987</v>
      </c>
      <c r="U973" s="311">
        <f t="shared" ca="1" si="437"/>
        <v>0</v>
      </c>
      <c r="V973" s="306">
        <f t="shared" ca="1" si="438"/>
        <v>1.226058312241801</v>
      </c>
      <c r="W973" s="304">
        <f t="shared" ca="1" si="439"/>
        <v>55.896449061369502</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3.3415819819006298</v>
      </c>
      <c r="AH973" s="304">
        <f t="shared" ca="1" si="463"/>
        <v>-6.4027592198922392</v>
      </c>
    </row>
    <row r="974" spans="1:34" x14ac:dyDescent="0.2">
      <c r="A974" s="347">
        <f t="shared" ca="1" si="441"/>
        <v>1E-4</v>
      </c>
      <c r="B974" s="304">
        <f t="shared" ca="1" si="442"/>
        <v>33.545500000001717</v>
      </c>
      <c r="D974" s="306">
        <f t="shared" ca="1" si="443"/>
        <v>-0.73954694742247151</v>
      </c>
      <c r="E974" s="307">
        <f t="shared" ca="1" si="444"/>
        <v>-3.4500530209106293</v>
      </c>
      <c r="F974" s="304">
        <f t="shared" ca="1" si="445"/>
        <v>3.5284267789677108</v>
      </c>
      <c r="G974" s="306">
        <f t="shared" ca="1" si="446"/>
        <v>14.909248257079836</v>
      </c>
      <c r="H974" s="307">
        <f t="shared" ca="1" si="447"/>
        <v>-128.21735555686863</v>
      </c>
      <c r="I974" s="304">
        <f t="shared" ca="1" si="448"/>
        <v>129.08127652602334</v>
      </c>
      <c r="J974" s="306">
        <f t="shared" ca="1" si="449"/>
        <v>806.96660753290701</v>
      </c>
      <c r="K974" s="307">
        <f t="shared" ca="1" si="450"/>
        <v>-8.648375075116526</v>
      </c>
      <c r="L974" s="304">
        <f t="shared" ca="1" si="435"/>
        <v>807.01294913068693</v>
      </c>
      <c r="M974" s="306">
        <f t="shared" ca="1" si="451"/>
        <v>-1.4550351589166641</v>
      </c>
      <c r="N974" s="304">
        <f t="shared" ca="1" si="452"/>
        <v>-83.36737364907188</v>
      </c>
      <c r="P974" s="310">
        <f t="shared" ca="1" si="453"/>
        <v>23</v>
      </c>
      <c r="Q974" s="304">
        <f t="shared" ca="1" si="454"/>
        <v>0</v>
      </c>
      <c r="R974" s="306">
        <f t="shared" ca="1" si="455"/>
        <v>0</v>
      </c>
      <c r="S974" s="307">
        <f t="shared" ca="1" si="456"/>
        <v>8.7299999999999986</v>
      </c>
      <c r="T974" s="304">
        <f t="shared" ca="1" si="436"/>
        <v>85.641299999999987</v>
      </c>
      <c r="U974" s="311">
        <f t="shared" ca="1" si="437"/>
        <v>0</v>
      </c>
      <c r="V974" s="306">
        <f t="shared" ca="1" si="438"/>
        <v>1.226059884260533</v>
      </c>
      <c r="W974" s="304">
        <f t="shared" ca="1" si="439"/>
        <v>55.896810131359906</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3.3415416166801846</v>
      </c>
      <c r="AH974" s="304">
        <f t="shared" ca="1" si="463"/>
        <v>-6.4028005797674128</v>
      </c>
    </row>
    <row r="975" spans="1:34" x14ac:dyDescent="0.2">
      <c r="A975" s="347">
        <f t="shared" ca="1" si="441"/>
        <v>1E-4</v>
      </c>
      <c r="B975" s="304">
        <f t="shared" ca="1" si="442"/>
        <v>33.54560000000172</v>
      </c>
      <c r="D975" s="306">
        <f t="shared" ca="1" si="443"/>
        <v>-0.73954614174265032</v>
      </c>
      <c r="E975" s="307">
        <f t="shared" ca="1" si="444"/>
        <v>-3.4500112888656167</v>
      </c>
      <c r="F975" s="304">
        <f t="shared" ca="1" si="445"/>
        <v>3.5283858050200001</v>
      </c>
      <c r="G975" s="306">
        <f t="shared" ca="1" si="446"/>
        <v>14.909174302465662</v>
      </c>
      <c r="H975" s="307">
        <f t="shared" ca="1" si="447"/>
        <v>-128.21770055799752</v>
      </c>
      <c r="I975" s="304">
        <f t="shared" ca="1" si="448"/>
        <v>129.08161067619827</v>
      </c>
      <c r="J975" s="306">
        <f t="shared" ca="1" si="449"/>
        <v>806.96660753290701</v>
      </c>
      <c r="K975" s="307">
        <f t="shared" ca="1" si="450"/>
        <v>-8.6611968279222697</v>
      </c>
      <c r="L975" s="304">
        <f t="shared" ca="1" si="435"/>
        <v>807.01308663717521</v>
      </c>
      <c r="M975" s="306">
        <f t="shared" ca="1" si="451"/>
        <v>-1.4550360367197965</v>
      </c>
      <c r="N975" s="304">
        <f t="shared" ca="1" si="452"/>
        <v>-83.367423943486614</v>
      </c>
      <c r="P975" s="310">
        <f t="shared" ca="1" si="453"/>
        <v>23</v>
      </c>
      <c r="Q975" s="304">
        <f t="shared" ca="1" si="454"/>
        <v>0</v>
      </c>
      <c r="R975" s="306">
        <f t="shared" ca="1" si="455"/>
        <v>0</v>
      </c>
      <c r="S975" s="307">
        <f t="shared" ca="1" si="456"/>
        <v>8.7299999999999986</v>
      </c>
      <c r="T975" s="304">
        <f t="shared" ca="1" si="436"/>
        <v>85.641299999999987</v>
      </c>
      <c r="U975" s="311">
        <f t="shared" ca="1" si="437"/>
        <v>0</v>
      </c>
      <c r="V975" s="306">
        <f t="shared" ca="1" si="438"/>
        <v>1.2260614562855112</v>
      </c>
      <c r="W975" s="304">
        <f t="shared" ca="1" si="439"/>
        <v>55.897171199630542</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3.3415012516391522</v>
      </c>
      <c r="AH975" s="304">
        <f t="shared" ca="1" si="463"/>
        <v>-6.4028419394455804</v>
      </c>
    </row>
    <row r="976" spans="1:34" x14ac:dyDescent="0.2">
      <c r="A976" s="347">
        <f t="shared" ca="1" si="441"/>
        <v>1E-4</v>
      </c>
      <c r="B976" s="304">
        <f t="shared" ca="1" si="442"/>
        <v>33.545700000001723</v>
      </c>
      <c r="D976" s="306">
        <f t="shared" ca="1" si="443"/>
        <v>-0.73954533602397698</v>
      </c>
      <c r="E976" s="307">
        <f t="shared" ca="1" si="444"/>
        <v>-3.4499695570193758</v>
      </c>
      <c r="F976" s="304">
        <f t="shared" ca="1" si="445"/>
        <v>3.5283448312764563</v>
      </c>
      <c r="G976" s="306">
        <f t="shared" ca="1" si="446"/>
        <v>14.909100347932059</v>
      </c>
      <c r="H976" s="307">
        <f t="shared" ca="1" si="447"/>
        <v>-128.21804555495322</v>
      </c>
      <c r="I976" s="304">
        <f t="shared" ca="1" si="448"/>
        <v>129.08194482233665</v>
      </c>
      <c r="J976" s="306">
        <f t="shared" ca="1" si="449"/>
        <v>806.96660753290701</v>
      </c>
      <c r="K976" s="307">
        <f t="shared" ca="1" si="450"/>
        <v>-8.6740186152279168</v>
      </c>
      <c r="L976" s="304">
        <f t="shared" ca="1" si="435"/>
        <v>807.01322434772158</v>
      </c>
      <c r="M976" s="306">
        <f t="shared" ca="1" si="451"/>
        <v>-1.4550369145140298</v>
      </c>
      <c r="N976" s="304">
        <f t="shared" ca="1" si="452"/>
        <v>-83.367474237391463</v>
      </c>
      <c r="P976" s="310">
        <f t="shared" ca="1" si="453"/>
        <v>23</v>
      </c>
      <c r="Q976" s="304">
        <f t="shared" ca="1" si="454"/>
        <v>0</v>
      </c>
      <c r="R976" s="306">
        <f t="shared" ca="1" si="455"/>
        <v>0</v>
      </c>
      <c r="S976" s="307">
        <f t="shared" ca="1" si="456"/>
        <v>8.7299999999999986</v>
      </c>
      <c r="T976" s="304">
        <f t="shared" ca="1" si="436"/>
        <v>85.641299999999987</v>
      </c>
      <c r="U976" s="311">
        <f t="shared" ca="1" si="437"/>
        <v>0</v>
      </c>
      <c r="V976" s="306">
        <f t="shared" ca="1" si="438"/>
        <v>1.226063028316736</v>
      </c>
      <c r="W976" s="304">
        <f t="shared" ca="1" si="439"/>
        <v>55.897532266181273</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3.3414608867775257</v>
      </c>
      <c r="AH976" s="304">
        <f t="shared" ca="1" si="463"/>
        <v>-6.4028832989267528</v>
      </c>
    </row>
    <row r="977" spans="1:34" x14ac:dyDescent="0.2">
      <c r="A977" s="347">
        <f t="shared" ca="1" si="441"/>
        <v>1E-4</v>
      </c>
      <c r="B977" s="304">
        <f t="shared" ca="1" si="442"/>
        <v>33.545800000001726</v>
      </c>
      <c r="D977" s="306">
        <f t="shared" ca="1" si="443"/>
        <v>-0.73954453026645262</v>
      </c>
      <c r="E977" s="307">
        <f t="shared" ca="1" si="444"/>
        <v>-3.4499278253719234</v>
      </c>
      <c r="F977" s="304">
        <f t="shared" ca="1" si="445"/>
        <v>3.5283038577370966</v>
      </c>
      <c r="G977" s="306">
        <f t="shared" ca="1" si="446"/>
        <v>14.909026393479031</v>
      </c>
      <c r="H977" s="307">
        <f t="shared" ca="1" si="447"/>
        <v>-128.21839054773577</v>
      </c>
      <c r="I977" s="304">
        <f t="shared" ca="1" si="448"/>
        <v>129.08227896443861</v>
      </c>
      <c r="J977" s="306">
        <f t="shared" ca="1" si="449"/>
        <v>806.96660753290701</v>
      </c>
      <c r="K977" s="307">
        <f t="shared" ca="1" si="450"/>
        <v>-8.6868404370330516</v>
      </c>
      <c r="L977" s="304">
        <f t="shared" ca="1" si="435"/>
        <v>807.01336226232786</v>
      </c>
      <c r="M977" s="306">
        <f t="shared" ca="1" si="451"/>
        <v>-1.4550377922993647</v>
      </c>
      <c r="N977" s="304">
        <f t="shared" ca="1" si="452"/>
        <v>-83.367524530786469</v>
      </c>
      <c r="P977" s="310">
        <f t="shared" ca="1" si="453"/>
        <v>23</v>
      </c>
      <c r="Q977" s="304">
        <f t="shared" ca="1" si="454"/>
        <v>0</v>
      </c>
      <c r="R977" s="306">
        <f t="shared" ca="1" si="455"/>
        <v>0</v>
      </c>
      <c r="S977" s="307">
        <f t="shared" ca="1" si="456"/>
        <v>8.7299999999999986</v>
      </c>
      <c r="T977" s="304">
        <f t="shared" ca="1" si="436"/>
        <v>85.641299999999987</v>
      </c>
      <c r="U977" s="311">
        <f t="shared" ca="1" si="437"/>
        <v>0</v>
      </c>
      <c r="V977" s="306">
        <f t="shared" ca="1" si="438"/>
        <v>1.2260646003542068</v>
      </c>
      <c r="W977" s="304">
        <f t="shared" ca="1" si="439"/>
        <v>55.897893331012163</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3.3414205220953175</v>
      </c>
      <c r="AH977" s="304">
        <f t="shared" ca="1" si="463"/>
        <v>-6.4029246582109138</v>
      </c>
    </row>
    <row r="978" spans="1:34" x14ac:dyDescent="0.2">
      <c r="A978" s="347">
        <f t="shared" ca="1" si="441"/>
        <v>1E-4</v>
      </c>
      <c r="B978" s="304">
        <f t="shared" ca="1" si="442"/>
        <v>33.54590000000173</v>
      </c>
      <c r="D978" s="306">
        <f t="shared" ca="1" si="443"/>
        <v>-0.73954372447007588</v>
      </c>
      <c r="E978" s="307">
        <f t="shared" ca="1" si="444"/>
        <v>-3.449886093923249</v>
      </c>
      <c r="F978" s="304">
        <f t="shared" ca="1" si="445"/>
        <v>3.5282628844019097</v>
      </c>
      <c r="G978" s="306">
        <f t="shared" ca="1" si="446"/>
        <v>14.908952439106585</v>
      </c>
      <c r="H978" s="307">
        <f t="shared" ca="1" si="447"/>
        <v>-128.21873553634515</v>
      </c>
      <c r="I978" s="304">
        <f t="shared" ca="1" si="448"/>
        <v>129.0826131025041</v>
      </c>
      <c r="J978" s="306">
        <f t="shared" ca="1" si="449"/>
        <v>806.96660753290701</v>
      </c>
      <c r="K978" s="307">
        <f t="shared" ca="1" si="450"/>
        <v>-8.6996622933372549</v>
      </c>
      <c r="L978" s="304">
        <f t="shared" ca="1" si="435"/>
        <v>807.01350038099542</v>
      </c>
      <c r="M978" s="306">
        <f t="shared" ca="1" si="451"/>
        <v>-1.4550386700758009</v>
      </c>
      <c r="N978" s="304">
        <f t="shared" ca="1" si="452"/>
        <v>-83.367574823671617</v>
      </c>
      <c r="P978" s="310">
        <f t="shared" ca="1" si="453"/>
        <v>23</v>
      </c>
      <c r="Q978" s="304">
        <f t="shared" ca="1" si="454"/>
        <v>0</v>
      </c>
      <c r="R978" s="306">
        <f t="shared" ca="1" si="455"/>
        <v>0</v>
      </c>
      <c r="S978" s="307">
        <f t="shared" ca="1" si="456"/>
        <v>8.7299999999999986</v>
      </c>
      <c r="T978" s="304">
        <f t="shared" ca="1" si="436"/>
        <v>85.641299999999987</v>
      </c>
      <c r="U978" s="311">
        <f t="shared" ca="1" si="437"/>
        <v>0</v>
      </c>
      <c r="V978" s="306">
        <f t="shared" ca="1" si="438"/>
        <v>1.2260661723979243</v>
      </c>
      <c r="W978" s="304">
        <f t="shared" ca="1" si="439"/>
        <v>55.898254394123143</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3.3413801575925204</v>
      </c>
      <c r="AH978" s="304">
        <f t="shared" ca="1" si="463"/>
        <v>-6.4029660172980725</v>
      </c>
    </row>
    <row r="979" spans="1:34" x14ac:dyDescent="0.2">
      <c r="A979" s="347">
        <f t="shared" ca="1" si="441"/>
        <v>1E-4</v>
      </c>
      <c r="B979" s="304">
        <f t="shared" ca="1" si="442"/>
        <v>33.546000000001733</v>
      </c>
      <c r="D979" s="306">
        <f t="shared" ca="1" si="443"/>
        <v>-0.73954291863484845</v>
      </c>
      <c r="E979" s="307">
        <f t="shared" ca="1" si="444"/>
        <v>-3.4498443626733648</v>
      </c>
      <c r="F979" s="304">
        <f t="shared" ca="1" si="445"/>
        <v>3.5282219112709088</v>
      </c>
      <c r="G979" s="306">
        <f t="shared" ca="1" si="446"/>
        <v>14.908878484814721</v>
      </c>
      <c r="H979" s="307">
        <f t="shared" ca="1" si="447"/>
        <v>-128.2190805207814</v>
      </c>
      <c r="I979" s="304">
        <f t="shared" ca="1" si="448"/>
        <v>129.08294723653313</v>
      </c>
      <c r="J979" s="306">
        <f t="shared" ca="1" si="449"/>
        <v>806.96660753290701</v>
      </c>
      <c r="K979" s="307">
        <f t="shared" ca="1" si="450"/>
        <v>-8.7124841841401111</v>
      </c>
      <c r="L979" s="304">
        <f t="shared" ca="1" si="435"/>
        <v>807.01363870372586</v>
      </c>
      <c r="M979" s="306">
        <f t="shared" ca="1" si="451"/>
        <v>-1.4550395478433387</v>
      </c>
      <c r="N979" s="304">
        <f t="shared" ca="1" si="452"/>
        <v>-83.367625116046923</v>
      </c>
      <c r="P979" s="310">
        <f t="shared" ca="1" si="453"/>
        <v>23</v>
      </c>
      <c r="Q979" s="304">
        <f t="shared" ca="1" si="454"/>
        <v>0</v>
      </c>
      <c r="R979" s="306">
        <f t="shared" ca="1" si="455"/>
        <v>0</v>
      </c>
      <c r="S979" s="307">
        <f t="shared" ca="1" si="456"/>
        <v>8.7299999999999986</v>
      </c>
      <c r="T979" s="304">
        <f t="shared" ca="1" si="436"/>
        <v>85.641299999999987</v>
      </c>
      <c r="U979" s="311">
        <f t="shared" ca="1" si="437"/>
        <v>0</v>
      </c>
      <c r="V979" s="306">
        <f t="shared" ca="1" si="438"/>
        <v>1.226067744447888</v>
      </c>
      <c r="W979" s="304">
        <f t="shared" ca="1" si="439"/>
        <v>55.898615455514197</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3.341339793269146</v>
      </c>
      <c r="AH979" s="304">
        <f t="shared" ca="1" si="463"/>
        <v>-6.4030073761882189</v>
      </c>
    </row>
    <row r="980" spans="1:34" x14ac:dyDescent="0.2">
      <c r="A980" s="347">
        <f t="shared" ca="1" si="441"/>
        <v>1E-4</v>
      </c>
      <c r="B980" s="304">
        <f t="shared" ca="1" si="442"/>
        <v>33.546100000001736</v>
      </c>
      <c r="D980" s="306">
        <f t="shared" ca="1" si="443"/>
        <v>-0.73954211276077064</v>
      </c>
      <c r="E980" s="307">
        <f t="shared" ca="1" si="444"/>
        <v>-3.4498026316222692</v>
      </c>
      <c r="F980" s="304">
        <f t="shared" ca="1" si="445"/>
        <v>3.5281809383440921</v>
      </c>
      <c r="G980" s="306">
        <f t="shared" ca="1" si="446"/>
        <v>14.908804530603446</v>
      </c>
      <c r="H980" s="307">
        <f t="shared" ca="1" si="447"/>
        <v>-128.21942550104455</v>
      </c>
      <c r="I980" s="304">
        <f t="shared" ca="1" si="448"/>
        <v>129.08328136652577</v>
      </c>
      <c r="J980" s="306">
        <f t="shared" ca="1" si="449"/>
        <v>806.96660753290701</v>
      </c>
      <c r="K980" s="307">
        <f t="shared" ca="1" si="450"/>
        <v>-8.7253061094412026</v>
      </c>
      <c r="L980" s="304">
        <f t="shared" ca="1" si="435"/>
        <v>807.01377723052053</v>
      </c>
      <c r="M980" s="306">
        <f t="shared" ca="1" si="451"/>
        <v>-1.4550404256019784</v>
      </c>
      <c r="N980" s="304">
        <f t="shared" ca="1" si="452"/>
        <v>-83.367675407912415</v>
      </c>
      <c r="P980" s="310">
        <f t="shared" ca="1" si="453"/>
        <v>23</v>
      </c>
      <c r="Q980" s="304">
        <f t="shared" ca="1" si="454"/>
        <v>0</v>
      </c>
      <c r="R980" s="306">
        <f t="shared" ca="1" si="455"/>
        <v>0</v>
      </c>
      <c r="S980" s="307">
        <f t="shared" ca="1" si="456"/>
        <v>8.7299999999999986</v>
      </c>
      <c r="T980" s="304">
        <f t="shared" ca="1" si="436"/>
        <v>85.641299999999987</v>
      </c>
      <c r="U980" s="311">
        <f t="shared" ca="1" si="437"/>
        <v>0</v>
      </c>
      <c r="V980" s="306">
        <f t="shared" ca="1" si="438"/>
        <v>1.2260693165040981</v>
      </c>
      <c r="W980" s="304">
        <f t="shared" ca="1" si="439"/>
        <v>55.898976515185353</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3.3412994291251934</v>
      </c>
      <c r="AH980" s="304">
        <f t="shared" ca="1" si="463"/>
        <v>-6.4030487348813523</v>
      </c>
    </row>
    <row r="981" spans="1:34" x14ac:dyDescent="0.2">
      <c r="A981" s="347">
        <f t="shared" ca="1" si="441"/>
        <v>1E-4</v>
      </c>
      <c r="B981" s="304">
        <f t="shared" ca="1" si="442"/>
        <v>33.54620000000174</v>
      </c>
      <c r="D981" s="306">
        <f t="shared" ca="1" si="443"/>
        <v>-0.73954130684784136</v>
      </c>
      <c r="E981" s="307">
        <f t="shared" ca="1" si="444"/>
        <v>-3.4497609007699603</v>
      </c>
      <c r="F981" s="304">
        <f t="shared" ca="1" si="445"/>
        <v>3.5281399656214578</v>
      </c>
      <c r="G981" s="306">
        <f t="shared" ca="1" si="446"/>
        <v>14.908730576472761</v>
      </c>
      <c r="H981" s="307">
        <f t="shared" ca="1" si="447"/>
        <v>-128.21977047713463</v>
      </c>
      <c r="I981" s="304">
        <f t="shared" ca="1" si="448"/>
        <v>129.08361549248201</v>
      </c>
      <c r="J981" s="306">
        <f t="shared" ca="1" si="449"/>
        <v>806.96660753290701</v>
      </c>
      <c r="K981" s="307">
        <f t="shared" ca="1" si="450"/>
        <v>-8.738128069240112</v>
      </c>
      <c r="L981" s="304">
        <f t="shared" ca="1" si="435"/>
        <v>807.01391596138126</v>
      </c>
      <c r="M981" s="306">
        <f t="shared" ca="1" si="451"/>
        <v>-1.4550413033517198</v>
      </c>
      <c r="N981" s="304">
        <f t="shared" ca="1" si="452"/>
        <v>-83.367725699268064</v>
      </c>
      <c r="P981" s="310">
        <f t="shared" ca="1" si="453"/>
        <v>23</v>
      </c>
      <c r="Q981" s="304">
        <f t="shared" ca="1" si="454"/>
        <v>0</v>
      </c>
      <c r="R981" s="306">
        <f t="shared" ca="1" si="455"/>
        <v>0</v>
      </c>
      <c r="S981" s="307">
        <f t="shared" ca="1" si="456"/>
        <v>8.7299999999999986</v>
      </c>
      <c r="T981" s="304">
        <f t="shared" ca="1" si="436"/>
        <v>85.641299999999987</v>
      </c>
      <c r="U981" s="311">
        <f t="shared" ca="1" si="437"/>
        <v>0</v>
      </c>
      <c r="V981" s="306">
        <f t="shared" ca="1" si="438"/>
        <v>1.2260708885665541</v>
      </c>
      <c r="W981" s="304">
        <f t="shared" ca="1" si="439"/>
        <v>55.899337573136535</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3.3412590651606635</v>
      </c>
      <c r="AH981" s="304">
        <f t="shared" ca="1" si="463"/>
        <v>-6.4030900933774753</v>
      </c>
    </row>
    <row r="982" spans="1:34" x14ac:dyDescent="0.2">
      <c r="A982" s="347">
        <f t="shared" ca="1" si="441"/>
        <v>1E-4</v>
      </c>
      <c r="B982" s="304">
        <f t="shared" ca="1" si="442"/>
        <v>33.546300000001743</v>
      </c>
      <c r="D982" s="306">
        <f t="shared" ca="1" si="443"/>
        <v>-0.73954050089606416</v>
      </c>
      <c r="E982" s="307">
        <f t="shared" ca="1" si="444"/>
        <v>-3.4497191701164471</v>
      </c>
      <c r="F982" s="304">
        <f t="shared" ca="1" si="445"/>
        <v>3.5280989931030153</v>
      </c>
      <c r="G982" s="306">
        <f t="shared" ca="1" si="446"/>
        <v>14.908656622422672</v>
      </c>
      <c r="H982" s="307">
        <f t="shared" ca="1" si="447"/>
        <v>-128.22011544905163</v>
      </c>
      <c r="I982" s="304">
        <f t="shared" ca="1" si="448"/>
        <v>129.08394961440186</v>
      </c>
      <c r="J982" s="306">
        <f t="shared" ca="1" si="449"/>
        <v>806.96660753290701</v>
      </c>
      <c r="K982" s="307">
        <f t="shared" ca="1" si="450"/>
        <v>-8.7509500635364219</v>
      </c>
      <c r="L982" s="304">
        <f t="shared" ca="1" si="435"/>
        <v>807.01405489630929</v>
      </c>
      <c r="M982" s="306">
        <f t="shared" ca="1" si="451"/>
        <v>-1.4550421810925633</v>
      </c>
      <c r="N982" s="304">
        <f t="shared" ca="1" si="452"/>
        <v>-83.367775990113913</v>
      </c>
      <c r="P982" s="310">
        <f t="shared" ca="1" si="453"/>
        <v>23</v>
      </c>
      <c r="Q982" s="304">
        <f t="shared" ca="1" si="454"/>
        <v>0</v>
      </c>
      <c r="R982" s="306">
        <f t="shared" ca="1" si="455"/>
        <v>0</v>
      </c>
      <c r="S982" s="307">
        <f t="shared" ca="1" si="456"/>
        <v>8.7299999999999986</v>
      </c>
      <c r="T982" s="304">
        <f t="shared" ca="1" si="436"/>
        <v>85.641299999999987</v>
      </c>
      <c r="U982" s="311">
        <f t="shared" ca="1" si="437"/>
        <v>0</v>
      </c>
      <c r="V982" s="306">
        <f t="shared" ca="1" si="438"/>
        <v>1.2260724606352564</v>
      </c>
      <c r="W982" s="304">
        <f t="shared" ca="1" si="439"/>
        <v>55.899698629367741</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3.3412187013755625</v>
      </c>
      <c r="AH982" s="304">
        <f t="shared" ca="1" si="463"/>
        <v>-6.4031314516765798</v>
      </c>
    </row>
    <row r="983" spans="1:34" x14ac:dyDescent="0.2">
      <c r="A983" s="347">
        <f t="shared" ca="1" si="441"/>
        <v>1E-4</v>
      </c>
      <c r="B983" s="304">
        <f t="shared" ca="1" si="442"/>
        <v>33.546400000001746</v>
      </c>
      <c r="D983" s="306">
        <f t="shared" ca="1" si="443"/>
        <v>-0.73953969490543647</v>
      </c>
      <c r="E983" s="307">
        <f t="shared" ca="1" si="444"/>
        <v>-3.4496774396617296</v>
      </c>
      <c r="F983" s="304">
        <f t="shared" ca="1" si="445"/>
        <v>3.5280580207887642</v>
      </c>
      <c r="G983" s="306">
        <f t="shared" ca="1" si="446"/>
        <v>14.908582668453182</v>
      </c>
      <c r="H983" s="307">
        <f t="shared" ca="1" si="447"/>
        <v>-128.22046041679559</v>
      </c>
      <c r="I983" s="304">
        <f t="shared" ca="1" si="448"/>
        <v>129.08428373228534</v>
      </c>
      <c r="J983" s="306">
        <f t="shared" ca="1" si="449"/>
        <v>806.96660753290701</v>
      </c>
      <c r="K983" s="307">
        <f t="shared" ca="1" si="450"/>
        <v>-8.7637720923297149</v>
      </c>
      <c r="L983" s="304">
        <f t="shared" ca="1" si="435"/>
        <v>807.01419403530633</v>
      </c>
      <c r="M983" s="306">
        <f t="shared" ca="1" si="451"/>
        <v>-1.4550430588245089</v>
      </c>
      <c r="N983" s="304">
        <f t="shared" ca="1" si="452"/>
        <v>-83.367826280449933</v>
      </c>
      <c r="P983" s="310">
        <f t="shared" ca="1" si="453"/>
        <v>23</v>
      </c>
      <c r="Q983" s="304">
        <f t="shared" ca="1" si="454"/>
        <v>0</v>
      </c>
      <c r="R983" s="306">
        <f t="shared" ca="1" si="455"/>
        <v>0</v>
      </c>
      <c r="S983" s="307">
        <f t="shared" ca="1" si="456"/>
        <v>8.7299999999999986</v>
      </c>
      <c r="T983" s="304">
        <f t="shared" ca="1" si="436"/>
        <v>85.641299999999987</v>
      </c>
      <c r="U983" s="311">
        <f t="shared" ca="1" si="437"/>
        <v>0</v>
      </c>
      <c r="V983" s="306">
        <f t="shared" ca="1" si="438"/>
        <v>1.2260740327102051</v>
      </c>
      <c r="W983" s="304">
        <f t="shared" ca="1" si="439"/>
        <v>55.900059683878972</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3.3411783377698878</v>
      </c>
      <c r="AH983" s="304">
        <f t="shared" ca="1" si="463"/>
        <v>-6.4031728097786651</v>
      </c>
    </row>
    <row r="984" spans="1:34" x14ac:dyDescent="0.2">
      <c r="A984" s="347">
        <f t="shared" ca="1" si="441"/>
        <v>1E-4</v>
      </c>
      <c r="B984" s="304">
        <f t="shared" ca="1" si="442"/>
        <v>33.54650000000175</v>
      </c>
      <c r="D984" s="306">
        <f t="shared" ca="1" si="443"/>
        <v>-0.73953888887596142</v>
      </c>
      <c r="E984" s="307">
        <f t="shared" ca="1" si="444"/>
        <v>-3.4496357094058068</v>
      </c>
      <c r="F984" s="304">
        <f t="shared" ca="1" si="445"/>
        <v>3.5280170486787044</v>
      </c>
      <c r="G984" s="306">
        <f t="shared" ca="1" si="446"/>
        <v>14.908508714564293</v>
      </c>
      <c r="H984" s="307">
        <f t="shared" ca="1" si="447"/>
        <v>-128.22080538036653</v>
      </c>
      <c r="I984" s="304">
        <f t="shared" ca="1" si="448"/>
        <v>129.08461784613252</v>
      </c>
      <c r="J984" s="306">
        <f t="shared" ca="1" si="449"/>
        <v>806.96660753290701</v>
      </c>
      <c r="K984" s="307">
        <f t="shared" ca="1" si="450"/>
        <v>-8.7765941556195735</v>
      </c>
      <c r="L984" s="304">
        <f t="shared" ca="1" si="435"/>
        <v>807.01433337837386</v>
      </c>
      <c r="M984" s="306">
        <f t="shared" ca="1" si="451"/>
        <v>-1.4550439365475569</v>
      </c>
      <c r="N984" s="304">
        <f t="shared" ca="1" si="452"/>
        <v>-83.367876570276167</v>
      </c>
      <c r="P984" s="310">
        <f t="shared" ca="1" si="453"/>
        <v>23</v>
      </c>
      <c r="Q984" s="304">
        <f t="shared" ca="1" si="454"/>
        <v>0</v>
      </c>
      <c r="R984" s="306">
        <f t="shared" ca="1" si="455"/>
        <v>0</v>
      </c>
      <c r="S984" s="307">
        <f t="shared" ca="1" si="456"/>
        <v>8.7299999999999986</v>
      </c>
      <c r="T984" s="304">
        <f t="shared" ca="1" si="436"/>
        <v>85.641299999999987</v>
      </c>
      <c r="U984" s="311">
        <f t="shared" ca="1" si="437"/>
        <v>0</v>
      </c>
      <c r="V984" s="306">
        <f t="shared" ca="1" si="438"/>
        <v>1.2260756047913999</v>
      </c>
      <c r="W984" s="304">
        <f t="shared" ca="1" si="439"/>
        <v>55.90042073667022</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3.3411379743436473</v>
      </c>
      <c r="AH984" s="304">
        <f t="shared" ca="1" si="463"/>
        <v>-6.403214167683732</v>
      </c>
    </row>
    <row r="985" spans="1:34" x14ac:dyDescent="0.2">
      <c r="A985" s="347">
        <f t="shared" ca="1" si="441"/>
        <v>1E-4</v>
      </c>
      <c r="B985" s="304">
        <f t="shared" ca="1" si="442"/>
        <v>33.546600000001753</v>
      </c>
      <c r="D985" s="306">
        <f t="shared" ca="1" si="443"/>
        <v>-0.73953808280763744</v>
      </c>
      <c r="E985" s="307">
        <f t="shared" ca="1" si="444"/>
        <v>-3.4495939793486814</v>
      </c>
      <c r="F985" s="304">
        <f t="shared" ca="1" si="445"/>
        <v>3.5279760767728381</v>
      </c>
      <c r="G985" s="306">
        <f t="shared" ca="1" si="446"/>
        <v>14.908434760756013</v>
      </c>
      <c r="H985" s="307">
        <f t="shared" ca="1" si="447"/>
        <v>-128.22115033976445</v>
      </c>
      <c r="I985" s="304">
        <f t="shared" ca="1" si="448"/>
        <v>129.08495195594332</v>
      </c>
      <c r="J985" s="306">
        <f t="shared" ca="1" si="449"/>
        <v>806.96660753290701</v>
      </c>
      <c r="K985" s="307">
        <f t="shared" ca="1" si="450"/>
        <v>-8.7894162534055802</v>
      </c>
      <c r="L985" s="304">
        <f t="shared" ca="1" si="435"/>
        <v>807.01447292551359</v>
      </c>
      <c r="M985" s="306">
        <f t="shared" ca="1" si="451"/>
        <v>-1.4550448142617074</v>
      </c>
      <c r="N985" s="304">
        <f t="shared" ca="1" si="452"/>
        <v>-83.367926859592615</v>
      </c>
      <c r="P985" s="310">
        <f t="shared" ca="1" si="453"/>
        <v>23</v>
      </c>
      <c r="Q985" s="304">
        <f t="shared" ca="1" si="454"/>
        <v>0</v>
      </c>
      <c r="R985" s="306">
        <f t="shared" ca="1" si="455"/>
        <v>0</v>
      </c>
      <c r="S985" s="307">
        <f t="shared" ca="1" si="456"/>
        <v>8.7299999999999986</v>
      </c>
      <c r="T985" s="304">
        <f t="shared" ca="1" si="436"/>
        <v>85.641299999999987</v>
      </c>
      <c r="U985" s="311">
        <f t="shared" ca="1" si="437"/>
        <v>0</v>
      </c>
      <c r="V985" s="306">
        <f t="shared" ca="1" si="438"/>
        <v>1.2260771768788408</v>
      </c>
      <c r="W985" s="304">
        <f t="shared" ca="1" si="439"/>
        <v>55.900781787741408</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3.3410976110968393</v>
      </c>
      <c r="AH985" s="304">
        <f t="shared" ca="1" si="463"/>
        <v>-6.4032555253917787</v>
      </c>
    </row>
    <row r="986" spans="1:34" x14ac:dyDescent="0.2">
      <c r="A986" s="347">
        <f t="shared" ca="1" si="441"/>
        <v>1E-4</v>
      </c>
      <c r="B986" s="304">
        <f t="shared" ca="1" si="442"/>
        <v>33.546700000001756</v>
      </c>
      <c r="D986" s="306">
        <f t="shared" ca="1" si="443"/>
        <v>-0.73953727670046532</v>
      </c>
      <c r="E986" s="307">
        <f t="shared" ca="1" si="444"/>
        <v>-3.4495522494903605</v>
      </c>
      <c r="F986" s="304">
        <f t="shared" ca="1" si="445"/>
        <v>3.5279351050711729</v>
      </c>
      <c r="G986" s="306">
        <f t="shared" ca="1" si="446"/>
        <v>14.908360807028343</v>
      </c>
      <c r="H986" s="307">
        <f t="shared" ca="1" si="447"/>
        <v>-128.22149529498941</v>
      </c>
      <c r="I986" s="304">
        <f t="shared" ca="1" si="448"/>
        <v>129.08528606171785</v>
      </c>
      <c r="J986" s="306">
        <f t="shared" ca="1" si="449"/>
        <v>806.96660753290701</v>
      </c>
      <c r="K986" s="307">
        <f t="shared" ca="1" si="450"/>
        <v>-8.8022383856873176</v>
      </c>
      <c r="L986" s="304">
        <f t="shared" ca="1" si="435"/>
        <v>807.01461267672676</v>
      </c>
      <c r="M986" s="306">
        <f t="shared" ca="1" si="451"/>
        <v>-1.4550456919669605</v>
      </c>
      <c r="N986" s="304">
        <f t="shared" ca="1" si="452"/>
        <v>-83.367977148399277</v>
      </c>
      <c r="P986" s="310">
        <f t="shared" ca="1" si="453"/>
        <v>23</v>
      </c>
      <c r="Q986" s="304">
        <f t="shared" ca="1" si="454"/>
        <v>0</v>
      </c>
      <c r="R986" s="306">
        <f t="shared" ca="1" si="455"/>
        <v>0</v>
      </c>
      <c r="S986" s="307">
        <f t="shared" ca="1" si="456"/>
        <v>8.7299999999999986</v>
      </c>
      <c r="T986" s="304">
        <f t="shared" ca="1" si="436"/>
        <v>85.641299999999987</v>
      </c>
      <c r="U986" s="311">
        <f t="shared" ca="1" si="437"/>
        <v>0</v>
      </c>
      <c r="V986" s="306">
        <f t="shared" ca="1" si="438"/>
        <v>1.2260787489725276</v>
      </c>
      <c r="W986" s="304">
        <f t="shared" ca="1" si="439"/>
        <v>55.901142837092557</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3.3410572480294682</v>
      </c>
      <c r="AH986" s="304">
        <f t="shared" ca="1" si="463"/>
        <v>-6.4032968829027972</v>
      </c>
    </row>
    <row r="987" spans="1:34" x14ac:dyDescent="0.2">
      <c r="A987" s="347">
        <f t="shared" ca="1" si="441"/>
        <v>1E-4</v>
      </c>
      <c r="B987" s="304">
        <f t="shared" ca="1" si="442"/>
        <v>33.54680000000176</v>
      </c>
      <c r="D987" s="306">
        <f t="shared" ca="1" si="443"/>
        <v>-0.73953647055444538</v>
      </c>
      <c r="E987" s="307">
        <f t="shared" ca="1" si="444"/>
        <v>-3.4495105198308433</v>
      </c>
      <c r="F987" s="304">
        <f t="shared" ca="1" si="445"/>
        <v>3.5278941335737075</v>
      </c>
      <c r="G987" s="306">
        <f t="shared" ca="1" si="446"/>
        <v>14.908286853381288</v>
      </c>
      <c r="H987" s="307">
        <f t="shared" ca="1" si="447"/>
        <v>-128.22184024604138</v>
      </c>
      <c r="I987" s="304">
        <f t="shared" ca="1" si="448"/>
        <v>129.08562016345607</v>
      </c>
      <c r="J987" s="306">
        <f t="shared" ca="1" si="449"/>
        <v>806.96660753290701</v>
      </c>
      <c r="K987" s="307">
        <f t="shared" ca="1" si="450"/>
        <v>-8.8150605524643684</v>
      </c>
      <c r="L987" s="304">
        <f t="shared" ca="1" si="435"/>
        <v>807.01475263201507</v>
      </c>
      <c r="M987" s="306">
        <f t="shared" ca="1" si="451"/>
        <v>-1.4550465696633161</v>
      </c>
      <c r="N987" s="304">
        <f t="shared" ca="1" si="452"/>
        <v>-83.368027436696138</v>
      </c>
      <c r="P987" s="310">
        <f t="shared" ca="1" si="453"/>
        <v>23</v>
      </c>
      <c r="Q987" s="304">
        <f t="shared" ca="1" si="454"/>
        <v>0</v>
      </c>
      <c r="R987" s="306">
        <f t="shared" ca="1" si="455"/>
        <v>0</v>
      </c>
      <c r="S987" s="307">
        <f t="shared" ca="1" si="456"/>
        <v>8.7299999999999986</v>
      </c>
      <c r="T987" s="304">
        <f t="shared" ca="1" si="436"/>
        <v>85.641299999999987</v>
      </c>
      <c r="U987" s="311">
        <f t="shared" ca="1" si="437"/>
        <v>0</v>
      </c>
      <c r="V987" s="306">
        <f t="shared" ca="1" si="438"/>
        <v>1.2260803210724605</v>
      </c>
      <c r="W987" s="304">
        <f t="shared" ca="1" si="439"/>
        <v>55.901503884723631</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3.3410168851415385</v>
      </c>
      <c r="AH987" s="304">
        <f t="shared" ca="1" si="463"/>
        <v>-6.4033382402167884</v>
      </c>
    </row>
    <row r="988" spans="1:34" x14ac:dyDescent="0.2">
      <c r="A988" s="347">
        <f t="shared" ca="1" si="441"/>
        <v>1E-4</v>
      </c>
      <c r="B988" s="304">
        <f t="shared" ca="1" si="442"/>
        <v>33.546900000001763</v>
      </c>
      <c r="D988" s="306">
        <f t="shared" ca="1" si="443"/>
        <v>-0.7395356643695804</v>
      </c>
      <c r="E988" s="307">
        <f t="shared" ca="1" si="444"/>
        <v>-3.4494687903701324</v>
      </c>
      <c r="F988" s="304">
        <f t="shared" ca="1" si="445"/>
        <v>3.5278531622804459</v>
      </c>
      <c r="G988" s="306">
        <f t="shared" ca="1" si="446"/>
        <v>14.908212899814851</v>
      </c>
      <c r="H988" s="307">
        <f t="shared" ca="1" si="447"/>
        <v>-128.22218519292042</v>
      </c>
      <c r="I988" s="304">
        <f t="shared" ca="1" si="448"/>
        <v>129.08595426115804</v>
      </c>
      <c r="J988" s="306">
        <f t="shared" ca="1" si="449"/>
        <v>806.96660753290701</v>
      </c>
      <c r="K988" s="307">
        <f t="shared" ca="1" si="450"/>
        <v>-8.8278827537363167</v>
      </c>
      <c r="L988" s="304">
        <f t="shared" ca="1" si="435"/>
        <v>807.01489279137991</v>
      </c>
      <c r="M988" s="306">
        <f t="shared" ca="1" si="451"/>
        <v>-1.4550474473507748</v>
      </c>
      <c r="N988" s="304">
        <f t="shared" ca="1" si="452"/>
        <v>-83.368077724483257</v>
      </c>
      <c r="P988" s="310">
        <f t="shared" ca="1" si="453"/>
        <v>23</v>
      </c>
      <c r="Q988" s="304">
        <f t="shared" ca="1" si="454"/>
        <v>0</v>
      </c>
      <c r="R988" s="306">
        <f t="shared" ca="1" si="455"/>
        <v>0</v>
      </c>
      <c r="S988" s="307">
        <f t="shared" ca="1" si="456"/>
        <v>8.7299999999999986</v>
      </c>
      <c r="T988" s="304">
        <f t="shared" ca="1" si="436"/>
        <v>85.641299999999987</v>
      </c>
      <c r="U988" s="311">
        <f t="shared" ca="1" si="437"/>
        <v>0</v>
      </c>
      <c r="V988" s="306">
        <f t="shared" ca="1" si="438"/>
        <v>1.2260818931786395</v>
      </c>
      <c r="W988" s="304">
        <f t="shared" ca="1" si="439"/>
        <v>55.901864930634645</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3.3409765224330501</v>
      </c>
      <c r="AH988" s="304">
        <f t="shared" ca="1" si="463"/>
        <v>-6.4033795973337506</v>
      </c>
    </row>
    <row r="989" spans="1:34" x14ac:dyDescent="0.2">
      <c r="A989" s="347">
        <f t="shared" ca="1" si="441"/>
        <v>1E-4</v>
      </c>
      <c r="B989" s="304">
        <f t="shared" ca="1" si="442"/>
        <v>33.547000000001766</v>
      </c>
      <c r="D989" s="306">
        <f t="shared" ca="1" si="443"/>
        <v>-0.73953485814586761</v>
      </c>
      <c r="E989" s="307">
        <f t="shared" ca="1" si="444"/>
        <v>-3.4494270611082287</v>
      </c>
      <c r="F989" s="304">
        <f t="shared" ca="1" si="445"/>
        <v>3.5278121911913876</v>
      </c>
      <c r="G989" s="306">
        <f t="shared" ca="1" si="446"/>
        <v>14.908138946329036</v>
      </c>
      <c r="H989" s="307">
        <f t="shared" ca="1" si="447"/>
        <v>-128.22253013562653</v>
      </c>
      <c r="I989" s="304">
        <f t="shared" ca="1" si="448"/>
        <v>129.08628835482375</v>
      </c>
      <c r="J989" s="306">
        <f t="shared" ca="1" si="449"/>
        <v>806.96660753290701</v>
      </c>
      <c r="K989" s="307">
        <f t="shared" ca="1" si="450"/>
        <v>-8.8407049895027434</v>
      </c>
      <c r="L989" s="304">
        <f t="shared" ca="1" si="435"/>
        <v>807.01503315482307</v>
      </c>
      <c r="M989" s="306">
        <f t="shared" ca="1" si="451"/>
        <v>-1.4550483250293365</v>
      </c>
      <c r="N989" s="304">
        <f t="shared" ca="1" si="452"/>
        <v>-83.368128011760604</v>
      </c>
      <c r="P989" s="310">
        <f t="shared" ca="1" si="453"/>
        <v>23</v>
      </c>
      <c r="Q989" s="304">
        <f t="shared" ca="1" si="454"/>
        <v>0</v>
      </c>
      <c r="R989" s="306">
        <f t="shared" ca="1" si="455"/>
        <v>0</v>
      </c>
      <c r="S989" s="307">
        <f t="shared" ca="1" si="456"/>
        <v>8.7299999999999986</v>
      </c>
      <c r="T989" s="304">
        <f t="shared" ca="1" si="436"/>
        <v>85.641299999999987</v>
      </c>
      <c r="U989" s="311">
        <f t="shared" ca="1" si="437"/>
        <v>0</v>
      </c>
      <c r="V989" s="306">
        <f t="shared" ca="1" si="438"/>
        <v>1.2260834652910644</v>
      </c>
      <c r="W989" s="304">
        <f t="shared" ca="1" si="439"/>
        <v>55.902225974825541</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3.3409361599040039</v>
      </c>
      <c r="AH989" s="304">
        <f t="shared" ca="1" si="463"/>
        <v>-6.4034209542536829</v>
      </c>
    </row>
    <row r="990" spans="1:34" x14ac:dyDescent="0.2">
      <c r="A990" s="347">
        <f t="shared" ca="1" si="441"/>
        <v>1E-4</v>
      </c>
      <c r="B990" s="304">
        <f t="shared" ca="1" si="442"/>
        <v>33.54710000000177</v>
      </c>
      <c r="D990" s="306">
        <f t="shared" ca="1" si="443"/>
        <v>-0.73953405188330978</v>
      </c>
      <c r="E990" s="307">
        <f t="shared" ca="1" si="444"/>
        <v>-3.4493853320451349</v>
      </c>
      <c r="F990" s="304">
        <f t="shared" ca="1" si="445"/>
        <v>3.527771220306537</v>
      </c>
      <c r="G990" s="306">
        <f t="shared" ca="1" si="446"/>
        <v>14.908064992923848</v>
      </c>
      <c r="H990" s="307">
        <f t="shared" ca="1" si="447"/>
        <v>-128.22287507415973</v>
      </c>
      <c r="I990" s="304">
        <f t="shared" ca="1" si="448"/>
        <v>129.08662244445321</v>
      </c>
      <c r="J990" s="306">
        <f t="shared" ca="1" si="449"/>
        <v>806.96660753290701</v>
      </c>
      <c r="K990" s="307">
        <f t="shared" ca="1" si="450"/>
        <v>-8.8535272597632328</v>
      </c>
      <c r="L990" s="304">
        <f t="shared" ca="1" si="435"/>
        <v>807.01517372234593</v>
      </c>
      <c r="M990" s="306">
        <f t="shared" ca="1" si="451"/>
        <v>-1.4550492026990012</v>
      </c>
      <c r="N990" s="304">
        <f t="shared" ca="1" si="452"/>
        <v>-83.368178298528193</v>
      </c>
      <c r="P990" s="310">
        <f t="shared" ca="1" si="453"/>
        <v>23</v>
      </c>
      <c r="Q990" s="304">
        <f t="shared" ca="1" si="454"/>
        <v>0</v>
      </c>
      <c r="R990" s="306">
        <f t="shared" ca="1" si="455"/>
        <v>0</v>
      </c>
      <c r="S990" s="307">
        <f t="shared" ca="1" si="456"/>
        <v>8.7299999999999986</v>
      </c>
      <c r="T990" s="304">
        <f t="shared" ca="1" si="436"/>
        <v>85.641299999999987</v>
      </c>
      <c r="U990" s="311">
        <f t="shared" ca="1" si="437"/>
        <v>0</v>
      </c>
      <c r="V990" s="306">
        <f t="shared" ca="1" si="438"/>
        <v>1.2260850374097352</v>
      </c>
      <c r="W990" s="304">
        <f t="shared" ca="1" si="439"/>
        <v>55.902587017296312</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3.3408957975544098</v>
      </c>
      <c r="AH990" s="304">
        <f t="shared" ca="1" si="463"/>
        <v>-6.4034623109765807</v>
      </c>
    </row>
    <row r="991" spans="1:34" x14ac:dyDescent="0.2">
      <c r="A991" s="347">
        <f t="shared" ca="1" si="441"/>
        <v>1E-4</v>
      </c>
      <c r="B991" s="304">
        <f t="shared" ca="1" si="442"/>
        <v>33.547200000001773</v>
      </c>
      <c r="D991" s="306">
        <f t="shared" ca="1" si="443"/>
        <v>-0.7395332455819067</v>
      </c>
      <c r="E991" s="307">
        <f t="shared" ca="1" si="444"/>
        <v>-3.4493436031808544</v>
      </c>
      <c r="F991" s="304">
        <f t="shared" ca="1" si="445"/>
        <v>3.5277302496258964</v>
      </c>
      <c r="G991" s="306">
        <f t="shared" ca="1" si="446"/>
        <v>14.90799103959929</v>
      </c>
      <c r="H991" s="307">
        <f t="shared" ca="1" si="447"/>
        <v>-128.22322000852006</v>
      </c>
      <c r="I991" s="304">
        <f t="shared" ca="1" si="448"/>
        <v>129.08695653004648</v>
      </c>
      <c r="J991" s="306">
        <f t="shared" ca="1" si="449"/>
        <v>806.96660753290701</v>
      </c>
      <c r="K991" s="307">
        <f t="shared" ca="1" si="450"/>
        <v>-8.8663495645173676</v>
      </c>
      <c r="L991" s="304">
        <f t="shared" ca="1" si="435"/>
        <v>807.01531449394997</v>
      </c>
      <c r="M991" s="306">
        <f t="shared" ca="1" si="451"/>
        <v>-1.4550500803597692</v>
      </c>
      <c r="N991" s="304">
        <f t="shared" ca="1" si="452"/>
        <v>-83.368228584786053</v>
      </c>
      <c r="P991" s="310">
        <f t="shared" ca="1" si="453"/>
        <v>23</v>
      </c>
      <c r="Q991" s="304">
        <f t="shared" ca="1" si="454"/>
        <v>0</v>
      </c>
      <c r="R991" s="306">
        <f t="shared" ca="1" si="455"/>
        <v>0</v>
      </c>
      <c r="S991" s="307">
        <f t="shared" ca="1" si="456"/>
        <v>8.7299999999999986</v>
      </c>
      <c r="T991" s="304">
        <f t="shared" ca="1" si="436"/>
        <v>85.641299999999987</v>
      </c>
      <c r="U991" s="311">
        <f t="shared" ca="1" si="437"/>
        <v>0</v>
      </c>
      <c r="V991" s="306">
        <f t="shared" ca="1" si="438"/>
        <v>1.2260866095346519</v>
      </c>
      <c r="W991" s="304">
        <f t="shared" ca="1" si="439"/>
        <v>55.90294805804696</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3.3408554353842623</v>
      </c>
      <c r="AH991" s="304">
        <f t="shared" ca="1" si="463"/>
        <v>-6.4035036675024424</v>
      </c>
    </row>
    <row r="992" spans="1:34" x14ac:dyDescent="0.2">
      <c r="A992" s="347">
        <f t="shared" ca="1" si="441"/>
        <v>1E-4</v>
      </c>
      <c r="B992" s="304">
        <f t="shared" ca="1" si="442"/>
        <v>33.547300000001776</v>
      </c>
      <c r="D992" s="306">
        <f t="shared" ca="1" si="443"/>
        <v>-0.73953243924165857</v>
      </c>
      <c r="E992" s="307">
        <f t="shared" ca="1" si="444"/>
        <v>-3.4493018745153865</v>
      </c>
      <c r="F992" s="304">
        <f t="shared" ca="1" si="445"/>
        <v>3.5276892791494658</v>
      </c>
      <c r="G992" s="306">
        <f t="shared" ca="1" si="446"/>
        <v>14.907917086355367</v>
      </c>
      <c r="H992" s="307">
        <f t="shared" ca="1" si="447"/>
        <v>-128.22356493870751</v>
      </c>
      <c r="I992" s="304">
        <f t="shared" ca="1" si="448"/>
        <v>129.08729061160355</v>
      </c>
      <c r="J992" s="306">
        <f t="shared" ca="1" si="449"/>
        <v>806.96660753290701</v>
      </c>
      <c r="K992" s="307">
        <f t="shared" ca="1" si="450"/>
        <v>-8.8791719037647283</v>
      </c>
      <c r="L992" s="304">
        <f t="shared" ca="1" si="435"/>
        <v>807.01545546963678</v>
      </c>
      <c r="M992" s="306">
        <f t="shared" ca="1" si="451"/>
        <v>-1.4550509580116409</v>
      </c>
      <c r="N992" s="304">
        <f t="shared" ca="1" si="452"/>
        <v>-83.368278870534184</v>
      </c>
      <c r="P992" s="310">
        <f t="shared" ca="1" si="453"/>
        <v>23</v>
      </c>
      <c r="Q992" s="304">
        <f t="shared" ca="1" si="454"/>
        <v>0</v>
      </c>
      <c r="R992" s="306">
        <f t="shared" ca="1" si="455"/>
        <v>0</v>
      </c>
      <c r="S992" s="307">
        <f t="shared" ca="1" si="456"/>
        <v>8.7299999999999986</v>
      </c>
      <c r="T992" s="304">
        <f t="shared" ca="1" si="436"/>
        <v>85.641299999999987</v>
      </c>
      <c r="U992" s="311">
        <f t="shared" ca="1" si="437"/>
        <v>0</v>
      </c>
      <c r="V992" s="306">
        <f t="shared" ca="1" si="438"/>
        <v>1.2260881816658151</v>
      </c>
      <c r="W992" s="304">
        <f t="shared" ca="1" si="439"/>
        <v>55.903309097077489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3.3408150733935669</v>
      </c>
      <c r="AH992" s="304">
        <f t="shared" ca="1" si="463"/>
        <v>-6.4035450238312679</v>
      </c>
    </row>
    <row r="993" spans="1:34" x14ac:dyDescent="0.2">
      <c r="A993" s="347">
        <f t="shared" ca="1" si="441"/>
        <v>1E-4</v>
      </c>
      <c r="B993" s="304">
        <f t="shared" ca="1" si="442"/>
        <v>33.54740000000178</v>
      </c>
      <c r="D993" s="306">
        <f t="shared" ca="1" si="443"/>
        <v>-0.73953163286256585</v>
      </c>
      <c r="E993" s="307">
        <f t="shared" ca="1" si="444"/>
        <v>-3.4492601460487311</v>
      </c>
      <c r="F993" s="304">
        <f t="shared" ca="1" si="445"/>
        <v>3.5276483088772452</v>
      </c>
      <c r="G993" s="306">
        <f t="shared" ca="1" si="446"/>
        <v>14.907843133192081</v>
      </c>
      <c r="H993" s="307">
        <f t="shared" ca="1" si="447"/>
        <v>-128.22390986472212</v>
      </c>
      <c r="I993" s="304">
        <f t="shared" ca="1" si="448"/>
        <v>129.08762468912443</v>
      </c>
      <c r="J993" s="306">
        <f t="shared" ca="1" si="449"/>
        <v>806.96660753290701</v>
      </c>
      <c r="K993" s="307">
        <f t="shared" ca="1" si="450"/>
        <v>-8.8919942775048995</v>
      </c>
      <c r="L993" s="304">
        <f t="shared" ca="1" si="435"/>
        <v>807.01559664940805</v>
      </c>
      <c r="M993" s="306">
        <f t="shared" ca="1" si="451"/>
        <v>-1.4550518356546158</v>
      </c>
      <c r="N993" s="304">
        <f t="shared" ca="1" si="452"/>
        <v>-83.368329155772571</v>
      </c>
      <c r="P993" s="310">
        <f t="shared" ca="1" si="453"/>
        <v>23</v>
      </c>
      <c r="Q993" s="304">
        <f t="shared" ca="1" si="454"/>
        <v>0</v>
      </c>
      <c r="R993" s="306">
        <f t="shared" ca="1" si="455"/>
        <v>0</v>
      </c>
      <c r="S993" s="307">
        <f t="shared" ca="1" si="456"/>
        <v>8.7299999999999986</v>
      </c>
      <c r="T993" s="304">
        <f t="shared" ca="1" si="436"/>
        <v>85.641299999999987</v>
      </c>
      <c r="U993" s="311">
        <f t="shared" ca="1" si="437"/>
        <v>0</v>
      </c>
      <c r="V993" s="306">
        <f t="shared" ca="1" si="438"/>
        <v>1.2260897538032236</v>
      </c>
      <c r="W993" s="304">
        <f t="shared" ca="1" si="439"/>
        <v>55.903670134387788</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3.3407747115823208</v>
      </c>
      <c r="AH993" s="304">
        <f t="shared" ca="1" si="463"/>
        <v>-6.4035863799630581</v>
      </c>
    </row>
    <row r="994" spans="1:34" x14ac:dyDescent="0.2">
      <c r="A994" s="347">
        <f t="shared" ca="1" si="441"/>
        <v>1E-4</v>
      </c>
      <c r="B994" s="304">
        <f t="shared" ca="1" si="442"/>
        <v>33.547500000001783</v>
      </c>
      <c r="D994" s="306">
        <f t="shared" ca="1" si="443"/>
        <v>-0.73953082644462997</v>
      </c>
      <c r="E994" s="307">
        <f t="shared" ca="1" si="444"/>
        <v>-3.4492184177809007</v>
      </c>
      <c r="F994" s="304">
        <f t="shared" ca="1" si="445"/>
        <v>3.5276073388092466</v>
      </c>
      <c r="G994" s="306">
        <f t="shared" ca="1" si="446"/>
        <v>14.907769180109437</v>
      </c>
      <c r="H994" s="307">
        <f t="shared" ca="1" si="447"/>
        <v>-128.2242547865639</v>
      </c>
      <c r="I994" s="304">
        <f t="shared" ca="1" si="448"/>
        <v>129.08795876260913</v>
      </c>
      <c r="J994" s="306">
        <f t="shared" ca="1" si="449"/>
        <v>806.96660753290701</v>
      </c>
      <c r="K994" s="307">
        <f t="shared" ca="1" si="450"/>
        <v>-8.9048166857374635</v>
      </c>
      <c r="L994" s="304">
        <f t="shared" ca="1" si="435"/>
        <v>807.01573803326505</v>
      </c>
      <c r="M994" s="306">
        <f t="shared" ca="1" si="451"/>
        <v>-1.4550527132886946</v>
      </c>
      <c r="N994" s="304">
        <f t="shared" ca="1" si="452"/>
        <v>-83.368379440501229</v>
      </c>
      <c r="P994" s="310">
        <f t="shared" ca="1" si="453"/>
        <v>23</v>
      </c>
      <c r="Q994" s="304">
        <f t="shared" ca="1" si="454"/>
        <v>0</v>
      </c>
      <c r="R994" s="306">
        <f t="shared" ca="1" si="455"/>
        <v>0</v>
      </c>
      <c r="S994" s="307">
        <f t="shared" ca="1" si="456"/>
        <v>8.7299999999999986</v>
      </c>
      <c r="T994" s="304">
        <f t="shared" ca="1" si="436"/>
        <v>85.641299999999987</v>
      </c>
      <c r="U994" s="311">
        <f t="shared" ca="1" si="437"/>
        <v>0</v>
      </c>
      <c r="V994" s="306">
        <f t="shared" ca="1" si="438"/>
        <v>1.2260913259468782</v>
      </c>
      <c r="W994" s="304">
        <f t="shared" ca="1" si="439"/>
        <v>55.904031169977891</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3.3407343499505382</v>
      </c>
      <c r="AH994" s="304">
        <f t="shared" ca="1" si="463"/>
        <v>-6.4036277358978007</v>
      </c>
    </row>
    <row r="995" spans="1:34" x14ac:dyDescent="0.2">
      <c r="A995" s="347">
        <f t="shared" ca="1" si="441"/>
        <v>1E-4</v>
      </c>
      <c r="B995" s="304">
        <f t="shared" ca="1" si="442"/>
        <v>33.547600000001786</v>
      </c>
      <c r="D995" s="306">
        <f t="shared" ca="1" si="443"/>
        <v>-0.73953001998785017</v>
      </c>
      <c r="E995" s="307">
        <f t="shared" ca="1" si="444"/>
        <v>-3.4491766897118916</v>
      </c>
      <c r="F995" s="304">
        <f t="shared" ca="1" si="445"/>
        <v>3.5275663689454677</v>
      </c>
      <c r="G995" s="306">
        <f t="shared" ca="1" si="446"/>
        <v>14.907695227107437</v>
      </c>
      <c r="H995" s="307">
        <f t="shared" ca="1" si="447"/>
        <v>-128.22459970423287</v>
      </c>
      <c r="I995" s="304">
        <f t="shared" ca="1" si="448"/>
        <v>129.0882928320577</v>
      </c>
      <c r="J995" s="306">
        <f t="shared" ca="1" si="449"/>
        <v>806.96660753290701</v>
      </c>
      <c r="K995" s="307">
        <f t="shared" ca="1" si="450"/>
        <v>-8.9176391284620031</v>
      </c>
      <c r="L995" s="304">
        <f t="shared" ca="1" si="435"/>
        <v>807.01587962120936</v>
      </c>
      <c r="M995" s="306">
        <f t="shared" ca="1" si="451"/>
        <v>-1.4550535909138773</v>
      </c>
      <c r="N995" s="304">
        <f t="shared" ca="1" si="452"/>
        <v>-83.368429724720201</v>
      </c>
      <c r="P995" s="310">
        <f t="shared" ca="1" si="453"/>
        <v>23</v>
      </c>
      <c r="Q995" s="304">
        <f t="shared" ca="1" si="454"/>
        <v>0</v>
      </c>
      <c r="R995" s="306">
        <f t="shared" ca="1" si="455"/>
        <v>0</v>
      </c>
      <c r="S995" s="307">
        <f t="shared" ca="1" si="456"/>
        <v>8.7299999999999986</v>
      </c>
      <c r="T995" s="304">
        <f t="shared" ca="1" si="436"/>
        <v>85.641299999999987</v>
      </c>
      <c r="U995" s="311">
        <f t="shared" ca="1" si="437"/>
        <v>0</v>
      </c>
      <c r="V995" s="306">
        <f t="shared" ca="1" si="438"/>
        <v>1.2260928980967785</v>
      </c>
      <c r="W995" s="304">
        <f t="shared" ca="1" si="439"/>
        <v>55.904392203847785</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3.3406939884982165</v>
      </c>
      <c r="AH995" s="304">
        <f t="shared" ca="1" si="463"/>
        <v>-6.4036690916354981</v>
      </c>
    </row>
    <row r="996" spans="1:34" x14ac:dyDescent="0.2">
      <c r="A996" s="347">
        <f t="shared" ca="1" si="441"/>
        <v>1E-4</v>
      </c>
      <c r="B996" s="304">
        <f t="shared" ca="1" si="442"/>
        <v>33.54770000000179</v>
      </c>
      <c r="D996" s="306">
        <f t="shared" ca="1" si="443"/>
        <v>-0.73952921349222667</v>
      </c>
      <c r="E996" s="307">
        <f t="shared" ca="1" si="444"/>
        <v>-3.449134961841704</v>
      </c>
      <c r="F996" s="304">
        <f t="shared" ca="1" si="445"/>
        <v>3.5275253992859081</v>
      </c>
      <c r="G996" s="306">
        <f t="shared" ca="1" si="446"/>
        <v>14.907621274186088</v>
      </c>
      <c r="H996" s="307">
        <f t="shared" ca="1" si="447"/>
        <v>-128.22494461772905</v>
      </c>
      <c r="I996" s="304">
        <f t="shared" ca="1" si="448"/>
        <v>129.08862689747014</v>
      </c>
      <c r="J996" s="306">
        <f t="shared" ca="1" si="449"/>
        <v>806.96660753290701</v>
      </c>
      <c r="K996" s="307">
        <f t="shared" ca="1" si="450"/>
        <v>-8.9304616056781008</v>
      </c>
      <c r="L996" s="304">
        <f t="shared" ca="1" si="435"/>
        <v>807.0160214132427</v>
      </c>
      <c r="M996" s="306">
        <f t="shared" ca="1" si="451"/>
        <v>-1.4550544685301638</v>
      </c>
      <c r="N996" s="304">
        <f t="shared" ca="1" si="452"/>
        <v>-83.368480008429444</v>
      </c>
      <c r="P996" s="310">
        <f t="shared" ca="1" si="453"/>
        <v>23</v>
      </c>
      <c r="Q996" s="304">
        <f t="shared" ca="1" si="454"/>
        <v>0</v>
      </c>
      <c r="R996" s="306">
        <f t="shared" ca="1" si="455"/>
        <v>0</v>
      </c>
      <c r="S996" s="307">
        <f t="shared" ca="1" si="456"/>
        <v>8.7299999999999986</v>
      </c>
      <c r="T996" s="304">
        <f t="shared" ca="1" si="436"/>
        <v>85.641299999999987</v>
      </c>
      <c r="U996" s="311">
        <f t="shared" ca="1" si="437"/>
        <v>0</v>
      </c>
      <c r="V996" s="306">
        <f t="shared" ca="1" si="438"/>
        <v>1.2260944702529244</v>
      </c>
      <c r="W996" s="304">
        <f t="shared" ca="1" si="439"/>
        <v>55.904753235997433</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3.3406536272253557</v>
      </c>
      <c r="AH996" s="304">
        <f t="shared" ca="1" si="463"/>
        <v>-6.4037104471761506</v>
      </c>
    </row>
    <row r="997" spans="1:34" x14ac:dyDescent="0.2">
      <c r="A997" s="347">
        <f t="shared" ca="1" si="441"/>
        <v>1E-4</v>
      </c>
      <c r="B997" s="304">
        <f t="shared" ca="1" si="442"/>
        <v>33.547800000001793</v>
      </c>
      <c r="D997" s="306">
        <f t="shared" ca="1" si="443"/>
        <v>-0.73952840695776179</v>
      </c>
      <c r="E997" s="307">
        <f t="shared" ca="1" si="444"/>
        <v>-3.449093234170344</v>
      </c>
      <c r="F997" s="304">
        <f t="shared" ca="1" si="445"/>
        <v>3.5274844298305736</v>
      </c>
      <c r="G997" s="306">
        <f t="shared" ca="1" si="446"/>
        <v>14.907547321345392</v>
      </c>
      <c r="H997" s="307">
        <f t="shared" ca="1" si="447"/>
        <v>-128.22528952705247</v>
      </c>
      <c r="I997" s="304">
        <f t="shared" ca="1" si="448"/>
        <v>129.08896095884646</v>
      </c>
      <c r="J997" s="306">
        <f t="shared" ca="1" si="449"/>
        <v>806.96660753290701</v>
      </c>
      <c r="K997" s="307">
        <f t="shared" ca="1" si="450"/>
        <v>-8.943284117385339</v>
      </c>
      <c r="L997" s="304">
        <f t="shared" ca="1" si="435"/>
        <v>807.0161634093663</v>
      </c>
      <c r="M997" s="306">
        <f t="shared" ca="1" si="451"/>
        <v>-1.4550553461375546</v>
      </c>
      <c r="N997" s="304">
        <f t="shared" ca="1" si="452"/>
        <v>-83.368530291629014</v>
      </c>
      <c r="P997" s="310">
        <f t="shared" ca="1" si="453"/>
        <v>23</v>
      </c>
      <c r="Q997" s="304">
        <f t="shared" ca="1" si="454"/>
        <v>0</v>
      </c>
      <c r="R997" s="306">
        <f t="shared" ca="1" si="455"/>
        <v>0</v>
      </c>
      <c r="S997" s="307">
        <f t="shared" ca="1" si="456"/>
        <v>8.7299999999999986</v>
      </c>
      <c r="T997" s="304">
        <f t="shared" ca="1" si="436"/>
        <v>85.641299999999987</v>
      </c>
      <c r="U997" s="311">
        <f t="shared" ca="1" si="437"/>
        <v>0</v>
      </c>
      <c r="V997" s="306">
        <f t="shared" ca="1" si="438"/>
        <v>1.226096042415316</v>
      </c>
      <c r="W997" s="304">
        <f t="shared" ca="1" si="439"/>
        <v>55.905114266426814</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3.3406132661319612</v>
      </c>
      <c r="AH997" s="304">
        <f t="shared" ca="1" si="463"/>
        <v>-6.4037518025197526</v>
      </c>
    </row>
    <row r="998" spans="1:34" x14ac:dyDescent="0.2">
      <c r="A998" s="347">
        <f t="shared" ca="1" si="441"/>
        <v>1E-4</v>
      </c>
      <c r="B998" s="304">
        <f t="shared" ca="1" si="442"/>
        <v>33.547900000001796</v>
      </c>
      <c r="D998" s="306">
        <f t="shared" ca="1" si="443"/>
        <v>-0.7395276003844542</v>
      </c>
      <c r="E998" s="307">
        <f t="shared" ca="1" si="444"/>
        <v>-3.4490515066978134</v>
      </c>
      <c r="F998" s="304">
        <f t="shared" ca="1" si="445"/>
        <v>3.5274434605794669</v>
      </c>
      <c r="G998" s="306">
        <f t="shared" ca="1" si="446"/>
        <v>14.907473368585354</v>
      </c>
      <c r="H998" s="307">
        <f t="shared" ca="1" si="447"/>
        <v>-128.22563443220315</v>
      </c>
      <c r="I998" s="304">
        <f t="shared" ca="1" si="448"/>
        <v>129.0892950161867</v>
      </c>
      <c r="J998" s="306">
        <f t="shared" ca="1" si="449"/>
        <v>806.96660753290701</v>
      </c>
      <c r="K998" s="307">
        <f t="shared" ca="1" si="450"/>
        <v>-8.9561066635833022</v>
      </c>
      <c r="L998" s="304">
        <f t="shared" ca="1" si="435"/>
        <v>807.01630560958199</v>
      </c>
      <c r="M998" s="306">
        <f t="shared" ca="1" si="451"/>
        <v>-1.4550562237360496</v>
      </c>
      <c r="N998" s="304">
        <f t="shared" ca="1" si="452"/>
        <v>-83.368580574318884</v>
      </c>
      <c r="P998" s="310">
        <f t="shared" ca="1" si="453"/>
        <v>23</v>
      </c>
      <c r="Q998" s="304">
        <f t="shared" ca="1" si="454"/>
        <v>0</v>
      </c>
      <c r="R998" s="306">
        <f t="shared" ca="1" si="455"/>
        <v>0</v>
      </c>
      <c r="S998" s="307">
        <f t="shared" ca="1" si="456"/>
        <v>8.7299999999999986</v>
      </c>
      <c r="T998" s="304">
        <f t="shared" ca="1" si="436"/>
        <v>85.641299999999987</v>
      </c>
      <c r="U998" s="311">
        <f t="shared" ca="1" si="437"/>
        <v>0</v>
      </c>
      <c r="V998" s="306">
        <f t="shared" ca="1" si="438"/>
        <v>1.2260976145839535</v>
      </c>
      <c r="W998" s="304">
        <f t="shared" ca="1" si="439"/>
        <v>55.905475295135943</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3.3405729052180364</v>
      </c>
      <c r="AH998" s="304">
        <f t="shared" ca="1" si="463"/>
        <v>-6.4037931576663025</v>
      </c>
    </row>
    <row r="999" spans="1:34" x14ac:dyDescent="0.2">
      <c r="A999" s="347">
        <f t="shared" ca="1" si="441"/>
        <v>1E-4</v>
      </c>
      <c r="B999" s="304">
        <f t="shared" ca="1" si="442"/>
        <v>33.548000000001799</v>
      </c>
      <c r="D999" s="306">
        <f t="shared" ca="1" si="443"/>
        <v>-0.73952679377230557</v>
      </c>
      <c r="E999" s="307">
        <f t="shared" ca="1" si="444"/>
        <v>-3.4490097794241095</v>
      </c>
      <c r="F999" s="304">
        <f t="shared" ca="1" si="445"/>
        <v>3.5274024915325852</v>
      </c>
      <c r="G999" s="306">
        <f t="shared" ca="1" si="446"/>
        <v>14.907399415905976</v>
      </c>
      <c r="H999" s="307">
        <f t="shared" ca="1" si="447"/>
        <v>-128.2259793331811</v>
      </c>
      <c r="I999" s="304">
        <f t="shared" ca="1" si="448"/>
        <v>129.08962906949085</v>
      </c>
      <c r="J999" s="306">
        <f t="shared" ca="1" si="449"/>
        <v>806.96660753290701</v>
      </c>
      <c r="K999" s="307">
        <f t="shared" ca="1" si="450"/>
        <v>-8.9689292442715711</v>
      </c>
      <c r="L999" s="304">
        <f t="shared" ca="1" si="435"/>
        <v>807.01644801389114</v>
      </c>
      <c r="M999" s="306">
        <f t="shared" ca="1" si="451"/>
        <v>-1.455057101325649</v>
      </c>
      <c r="N999" s="304">
        <f t="shared" ca="1" si="452"/>
        <v>-83.368630856499067</v>
      </c>
      <c r="P999" s="310">
        <f t="shared" ca="1" si="453"/>
        <v>23</v>
      </c>
      <c r="Q999" s="304">
        <f t="shared" ca="1" si="454"/>
        <v>0</v>
      </c>
      <c r="R999" s="306">
        <f t="shared" ca="1" si="455"/>
        <v>0</v>
      </c>
      <c r="S999" s="307">
        <f t="shared" ca="1" si="456"/>
        <v>8.7299999999999986</v>
      </c>
      <c r="T999" s="304">
        <f t="shared" ca="1" si="436"/>
        <v>85.641299999999987</v>
      </c>
      <c r="U999" s="311">
        <f t="shared" ca="1" si="437"/>
        <v>0</v>
      </c>
      <c r="V999" s="306">
        <f t="shared" ca="1" si="438"/>
        <v>1.2260991867588364</v>
      </c>
      <c r="W999" s="304">
        <f t="shared" ca="1" si="439"/>
        <v>55.905836322124749</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3.3405325444835778</v>
      </c>
      <c r="AH999" s="304">
        <f t="shared" ca="1" si="463"/>
        <v>-6.4038345126158021</v>
      </c>
    </row>
    <row r="1000" spans="1:34" x14ac:dyDescent="0.2">
      <c r="A1000" s="347">
        <f t="shared" ca="1" si="441"/>
        <v>1E-4</v>
      </c>
      <c r="B1000" s="304">
        <f t="shared" ca="1" si="442"/>
        <v>33.548100000001803</v>
      </c>
      <c r="D1000" s="306">
        <f t="shared" ca="1" si="443"/>
        <v>-0.73952598712131523</v>
      </c>
      <c r="E1000" s="307">
        <f t="shared" ca="1" si="444"/>
        <v>-3.4489680523492421</v>
      </c>
      <c r="F1000" s="304">
        <f t="shared" ca="1" si="445"/>
        <v>3.5273615226899384</v>
      </c>
      <c r="G1000" s="306">
        <f t="shared" ca="1" si="446"/>
        <v>14.907325463307265</v>
      </c>
      <c r="H1000" s="307">
        <f t="shared" ca="1" si="447"/>
        <v>-128.22632422998635</v>
      </c>
      <c r="I1000" s="304">
        <f t="shared" ca="1" si="448"/>
        <v>129.08996311875899</v>
      </c>
      <c r="J1000" s="306">
        <f t="shared" ca="1" si="449"/>
        <v>806.96660753290701</v>
      </c>
      <c r="K1000" s="307">
        <f t="shared" ca="1" si="450"/>
        <v>-8.9817518594497301</v>
      </c>
      <c r="L1000" s="304">
        <f t="shared" ca="1" si="435"/>
        <v>807.01659062229544</v>
      </c>
      <c r="M1000" s="306">
        <f t="shared" ca="1" si="451"/>
        <v>-1.4550579789063529</v>
      </c>
      <c r="N1000" s="304">
        <f t="shared" ca="1" si="452"/>
        <v>-83.368681138169592</v>
      </c>
      <c r="P1000" s="310">
        <f t="shared" ca="1" si="453"/>
        <v>23</v>
      </c>
      <c r="Q1000" s="304">
        <f t="shared" ca="1" si="454"/>
        <v>0</v>
      </c>
      <c r="R1000" s="306">
        <f t="shared" ca="1" si="455"/>
        <v>0</v>
      </c>
      <c r="S1000" s="307">
        <f t="shared" ca="1" si="456"/>
        <v>8.7299999999999986</v>
      </c>
      <c r="T1000" s="304">
        <f t="shared" ca="1" si="436"/>
        <v>85.641299999999987</v>
      </c>
      <c r="U1000" s="311">
        <f t="shared" ca="1" si="437"/>
        <v>0</v>
      </c>
      <c r="V1000" s="306">
        <f t="shared" ca="1" si="438"/>
        <v>1.2261007589399655</v>
      </c>
      <c r="W1000" s="304">
        <f t="shared" ca="1" si="439"/>
        <v>55.906197347393302</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3.3404921839285979</v>
      </c>
      <c r="AH1000" s="304">
        <f t="shared" ca="1" si="463"/>
        <v>-6.4038758673682423</v>
      </c>
    </row>
    <row r="1001" spans="1:34" x14ac:dyDescent="0.2">
      <c r="A1001" s="347">
        <f t="shared" ca="1" si="441"/>
        <v>1E-4</v>
      </c>
      <c r="B1001" s="304">
        <f t="shared" ca="1" si="442"/>
        <v>33.548200000001806</v>
      </c>
      <c r="D1001" s="306">
        <f t="shared" ca="1" si="443"/>
        <v>-0.73952518043148585</v>
      </c>
      <c r="E1001" s="307">
        <f t="shared" ca="1" si="444"/>
        <v>-3.4489263254732023</v>
      </c>
      <c r="F1001" s="304">
        <f t="shared" ca="1" si="445"/>
        <v>3.527320554051518</v>
      </c>
      <c r="G1001" s="306">
        <f t="shared" ca="1" si="446"/>
        <v>14.907251510789221</v>
      </c>
      <c r="H1001" s="307">
        <f t="shared" ca="1" si="447"/>
        <v>-128.22666912261889</v>
      </c>
      <c r="I1001" s="304">
        <f t="shared" ca="1" si="448"/>
        <v>129.09029716399104</v>
      </c>
      <c r="J1001" s="306">
        <f t="shared" ca="1" si="449"/>
        <v>806.96660753290701</v>
      </c>
      <c r="K1001" s="307">
        <f t="shared" ca="1" si="450"/>
        <v>-8.9945745091173599</v>
      </c>
      <c r="L1001" s="304">
        <f t="shared" ca="1" si="435"/>
        <v>807.01673343479615</v>
      </c>
      <c r="M1001" s="306">
        <f t="shared" ca="1" si="451"/>
        <v>-1.4550588564781615</v>
      </c>
      <c r="N1001" s="304">
        <f t="shared" ca="1" si="452"/>
        <v>-83.36873141933043</v>
      </c>
      <c r="P1001" s="310">
        <f t="shared" ca="1" si="453"/>
        <v>23</v>
      </c>
      <c r="Q1001" s="304">
        <f t="shared" ca="1" si="454"/>
        <v>0</v>
      </c>
      <c r="R1001" s="306">
        <f t="shared" ca="1" si="455"/>
        <v>0</v>
      </c>
      <c r="S1001" s="307">
        <f t="shared" ca="1" si="456"/>
        <v>8.7299999999999986</v>
      </c>
      <c r="T1001" s="304">
        <f t="shared" ca="1" si="436"/>
        <v>85.641299999999987</v>
      </c>
      <c r="U1001" s="311">
        <f t="shared" ca="1" si="437"/>
        <v>0</v>
      </c>
      <c r="V1001" s="306">
        <f t="shared" ca="1" si="438"/>
        <v>1.2261023311273398</v>
      </c>
      <c r="W1001" s="304">
        <f t="shared" ca="1" si="439"/>
        <v>55.906558370941461</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3.340451823553086</v>
      </c>
      <c r="AH1001" s="304">
        <f t="shared" ca="1" si="463"/>
        <v>-6.4039172219236322</v>
      </c>
    </row>
    <row r="1002" spans="1:34" x14ac:dyDescent="0.2">
      <c r="A1002" s="347">
        <f t="shared" ca="1" si="441"/>
        <v>1E-4</v>
      </c>
      <c r="B1002" s="304">
        <f t="shared" ca="1" si="442"/>
        <v>33.548300000001809</v>
      </c>
      <c r="D1002" s="306">
        <f t="shared" ca="1" si="443"/>
        <v>-0.73952437370281565</v>
      </c>
      <c r="E1002" s="307">
        <f t="shared" ca="1" si="444"/>
        <v>-3.4488845987960053</v>
      </c>
      <c r="F1002" s="304">
        <f t="shared" ca="1" si="445"/>
        <v>3.5272795856173387</v>
      </c>
      <c r="G1002" s="306">
        <f t="shared" ca="1" si="446"/>
        <v>14.907177558351851</v>
      </c>
      <c r="H1002" s="307">
        <f t="shared" ca="1" si="447"/>
        <v>-128.22701401107878</v>
      </c>
      <c r="I1002" s="304">
        <f t="shared" ca="1" si="448"/>
        <v>129.09063120518709</v>
      </c>
      <c r="J1002" s="306">
        <f t="shared" ca="1" si="449"/>
        <v>806.96660753290701</v>
      </c>
      <c r="K1002" s="307">
        <f t="shared" ca="1" si="450"/>
        <v>-9.0073971932740449</v>
      </c>
      <c r="L1002" s="304">
        <f t="shared" ca="1" si="435"/>
        <v>807.01687645139498</v>
      </c>
      <c r="M1002" s="306">
        <f t="shared" ca="1" si="451"/>
        <v>-1.4550597340410749</v>
      </c>
      <c r="N1002" s="304">
        <f t="shared" ca="1" si="452"/>
        <v>-83.368781699981639</v>
      </c>
      <c r="P1002" s="310">
        <f t="shared" ca="1" si="453"/>
        <v>23</v>
      </c>
      <c r="Q1002" s="304">
        <f t="shared" ca="1" si="454"/>
        <v>0</v>
      </c>
      <c r="R1002" s="306">
        <f t="shared" ca="1" si="455"/>
        <v>0</v>
      </c>
      <c r="S1002" s="307">
        <f t="shared" ca="1" si="456"/>
        <v>8.7299999999999986</v>
      </c>
      <c r="T1002" s="304">
        <f t="shared" ca="1" si="436"/>
        <v>85.641299999999987</v>
      </c>
      <c r="U1002" s="311">
        <f t="shared" ca="1" si="437"/>
        <v>0</v>
      </c>
      <c r="V1002" s="306">
        <f t="shared" ca="1" si="438"/>
        <v>1.2261039033209598</v>
      </c>
      <c r="W1002" s="304">
        <f t="shared" ca="1" si="439"/>
        <v>55.906919392769296</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3.3404114633570572</v>
      </c>
      <c r="AH1002" s="304">
        <f t="shared" ca="1" si="463"/>
        <v>-6.4039585762819549</v>
      </c>
    </row>
    <row r="1003" spans="1:34" x14ac:dyDescent="0.2">
      <c r="A1003" s="347">
        <f t="shared" ca="1" si="441"/>
        <v>1E-4</v>
      </c>
      <c r="B1003" s="304">
        <f t="shared" ca="1" si="442"/>
        <v>33.548400000001813</v>
      </c>
      <c r="D1003" s="306">
        <f t="shared" ca="1" si="443"/>
        <v>-0.73952356693530585</v>
      </c>
      <c r="E1003" s="307">
        <f t="shared" ca="1" si="444"/>
        <v>-3.4488428723176447</v>
      </c>
      <c r="F1003" s="304">
        <f t="shared" ca="1" si="445"/>
        <v>3.5272386173873946</v>
      </c>
      <c r="G1003" s="306">
        <f t="shared" ca="1" si="446"/>
        <v>14.907103605995157</v>
      </c>
      <c r="H1003" s="307">
        <f t="shared" ca="1" si="447"/>
        <v>-128.22735889536602</v>
      </c>
      <c r="I1003" s="304">
        <f t="shared" ca="1" si="448"/>
        <v>129.09096524234715</v>
      </c>
      <c r="J1003" s="306">
        <f t="shared" ca="1" si="449"/>
        <v>806.96660753290701</v>
      </c>
      <c r="K1003" s="307">
        <f t="shared" ca="1" si="450"/>
        <v>-9.0202199119193676</v>
      </c>
      <c r="L1003" s="304">
        <f t="shared" ca="1" si="435"/>
        <v>807.01701967209351</v>
      </c>
      <c r="M1003" s="306">
        <f t="shared" ca="1" si="451"/>
        <v>-1.4550606115950935</v>
      </c>
      <c r="N1003" s="304">
        <f t="shared" ca="1" si="452"/>
        <v>-83.36883198012319</v>
      </c>
      <c r="P1003" s="310">
        <f t="shared" ca="1" si="453"/>
        <v>23</v>
      </c>
      <c r="Q1003" s="304">
        <f t="shared" ca="1" si="454"/>
        <v>0</v>
      </c>
      <c r="R1003" s="306">
        <f t="shared" ca="1" si="455"/>
        <v>0</v>
      </c>
      <c r="S1003" s="307">
        <f t="shared" ca="1" si="456"/>
        <v>8.7299999999999986</v>
      </c>
      <c r="T1003" s="304">
        <f t="shared" ca="1" si="436"/>
        <v>85.641299999999987</v>
      </c>
      <c r="U1003" s="311">
        <f t="shared" ca="1" si="437"/>
        <v>0</v>
      </c>
      <c r="V1003" s="306">
        <f ca="1">Rho_moyen*(20000-Alt_rampe-pos_z)/(20000+Alt_rampe+pos_z)</f>
        <v>1.2261054755208254</v>
      </c>
      <c r="W1003" s="304">
        <f t="shared" ca="1" si="439"/>
        <v>55.907280412876766</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3.3403711033405079</v>
      </c>
      <c r="AH1003" s="304">
        <f t="shared" ca="1" si="463"/>
        <v>-6.4039999304432191</v>
      </c>
    </row>
    <row r="1004" spans="1:34" x14ac:dyDescent="0.2">
      <c r="A1004" s="348">
        <f t="shared" ca="1" si="441"/>
        <v>1E-4</v>
      </c>
      <c r="B1004" s="305">
        <f t="shared" ca="1" si="442"/>
        <v>33.548500000001816</v>
      </c>
      <c r="D1004" s="308">
        <f t="shared" ca="1" si="443"/>
        <v>-0.73952276012895612</v>
      </c>
      <c r="E1004" s="309">
        <f t="shared" ca="1" si="444"/>
        <v>-3.4488011460381243</v>
      </c>
      <c r="F1004" s="305">
        <f t="shared" ca="1" si="445"/>
        <v>3.5271976493616899</v>
      </c>
      <c r="G1004" s="308">
        <f t="shared" ca="1" si="446"/>
        <v>14.907029653719144</v>
      </c>
      <c r="H1004" s="309">
        <f t="shared" ca="1" si="447"/>
        <v>-128.22770377548062</v>
      </c>
      <c r="I1004" s="305">
        <f t="shared" ca="1" si="448"/>
        <v>129.09129927547119</v>
      </c>
      <c r="J1004" s="308">
        <f t="shared" ca="1" si="449"/>
        <v>806.96660753290701</v>
      </c>
      <c r="K1004" s="309">
        <f t="shared" ca="1" si="450"/>
        <v>-9.0330426650529105</v>
      </c>
      <c r="L1004" s="305">
        <f t="shared" ca="1" si="435"/>
        <v>807.01716309689323</v>
      </c>
      <c r="M1004" s="308">
        <f t="shared" ca="1" si="451"/>
        <v>-1.4550614891402169</v>
      </c>
      <c r="N1004" s="305">
        <f t="shared" ca="1" si="452"/>
        <v>-83.368882259755097</v>
      </c>
      <c r="P1004" s="312">
        <f t="shared" ca="1" si="453"/>
        <v>23</v>
      </c>
      <c r="Q1004" s="305">
        <f t="shared" ca="1" si="454"/>
        <v>0</v>
      </c>
      <c r="R1004" s="308">
        <f t="shared" ca="1" si="455"/>
        <v>0</v>
      </c>
      <c r="S1004" s="309">
        <f t="shared" ca="1" si="456"/>
        <v>8.7299999999999986</v>
      </c>
      <c r="T1004" s="305">
        <f t="shared" ca="1" si="436"/>
        <v>85.641299999999987</v>
      </c>
      <c r="U1004" s="313">
        <f t="shared" ca="1" si="437"/>
        <v>0</v>
      </c>
      <c r="V1004" s="308">
        <f t="shared" ca="1" si="438"/>
        <v>1.2261070477269367</v>
      </c>
      <c r="W1004" s="305">
        <f ca="1">1/2*Rho*Sref*Cx*vit_xz^2</f>
        <v>55.907641431263826</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3.3403307435034417</v>
      </c>
      <c r="AH1004" s="305">
        <f t="shared" ca="1" si="463"/>
        <v>-6.4040412844074197</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v>
      </c>
      <c r="D8" s="600"/>
      <c r="M8" s="75"/>
    </row>
    <row r="9" spans="1:13" ht="15.75" x14ac:dyDescent="0.25">
      <c r="A9" s="59"/>
      <c r="B9" s="140" t="s">
        <v>4</v>
      </c>
      <c r="C9" s="600" t="str">
        <f>Club</f>
        <v>L'AéroIPSA</v>
      </c>
      <c r="D9" s="600"/>
      <c r="M9" s="75"/>
    </row>
    <row r="10" spans="1:13" ht="15.75" x14ac:dyDescent="0.25">
      <c r="A10" s="59"/>
      <c r="B10" s="140" t="s">
        <v>563</v>
      </c>
      <c r="C10" s="666" t="str">
        <f>Matricule</f>
        <v>FX0</v>
      </c>
      <c r="D10" s="667"/>
      <c r="M10" s="75"/>
    </row>
    <row r="11" spans="1:13" x14ac:dyDescent="0.2">
      <c r="A11" s="59"/>
      <c r="B11" s="140" t="str">
        <f>IF(Lang="Français","Masse sans propu",IF(Lang="English","Mass without M",""))</f>
        <v>Masse sans propu</v>
      </c>
      <c r="C11" s="662">
        <f>MasseSans</f>
        <v>8.08</v>
      </c>
      <c r="D11" s="662"/>
      <c r="M11" s="75"/>
    </row>
    <row r="12" spans="1:13" x14ac:dyDescent="0.2">
      <c r="A12" s="59"/>
      <c r="B12" s="140" t="str">
        <f>IF(Lang="Français","Masse totale",IF(Lang="English","Total mass",""))</f>
        <v>Masse totale</v>
      </c>
      <c r="C12" s="665" t="str">
        <f ca="1">MassePlein &amp; " kg ±" &amp; MasseSans &amp; " kg"</f>
        <v>9,712 kg ±8,08 kg</v>
      </c>
      <c r="D12" s="665"/>
      <c r="M12" s="75"/>
    </row>
    <row r="13" spans="1:13" x14ac:dyDescent="0.2">
      <c r="A13" s="59"/>
      <c r="B13" s="227" t="str">
        <f>IF(Lang="Français","Propulseur",IF(Lang="English","Motor",""))</f>
        <v>Propulseur</v>
      </c>
      <c r="C13" s="628" t="str">
        <f>Propu</f>
        <v>Pro54-5G WT</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97.333333333333329</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8.4165623384160752E-4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7.3764788242033962E-4</v>
      </c>
      <c r="I43" s="403">
        <f t="shared" ref="I43:I69" ca="1" si="6">Q_var/m_bal</f>
        <v>1.2948557443717037E-3</v>
      </c>
      <c r="J43" s="403">
        <f t="shared" ref="J43:J69" ca="1" si="7">1/(2*b_prop)*LN(  ((EXP(2*SQRT(a_prop*b_prop)*Temps_fin_propu)+1)^2)  /  (((1+1)^2)*EXP(2*SQRT(a_prop*b_prop)*Temps_fin_propu)))</f>
        <v>1128.923841116238</v>
      </c>
      <c r="K43" s="410">
        <f t="shared" ref="K43:K69" ca="1" si="8">SQRT(a_prop/b_prop)  *  (EXP(2*SQRT(a_prop*b_prop)*Temps_fin_propu)-1)/(EXP(2*SQRT(a_prop*b_prop)*Temps_fin_propu)+1)</f>
        <v>1059.1052405465541</v>
      </c>
      <c r="L43" s="413">
        <f t="shared" ref="L43:L69" ca="1" si="9">alt_prop + 1/(2*b_bal) * LN(1+b_bal/g*V_prop^2)</f>
        <v>3061.3138476180256</v>
      </c>
      <c r="M43" s="416">
        <f t="shared" ref="M43:M69" ca="1" si="10">Temps_fin_propu + ATAN(SQRT(b_bal/g)*V_prop)/SQRT(b_bal*g)</f>
        <v>14.909619717772436</v>
      </c>
    </row>
    <row r="44" spans="1:13" x14ac:dyDescent="0.2">
      <c r="B44" s="426">
        <f t="shared" ca="1" si="0"/>
        <v>54</v>
      </c>
      <c r="C44" s="404">
        <f t="shared" ca="1" si="1"/>
        <v>8.4165623384160752E-4</v>
      </c>
      <c r="D44" s="401">
        <f ca="1">MpropuPlein+0.25*MasseSans</f>
        <v>3.6520000000000001</v>
      </c>
      <c r="E44" s="401">
        <f t="shared" ca="1" si="2"/>
        <v>3.161</v>
      </c>
      <c r="F44" s="401">
        <f t="shared" ca="1" si="3"/>
        <v>2.6700000000000004</v>
      </c>
      <c r="G44" s="408">
        <f t="shared" ca="1" si="4"/>
        <v>362.04605820942726</v>
      </c>
      <c r="H44" s="404">
        <f t="shared" ca="1" si="5"/>
        <v>2.6626264911154936E-4</v>
      </c>
      <c r="I44" s="404">
        <f t="shared" ca="1" si="6"/>
        <v>3.1522705387326122E-4</v>
      </c>
      <c r="J44" s="404">
        <f t="shared" ca="1" si="7"/>
        <v>500.52979250722268</v>
      </c>
      <c r="K44" s="411">
        <f t="shared" ca="1" si="8"/>
        <v>564.04606718888101</v>
      </c>
      <c r="L44" s="414">
        <f t="shared" ca="1" si="9"/>
        <v>4335.822891425295</v>
      </c>
      <c r="M44" s="417">
        <f t="shared" ca="1" si="10"/>
        <v>24.496187697558998</v>
      </c>
    </row>
    <row r="45" spans="1:13" x14ac:dyDescent="0.2">
      <c r="B45" s="426">
        <f t="shared" ca="1" si="0"/>
        <v>54</v>
      </c>
      <c r="C45" s="404">
        <f t="shared" ca="1" si="1"/>
        <v>8.4165623384160752E-4</v>
      </c>
      <c r="D45" s="401">
        <f ca="1">MpropuPlein+0.5*MasseSans</f>
        <v>5.6719999999999997</v>
      </c>
      <c r="E45" s="401">
        <f t="shared" ca="1" si="2"/>
        <v>5.181</v>
      </c>
      <c r="F45" s="401">
        <f t="shared" ca="1" si="3"/>
        <v>4.6899999999999995</v>
      </c>
      <c r="G45" s="408">
        <f t="shared" ca="1" si="4"/>
        <v>217.06454159428674</v>
      </c>
      <c r="H45" s="404">
        <f t="shared" ca="1" si="5"/>
        <v>1.624505373174305E-4</v>
      </c>
      <c r="I45" s="404">
        <f t="shared" ca="1" si="6"/>
        <v>1.794576191559931E-4</v>
      </c>
      <c r="J45" s="404">
        <f t="shared" ca="1" si="7"/>
        <v>308.47132452562607</v>
      </c>
      <c r="K45" s="411">
        <f t="shared" ca="1" si="8"/>
        <v>356.96544364071468</v>
      </c>
      <c r="L45" s="414">
        <f t="shared" ca="1" si="9"/>
        <v>3661.0103659660599</v>
      </c>
      <c r="M45" s="417">
        <f t="shared" ca="1" si="10"/>
        <v>25.317125373764167</v>
      </c>
    </row>
    <row r="46" spans="1:13" x14ac:dyDescent="0.2">
      <c r="B46" s="426">
        <f t="shared" ca="1" si="0"/>
        <v>54</v>
      </c>
      <c r="C46" s="404">
        <f t="shared" ca="1" si="1"/>
        <v>8.4165623384160752E-4</v>
      </c>
      <c r="D46" s="401">
        <f ca="1">MpropuPlein+0.75*MasseSans</f>
        <v>7.6920000000000002</v>
      </c>
      <c r="E46" s="401">
        <f t="shared" ca="1" si="2"/>
        <v>7.2010000000000005</v>
      </c>
      <c r="F46" s="401">
        <f t="shared" ca="1" si="3"/>
        <v>6.71</v>
      </c>
      <c r="G46" s="408">
        <f t="shared" ca="1" si="4"/>
        <v>153.42246771281759</v>
      </c>
      <c r="H46" s="404">
        <f t="shared" ca="1" si="5"/>
        <v>1.1688046574664734E-4</v>
      </c>
      <c r="I46" s="404">
        <f t="shared" ca="1" si="6"/>
        <v>1.2543311979755701E-4</v>
      </c>
      <c r="J46" s="404">
        <f t="shared" ca="1" si="7"/>
        <v>219.80667098099386</v>
      </c>
      <c r="K46" s="411">
        <f t="shared" ca="1" si="8"/>
        <v>256.40414887882986</v>
      </c>
      <c r="L46" s="414">
        <f t="shared" ca="1" si="9"/>
        <v>2651.7629864615151</v>
      </c>
      <c r="M46" s="417">
        <f t="shared" ca="1" si="10"/>
        <v>22.853860327450352</v>
      </c>
    </row>
    <row r="47" spans="1:13" x14ac:dyDescent="0.2">
      <c r="B47" s="426">
        <f t="shared" ca="1" si="0"/>
        <v>54</v>
      </c>
      <c r="C47" s="404">
        <f t="shared" ca="1" si="1"/>
        <v>8.4165623384160752E-4</v>
      </c>
      <c r="D47" s="401">
        <f ca="1">MpropuPlein+1*MasseSans</f>
        <v>9.7119999999999997</v>
      </c>
      <c r="E47" s="401">
        <f t="shared" ca="1" si="2"/>
        <v>9.2210000000000001</v>
      </c>
      <c r="F47" s="401">
        <f t="shared" ca="1" si="3"/>
        <v>8.73</v>
      </c>
      <c r="G47" s="408">
        <f t="shared" ca="1" si="4"/>
        <v>117.66391823012684</v>
      </c>
      <c r="H47" s="404">
        <f t="shared" ca="1" si="5"/>
        <v>9.1276025793472242E-5</v>
      </c>
      <c r="I47" s="404">
        <f t="shared" ca="1" si="6"/>
        <v>9.6409648779107387E-5</v>
      </c>
      <c r="J47" s="404">
        <f t="shared" ca="1" si="7"/>
        <v>169.15202940090913</v>
      </c>
      <c r="K47" s="411">
        <f t="shared" ca="1" si="8"/>
        <v>197.98451964340987</v>
      </c>
      <c r="L47" s="414">
        <f t="shared" ca="1" si="9"/>
        <v>1859.1398260756748</v>
      </c>
      <c r="M47" s="417">
        <f t="shared" ca="1" si="10"/>
        <v>19.762184506549705</v>
      </c>
    </row>
    <row r="48" spans="1:13" x14ac:dyDescent="0.2">
      <c r="B48" s="426">
        <f t="shared" ca="1" si="0"/>
        <v>54</v>
      </c>
      <c r="C48" s="404">
        <f t="shared" ca="1" si="1"/>
        <v>8.4165623384160752E-4</v>
      </c>
      <c r="D48" s="401">
        <f ca="1">MpropuPlein+1.25*MasseSans</f>
        <v>11.731999999999999</v>
      </c>
      <c r="E48" s="401">
        <f t="shared" ca="1" si="2"/>
        <v>11.241</v>
      </c>
      <c r="F48" s="401">
        <f t="shared" ca="1" si="3"/>
        <v>10.75</v>
      </c>
      <c r="G48" s="408">
        <f t="shared" ca="1" si="4"/>
        <v>94.75694244284314</v>
      </c>
      <c r="H48" s="404">
        <f t="shared" ca="1" si="5"/>
        <v>7.487378648177276E-5</v>
      </c>
      <c r="I48" s="404">
        <f t="shared" ca="1" si="6"/>
        <v>7.8293603148056514E-5</v>
      </c>
      <c r="J48" s="404">
        <f t="shared" ca="1" si="7"/>
        <v>136.45841014606373</v>
      </c>
      <c r="K48" s="411">
        <f t="shared" ca="1" si="8"/>
        <v>159.99478277460227</v>
      </c>
      <c r="L48" s="414">
        <f t="shared" ca="1" si="9"/>
        <v>1323.6479889231498</v>
      </c>
      <c r="M48" s="417">
        <f t="shared" ca="1" si="10"/>
        <v>17.017672609243867</v>
      </c>
    </row>
    <row r="49" spans="2:13" x14ac:dyDescent="0.2">
      <c r="B49" s="426">
        <f t="shared" ca="1" si="0"/>
        <v>54</v>
      </c>
      <c r="C49" s="404">
        <f t="shared" ca="1" si="1"/>
        <v>8.4165623384160752E-4</v>
      </c>
      <c r="D49" s="401">
        <f ca="1">MpropuPlein+1.5*MasseSans</f>
        <v>13.752000000000001</v>
      </c>
      <c r="E49" s="401">
        <f t="shared" ca="1" si="2"/>
        <v>13.261000000000001</v>
      </c>
      <c r="F49" s="401">
        <f t="shared" ca="1" si="3"/>
        <v>12.770000000000001</v>
      </c>
      <c r="G49" s="408">
        <f t="shared" ca="1" si="4"/>
        <v>78.82863961993813</v>
      </c>
      <c r="H49" s="404">
        <f t="shared" ca="1" si="5"/>
        <v>6.3468534336898238E-5</v>
      </c>
      <c r="I49" s="404">
        <f t="shared" ca="1" si="6"/>
        <v>6.5908867176320084E-5</v>
      </c>
      <c r="J49" s="404">
        <f t="shared" ca="1" si="7"/>
        <v>113.63393889721532</v>
      </c>
      <c r="K49" s="411">
        <f t="shared" ca="1" si="8"/>
        <v>133.36652084430114</v>
      </c>
      <c r="L49" s="414">
        <f t="shared" ca="1" si="9"/>
        <v>969.98532214538318</v>
      </c>
      <c r="M49" s="417">
        <f t="shared" ca="1" si="10"/>
        <v>14.789217520237385</v>
      </c>
    </row>
    <row r="50" spans="2:13" x14ac:dyDescent="0.2">
      <c r="B50" s="426">
        <f t="shared" ca="1" si="0"/>
        <v>54</v>
      </c>
      <c r="C50" s="404">
        <f t="shared" ca="1" si="1"/>
        <v>8.4165623384160752E-4</v>
      </c>
      <c r="D50" s="401">
        <f ca="1">MpropuPlein+1.75*MasseSans</f>
        <v>15.772</v>
      </c>
      <c r="E50" s="401">
        <f t="shared" ca="1" si="2"/>
        <v>15.281000000000001</v>
      </c>
      <c r="F50" s="401">
        <f t="shared" ca="1" si="3"/>
        <v>14.790000000000001</v>
      </c>
      <c r="G50" s="408">
        <f t="shared" ca="1" si="4"/>
        <v>67.111471107911754</v>
      </c>
      <c r="H50" s="404">
        <f t="shared" ca="1" si="5"/>
        <v>5.5078609635600252E-5</v>
      </c>
      <c r="I50" s="404">
        <f t="shared" ca="1" si="6"/>
        <v>5.6907115202272312E-5</v>
      </c>
      <c r="J50" s="404">
        <f t="shared" ca="1" si="7"/>
        <v>96.803906338873134</v>
      </c>
      <c r="K50" s="411">
        <f t="shared" ca="1" si="8"/>
        <v>113.68497130393935</v>
      </c>
      <c r="L50" s="414">
        <f t="shared" ca="1" si="9"/>
        <v>732.00874761585089</v>
      </c>
      <c r="M50" s="417">
        <f t="shared" ca="1" si="10"/>
        <v>13.01143862478926</v>
      </c>
    </row>
    <row r="51" spans="2:13" x14ac:dyDescent="0.2">
      <c r="B51" s="427">
        <f t="shared" ca="1" si="0"/>
        <v>54</v>
      </c>
      <c r="C51" s="405">
        <f t="shared" ca="1" si="1"/>
        <v>8.4165623384160752E-4</v>
      </c>
      <c r="D51" s="402">
        <f ca="1">MpropuPlein+2*MasseSans</f>
        <v>17.792000000000002</v>
      </c>
      <c r="E51" s="402">
        <f t="shared" ca="1" si="2"/>
        <v>17.301000000000002</v>
      </c>
      <c r="F51" s="402">
        <f t="shared" ca="1" si="3"/>
        <v>16.810000000000002</v>
      </c>
      <c r="G51" s="409">
        <f t="shared" ca="1" si="4"/>
        <v>58.130408068897722</v>
      </c>
      <c r="H51" s="405">
        <f t="shared" ca="1" si="5"/>
        <v>4.8647837341287057E-5</v>
      </c>
      <c r="I51" s="405">
        <f t="shared" ca="1" si="6"/>
        <v>5.0068782500987945E-5</v>
      </c>
      <c r="J51" s="405">
        <f t="shared" ca="1" si="7"/>
        <v>83.884272934954538</v>
      </c>
      <c r="K51" s="412">
        <f t="shared" ca="1" si="8"/>
        <v>98.553358038847435</v>
      </c>
      <c r="L51" s="415">
        <f t="shared" ca="1" si="9"/>
        <v>567.04905183913013</v>
      </c>
      <c r="M51" s="418">
        <f t="shared" ca="1" si="10"/>
        <v>11.584977758191551</v>
      </c>
    </row>
    <row r="52" spans="2:13" x14ac:dyDescent="0.2">
      <c r="B52" s="425">
        <f t="shared" ref="B52:B60" si="11">D_ref</f>
        <v>97.333333333333329</v>
      </c>
      <c r="C52" s="403">
        <f t="shared" si="1"/>
        <v>2.7344527176600682E-3</v>
      </c>
      <c r="D52" s="400">
        <f ca="1">MpropuPlein+0*MasseSans</f>
        <v>1.6319999999999999</v>
      </c>
      <c r="E52" s="400">
        <f t="shared" ca="1" si="2"/>
        <v>1.141</v>
      </c>
      <c r="F52" s="400">
        <f t="shared" ca="1" si="3"/>
        <v>0.65</v>
      </c>
      <c r="G52" s="407">
        <f t="shared" ca="1" si="4"/>
        <v>1020.3714198071864</v>
      </c>
      <c r="H52" s="403">
        <f t="shared" ca="1" si="5"/>
        <v>2.3965405062752569E-3</v>
      </c>
      <c r="I52" s="403">
        <f t="shared" ca="1" si="6"/>
        <v>4.2068503348616434E-3</v>
      </c>
      <c r="J52" s="403">
        <f t="shared" ca="1" si="7"/>
        <v>822.08082339953955</v>
      </c>
      <c r="K52" s="410">
        <f t="shared" ca="1" si="8"/>
        <v>646.13507209108104</v>
      </c>
      <c r="L52" s="413">
        <f t="shared" ca="1" si="9"/>
        <v>1439.305517304459</v>
      </c>
      <c r="M52" s="416">
        <f t="shared" ca="1" si="10"/>
        <v>9.0650582899662329</v>
      </c>
    </row>
    <row r="53" spans="2:13" x14ac:dyDescent="0.2">
      <c r="B53" s="426">
        <f t="shared" si="11"/>
        <v>97.333333333333329</v>
      </c>
      <c r="C53" s="404">
        <f t="shared" si="1"/>
        <v>2.7344527176600682E-3</v>
      </c>
      <c r="D53" s="401">
        <f ca="1">MpropuPlein+0.25*MasseSans</f>
        <v>3.6520000000000001</v>
      </c>
      <c r="E53" s="401">
        <f t="shared" ca="1" si="2"/>
        <v>3.161</v>
      </c>
      <c r="F53" s="401">
        <f t="shared" ca="1" si="3"/>
        <v>2.6700000000000004</v>
      </c>
      <c r="G53" s="408">
        <f t="shared" ca="1" si="4"/>
        <v>362.04605820942726</v>
      </c>
      <c r="H53" s="404">
        <f t="shared" ca="1" si="5"/>
        <v>8.6505938552991718E-4</v>
      </c>
      <c r="I53" s="404">
        <f t="shared" ca="1" si="6"/>
        <v>1.0241395946292389E-3</v>
      </c>
      <c r="J53" s="404">
        <f t="shared" ca="1" si="7"/>
        <v>459.22922045681372</v>
      </c>
      <c r="K53" s="411">
        <f t="shared" ca="1" si="8"/>
        <v>478.99329705359366</v>
      </c>
      <c r="L53" s="414">
        <f t="shared" ca="1" si="9"/>
        <v>2029.8012379583108</v>
      </c>
      <c r="M53" s="417">
        <f t="shared" ca="1" si="10"/>
        <v>15.360503261660039</v>
      </c>
    </row>
    <row r="54" spans="2:13" x14ac:dyDescent="0.2">
      <c r="B54" s="426">
        <f t="shared" si="11"/>
        <v>97.333333333333329</v>
      </c>
      <c r="C54" s="404">
        <f t="shared" si="1"/>
        <v>2.7344527176600682E-3</v>
      </c>
      <c r="D54" s="401">
        <f ca="1">MpropuPlein+0.5*MasseSans</f>
        <v>5.6719999999999997</v>
      </c>
      <c r="E54" s="401">
        <f t="shared" ca="1" si="2"/>
        <v>5.181</v>
      </c>
      <c r="F54" s="401">
        <f t="shared" ca="1" si="3"/>
        <v>4.6899999999999995</v>
      </c>
      <c r="G54" s="408">
        <f t="shared" ca="1" si="4"/>
        <v>217.06454159428674</v>
      </c>
      <c r="H54" s="404">
        <f t="shared" ca="1" si="5"/>
        <v>5.2778473608571094E-4</v>
      </c>
      <c r="I54" s="404">
        <f t="shared" ca="1" si="6"/>
        <v>5.8303895898935366E-4</v>
      </c>
      <c r="J54" s="404">
        <f t="shared" ca="1" si="7"/>
        <v>297.73955131486395</v>
      </c>
      <c r="K54" s="411">
        <f t="shared" ca="1" si="8"/>
        <v>333.04094503903298</v>
      </c>
      <c r="L54" s="414">
        <f t="shared" ca="1" si="9"/>
        <v>2036.1382339887125</v>
      </c>
      <c r="M54" s="417">
        <f t="shared" ca="1" si="10"/>
        <v>17.559040807980011</v>
      </c>
    </row>
    <row r="55" spans="2:13" x14ac:dyDescent="0.2">
      <c r="B55" s="426">
        <f t="shared" si="11"/>
        <v>97.333333333333329</v>
      </c>
      <c r="C55" s="404">
        <f t="shared" si="1"/>
        <v>2.7344527176600682E-3</v>
      </c>
      <c r="D55" s="401">
        <f ca="1">MpropuPlein+0.75*MasseSans</f>
        <v>7.6920000000000002</v>
      </c>
      <c r="E55" s="401">
        <f t="shared" ca="1" si="2"/>
        <v>7.2010000000000005</v>
      </c>
      <c r="F55" s="401">
        <f t="shared" ca="1" si="3"/>
        <v>6.71</v>
      </c>
      <c r="G55" s="408">
        <f t="shared" ca="1" si="4"/>
        <v>153.42246771281759</v>
      </c>
      <c r="H55" s="404">
        <f t="shared" ca="1" si="5"/>
        <v>3.7973235906958312E-4</v>
      </c>
      <c r="I55" s="404">
        <f t="shared" ca="1" si="6"/>
        <v>4.0751903392847511E-4</v>
      </c>
      <c r="J55" s="404">
        <f t="shared" ca="1" si="7"/>
        <v>215.74010722433596</v>
      </c>
      <c r="K55" s="411">
        <f t="shared" ca="1" si="8"/>
        <v>247.10316293172096</v>
      </c>
      <c r="L55" s="414">
        <f t="shared" ca="1" si="9"/>
        <v>1765.5310096757614</v>
      </c>
      <c r="M55" s="417">
        <f t="shared" ca="1" si="10"/>
        <v>17.675915414812533</v>
      </c>
    </row>
    <row r="56" spans="2:13" x14ac:dyDescent="0.2">
      <c r="B56" s="426">
        <f t="shared" si="11"/>
        <v>97.333333333333329</v>
      </c>
      <c r="C56" s="404">
        <f t="shared" si="1"/>
        <v>2.7344527176600682E-3</v>
      </c>
      <c r="D56" s="401">
        <f ca="1">MpropuPlein+1*MasseSans</f>
        <v>9.7119999999999997</v>
      </c>
      <c r="E56" s="401">
        <f t="shared" ca="1" si="2"/>
        <v>9.2210000000000001</v>
      </c>
      <c r="F56" s="401">
        <f t="shared" ca="1" si="3"/>
        <v>8.73</v>
      </c>
      <c r="G56" s="408">
        <f t="shared" ca="1" si="4"/>
        <v>117.66391823012684</v>
      </c>
      <c r="H56" s="404">
        <f t="shared" ca="1" si="5"/>
        <v>2.9654622249865179E-4</v>
      </c>
      <c r="I56" s="404">
        <f t="shared" ca="1" si="6"/>
        <v>3.1322482447423462E-4</v>
      </c>
      <c r="J56" s="404">
        <f t="shared" ca="1" si="7"/>
        <v>167.24137796921306</v>
      </c>
      <c r="K56" s="411">
        <f t="shared" ca="1" si="8"/>
        <v>193.5655901905447</v>
      </c>
      <c r="L56" s="414">
        <f t="shared" ca="1" si="9"/>
        <v>1423.173698386134</v>
      </c>
      <c r="M56" s="417">
        <f t="shared" ca="1" si="10"/>
        <v>16.675911078169648</v>
      </c>
    </row>
    <row r="57" spans="2:13" x14ac:dyDescent="0.2">
      <c r="B57" s="426">
        <f t="shared" si="11"/>
        <v>97.333333333333329</v>
      </c>
      <c r="C57" s="404">
        <f t="shared" si="1"/>
        <v>2.7344527176600682E-3</v>
      </c>
      <c r="D57" s="401">
        <f ca="1">MpropuPlein+1.25*MasseSans</f>
        <v>11.731999999999999</v>
      </c>
      <c r="E57" s="401">
        <f t="shared" ca="1" si="2"/>
        <v>11.241</v>
      </c>
      <c r="F57" s="401">
        <f t="shared" ca="1" si="3"/>
        <v>10.75</v>
      </c>
      <c r="G57" s="408">
        <f t="shared" ca="1" si="4"/>
        <v>94.75694244284314</v>
      </c>
      <c r="H57" s="404">
        <f t="shared" ca="1" si="5"/>
        <v>2.4325706944756411E-4</v>
      </c>
      <c r="I57" s="404">
        <f t="shared" ca="1" si="6"/>
        <v>2.5436769466605284E-4</v>
      </c>
      <c r="J57" s="404">
        <f t="shared" ca="1" si="7"/>
        <v>135.4300479016307</v>
      </c>
      <c r="K57" s="411">
        <f t="shared" ca="1" si="8"/>
        <v>157.60266018519732</v>
      </c>
      <c r="L57" s="414">
        <f t="shared" ca="1" si="9"/>
        <v>1112.6829098680291</v>
      </c>
      <c r="M57" s="417">
        <f t="shared" ca="1" si="10"/>
        <v>15.238210440746878</v>
      </c>
    </row>
    <row r="58" spans="2:13" x14ac:dyDescent="0.2">
      <c r="B58" s="426">
        <f t="shared" si="11"/>
        <v>97.333333333333329</v>
      </c>
      <c r="C58" s="404">
        <f t="shared" si="1"/>
        <v>2.7344527176600682E-3</v>
      </c>
      <c r="D58" s="401">
        <f ca="1">MpropuPlein+1.5*MasseSans</f>
        <v>13.752000000000001</v>
      </c>
      <c r="E58" s="401">
        <f t="shared" ca="1" si="2"/>
        <v>13.261000000000001</v>
      </c>
      <c r="F58" s="401">
        <f t="shared" ca="1" si="3"/>
        <v>12.770000000000001</v>
      </c>
      <c r="G58" s="408">
        <f t="shared" ca="1" si="4"/>
        <v>78.82863961993813</v>
      </c>
      <c r="H58" s="404">
        <f t="shared" ca="1" si="5"/>
        <v>2.0620260294548434E-4</v>
      </c>
      <c r="I58" s="404">
        <f t="shared" ca="1" si="6"/>
        <v>2.14130988070483E-4</v>
      </c>
      <c r="J58" s="404">
        <f t="shared" ca="1" si="7"/>
        <v>113.026580231064</v>
      </c>
      <c r="K58" s="411">
        <f t="shared" ca="1" si="8"/>
        <v>131.94898407367117</v>
      </c>
      <c r="L58" s="414">
        <f t="shared" ca="1" si="9"/>
        <v>865.15555133500322</v>
      </c>
      <c r="M58" s="417">
        <f t="shared" ca="1" si="10"/>
        <v>13.75346172835002</v>
      </c>
    </row>
    <row r="59" spans="2:13" x14ac:dyDescent="0.2">
      <c r="B59" s="426">
        <f t="shared" si="11"/>
        <v>97.333333333333329</v>
      </c>
      <c r="C59" s="404">
        <f t="shared" si="1"/>
        <v>2.7344527176600682E-3</v>
      </c>
      <c r="D59" s="401">
        <f ca="1">MpropuPlein+1.75*MasseSans</f>
        <v>15.772</v>
      </c>
      <c r="E59" s="401">
        <f t="shared" ca="1" si="2"/>
        <v>15.281000000000001</v>
      </c>
      <c r="F59" s="401">
        <f t="shared" ca="1" si="3"/>
        <v>14.790000000000001</v>
      </c>
      <c r="G59" s="408">
        <f t="shared" ca="1" si="4"/>
        <v>67.111471107911754</v>
      </c>
      <c r="H59" s="404">
        <f t="shared" ca="1" si="5"/>
        <v>1.7894461865454277E-4</v>
      </c>
      <c r="I59" s="404">
        <f t="shared" ca="1" si="6"/>
        <v>1.8488524122109993E-4</v>
      </c>
      <c r="J59" s="404">
        <f t="shared" ca="1" si="7"/>
        <v>96.420260186745168</v>
      </c>
      <c r="K59" s="411">
        <f t="shared" ca="1" si="8"/>
        <v>112.78768085824092</v>
      </c>
      <c r="L59" s="414">
        <f t="shared" ca="1" si="9"/>
        <v>677.6154766677563</v>
      </c>
      <c r="M59" s="417">
        <f t="shared" ca="1" si="10"/>
        <v>12.391468964482126</v>
      </c>
    </row>
    <row r="60" spans="2:13" x14ac:dyDescent="0.2">
      <c r="B60" s="427">
        <f t="shared" si="11"/>
        <v>97.333333333333329</v>
      </c>
      <c r="C60" s="405">
        <f t="shared" si="1"/>
        <v>2.7344527176600682E-3</v>
      </c>
      <c r="D60" s="402">
        <f ca="1">MpropuPlein+2*MasseSans</f>
        <v>17.792000000000002</v>
      </c>
      <c r="E60" s="402">
        <f t="shared" ca="1" si="2"/>
        <v>17.301000000000002</v>
      </c>
      <c r="F60" s="402">
        <f t="shared" ca="1" si="3"/>
        <v>16.810000000000002</v>
      </c>
      <c r="G60" s="409">
        <f t="shared" ca="1" si="4"/>
        <v>58.130408068897722</v>
      </c>
      <c r="H60" s="405">
        <f t="shared" ca="1" si="5"/>
        <v>1.5805171479452447E-4</v>
      </c>
      <c r="I60" s="405">
        <f t="shared" ca="1" si="6"/>
        <v>1.6266821639857631E-4</v>
      </c>
      <c r="J60" s="405">
        <f t="shared" ca="1" si="7"/>
        <v>83.629326824488999</v>
      </c>
      <c r="K60" s="412">
        <f t="shared" ca="1" si="8"/>
        <v>97.956240143841526</v>
      </c>
      <c r="L60" s="415">
        <f t="shared" ca="1" si="9"/>
        <v>537.47522981593136</v>
      </c>
      <c r="M60" s="418">
        <f t="shared" ca="1" si="10"/>
        <v>11.201197038537892</v>
      </c>
    </row>
    <row r="61" spans="2:13" x14ac:dyDescent="0.2">
      <c r="B61" s="425">
        <f t="shared" ref="B61:B69" si="12">D_ref*1.5</f>
        <v>146</v>
      </c>
      <c r="C61" s="403">
        <f t="shared" si="1"/>
        <v>6.1525186147351535E-3</v>
      </c>
      <c r="D61" s="400">
        <f ca="1">MpropuPlein+0*MasseSans</f>
        <v>1.6319999999999999</v>
      </c>
      <c r="E61" s="400">
        <f t="shared" ca="1" si="2"/>
        <v>1.141</v>
      </c>
      <c r="F61" s="400">
        <f t="shared" ca="1" si="3"/>
        <v>0.65</v>
      </c>
      <c r="G61" s="407">
        <f t="shared" ca="1" si="4"/>
        <v>1020.3714198071864</v>
      </c>
      <c r="H61" s="403">
        <f t="shared" ca="1" si="5"/>
        <v>5.3922161391193281E-3</v>
      </c>
      <c r="I61" s="403">
        <f t="shared" ca="1" si="6"/>
        <v>9.4654132534386978E-3</v>
      </c>
      <c r="J61" s="403">
        <f t="shared" ca="1" si="7"/>
        <v>611.0285064265197</v>
      </c>
      <c r="K61" s="410">
        <f t="shared" ca="1" si="8"/>
        <v>434.70716840706217</v>
      </c>
      <c r="L61" s="413">
        <f t="shared" ca="1" si="9"/>
        <v>886.30975982257473</v>
      </c>
      <c r="M61" s="416">
        <f t="shared" ca="1" si="10"/>
        <v>6.6122554295758222</v>
      </c>
    </row>
    <row r="62" spans="2:13" x14ac:dyDescent="0.2">
      <c r="B62" s="426">
        <f t="shared" si="12"/>
        <v>146</v>
      </c>
      <c r="C62" s="404">
        <f t="shared" si="1"/>
        <v>6.1525186147351535E-3</v>
      </c>
      <c r="D62" s="401">
        <f ca="1">MpropuPlein+0.25*MasseSans</f>
        <v>3.6520000000000001</v>
      </c>
      <c r="E62" s="401">
        <f t="shared" ca="1" si="2"/>
        <v>3.161</v>
      </c>
      <c r="F62" s="401">
        <f t="shared" ca="1" si="3"/>
        <v>2.6700000000000004</v>
      </c>
      <c r="G62" s="408">
        <f t="shared" ca="1" si="4"/>
        <v>362.04605820942726</v>
      </c>
      <c r="H62" s="404">
        <f t="shared" ca="1" si="5"/>
        <v>1.9463836174423137E-3</v>
      </c>
      <c r="I62" s="404">
        <f t="shared" ca="1" si="6"/>
        <v>2.3043140879157875E-3</v>
      </c>
      <c r="J62" s="404">
        <f t="shared" ca="1" si="7"/>
        <v>405.84466432902877</v>
      </c>
      <c r="K62" s="411">
        <f t="shared" ca="1" si="8"/>
        <v>384.30567623865397</v>
      </c>
      <c r="L62" s="414">
        <f t="shared" ca="1" si="9"/>
        <v>1181.5461447810494</v>
      </c>
      <c r="M62" s="417">
        <f t="shared" ca="1" si="10"/>
        <v>11.028990389374458</v>
      </c>
    </row>
    <row r="63" spans="2:13" x14ac:dyDescent="0.2">
      <c r="B63" s="426">
        <f t="shared" si="12"/>
        <v>146</v>
      </c>
      <c r="C63" s="404">
        <f t="shared" si="1"/>
        <v>6.1525186147351535E-3</v>
      </c>
      <c r="D63" s="401">
        <f ca="1">MpropuPlein+0.5*MasseSans</f>
        <v>5.6719999999999997</v>
      </c>
      <c r="E63" s="401">
        <f t="shared" ca="1" si="2"/>
        <v>5.181</v>
      </c>
      <c r="F63" s="401">
        <f t="shared" ca="1" si="3"/>
        <v>4.6899999999999995</v>
      </c>
      <c r="G63" s="408">
        <f t="shared" ca="1" si="4"/>
        <v>217.06454159428674</v>
      </c>
      <c r="H63" s="404">
        <f t="shared" ca="1" si="5"/>
        <v>1.1875156561928495E-3</v>
      </c>
      <c r="I63" s="404">
        <f t="shared" ca="1" si="6"/>
        <v>1.3118376577260457E-3</v>
      </c>
      <c r="J63" s="404">
        <f t="shared" ca="1" si="7"/>
        <v>281.03972845256231</v>
      </c>
      <c r="K63" s="411">
        <f t="shared" ca="1" si="8"/>
        <v>298.35887353563396</v>
      </c>
      <c r="L63" s="414">
        <f t="shared" ca="1" si="9"/>
        <v>1255.8284193723523</v>
      </c>
      <c r="M63" s="417">
        <f t="shared" ca="1" si="10"/>
        <v>13.059868754820037</v>
      </c>
    </row>
    <row r="64" spans="2:13" x14ac:dyDescent="0.2">
      <c r="B64" s="426">
        <f t="shared" si="12"/>
        <v>146</v>
      </c>
      <c r="C64" s="404">
        <f t="shared" si="1"/>
        <v>6.1525186147351535E-3</v>
      </c>
      <c r="D64" s="401">
        <f ca="1">MpropuPlein+0.75*MasseSans</f>
        <v>7.6920000000000002</v>
      </c>
      <c r="E64" s="401">
        <f t="shared" ca="1" si="2"/>
        <v>7.2010000000000005</v>
      </c>
      <c r="F64" s="401">
        <f t="shared" ca="1" si="3"/>
        <v>6.71</v>
      </c>
      <c r="G64" s="408">
        <f t="shared" ca="1" si="4"/>
        <v>153.42246771281759</v>
      </c>
      <c r="H64" s="404">
        <f t="shared" ca="1" si="5"/>
        <v>8.5439780790656198E-4</v>
      </c>
      <c r="I64" s="404">
        <f t="shared" ca="1" si="6"/>
        <v>9.1691782633906906E-4</v>
      </c>
      <c r="J64" s="404">
        <f t="shared" ca="1" si="7"/>
        <v>208.96705402008939</v>
      </c>
      <c r="K64" s="411">
        <f t="shared" ca="1" si="8"/>
        <v>232.21012136223536</v>
      </c>
      <c r="L64" s="414">
        <f t="shared" ca="1" si="9"/>
        <v>1189.6388353035022</v>
      </c>
      <c r="M64" s="417">
        <f t="shared" ca="1" si="10"/>
        <v>13.843823463100625</v>
      </c>
    </row>
    <row r="65" spans="2:13" x14ac:dyDescent="0.2">
      <c r="B65" s="426">
        <f t="shared" si="12"/>
        <v>146</v>
      </c>
      <c r="C65" s="404">
        <f t="shared" si="1"/>
        <v>6.1525186147351535E-3</v>
      </c>
      <c r="D65" s="401">
        <f ca="1">MpropuPlein+1*MasseSans</f>
        <v>9.7119999999999997</v>
      </c>
      <c r="E65" s="401">
        <f t="shared" ca="1" si="2"/>
        <v>9.2210000000000001</v>
      </c>
      <c r="F65" s="401">
        <f t="shared" ca="1" si="3"/>
        <v>8.73</v>
      </c>
      <c r="G65" s="408">
        <f t="shared" ca="1" si="4"/>
        <v>117.66391823012684</v>
      </c>
      <c r="H65" s="404">
        <f t="shared" ca="1" si="5"/>
        <v>6.6722900062196654E-4</v>
      </c>
      <c r="I65" s="404">
        <f t="shared" ca="1" si="6"/>
        <v>7.0475585506702787E-4</v>
      </c>
      <c r="J65" s="404">
        <f t="shared" ca="1" si="7"/>
        <v>163.95892690455958</v>
      </c>
      <c r="K65" s="411">
        <f t="shared" ca="1" si="8"/>
        <v>186.1579724184854</v>
      </c>
      <c r="L65" s="414">
        <f t="shared" ca="1" si="9"/>
        <v>1050.6437813890568</v>
      </c>
      <c r="M65" s="417">
        <f t="shared" ca="1" si="10"/>
        <v>13.797809818908112</v>
      </c>
    </row>
    <row r="66" spans="2:13" x14ac:dyDescent="0.2">
      <c r="B66" s="426">
        <f t="shared" si="12"/>
        <v>146</v>
      </c>
      <c r="C66" s="404">
        <f t="shared" si="1"/>
        <v>6.1525186147351535E-3</v>
      </c>
      <c r="D66" s="401">
        <f ca="1">MpropuPlein+1.25*MasseSans</f>
        <v>11.731999999999999</v>
      </c>
      <c r="E66" s="401">
        <f t="shared" ca="1" si="2"/>
        <v>11.241</v>
      </c>
      <c r="F66" s="401">
        <f t="shared" ca="1" si="3"/>
        <v>10.75</v>
      </c>
      <c r="G66" s="408">
        <f t="shared" ca="1" si="4"/>
        <v>94.75694244284314</v>
      </c>
      <c r="H66" s="404">
        <f t="shared" ca="1" si="5"/>
        <v>5.4732840625701927E-4</v>
      </c>
      <c r="I66" s="404">
        <f t="shared" ca="1" si="6"/>
        <v>5.7232731299861896E-4</v>
      </c>
      <c r="J66" s="404">
        <f t="shared" ca="1" si="7"/>
        <v>133.63410218060056</v>
      </c>
      <c r="K66" s="411">
        <f t="shared" ca="1" si="8"/>
        <v>153.49358101260086</v>
      </c>
      <c r="L66" s="414">
        <f t="shared" ca="1" si="9"/>
        <v>889.14737276913093</v>
      </c>
      <c r="M66" s="417">
        <f t="shared" ca="1" si="10"/>
        <v>13.23866081091481</v>
      </c>
    </row>
    <row r="67" spans="2:13" x14ac:dyDescent="0.2">
      <c r="B67" s="426">
        <f t="shared" si="12"/>
        <v>146</v>
      </c>
      <c r="C67" s="404">
        <f t="shared" si="1"/>
        <v>6.1525186147351535E-3</v>
      </c>
      <c r="D67" s="401">
        <f ca="1">MpropuPlein+1.5*MasseSans</f>
        <v>13.752000000000001</v>
      </c>
      <c r="E67" s="401">
        <f t="shared" ca="1" si="2"/>
        <v>13.261000000000001</v>
      </c>
      <c r="F67" s="401">
        <f t="shared" ca="1" si="3"/>
        <v>12.770000000000001</v>
      </c>
      <c r="G67" s="408">
        <f t="shared" ca="1" si="4"/>
        <v>78.82863961993813</v>
      </c>
      <c r="H67" s="404">
        <f t="shared" ca="1" si="5"/>
        <v>4.6395585662733981E-4</v>
      </c>
      <c r="I67" s="404">
        <f t="shared" ca="1" si="6"/>
        <v>4.8179472315858674E-4</v>
      </c>
      <c r="J67" s="404">
        <f t="shared" ca="1" si="7"/>
        <v>111.95559418842444</v>
      </c>
      <c r="K67" s="411">
        <f t="shared" ca="1" si="8"/>
        <v>129.47871738744399</v>
      </c>
      <c r="L67" s="414">
        <f t="shared" ca="1" si="9"/>
        <v>735.33415174578408</v>
      </c>
      <c r="M67" s="417">
        <f t="shared" ca="1" si="10"/>
        <v>12.418490692303259</v>
      </c>
    </row>
    <row r="68" spans="2:13" x14ac:dyDescent="0.2">
      <c r="B68" s="426">
        <f t="shared" si="12"/>
        <v>146</v>
      </c>
      <c r="C68" s="404">
        <f t="shared" si="1"/>
        <v>6.1525186147351535E-3</v>
      </c>
      <c r="D68" s="401">
        <f ca="1">MpropuPlein+1.75*MasseSans</f>
        <v>15.772</v>
      </c>
      <c r="E68" s="401">
        <f t="shared" ca="1" si="2"/>
        <v>15.281000000000001</v>
      </c>
      <c r="F68" s="401">
        <f t="shared" ca="1" si="3"/>
        <v>14.790000000000001</v>
      </c>
      <c r="G68" s="408">
        <f t="shared" ca="1" si="4"/>
        <v>67.111471107911754</v>
      </c>
      <c r="H68" s="404">
        <f t="shared" ca="1" si="5"/>
        <v>4.0262539197272125E-4</v>
      </c>
      <c r="I68" s="404">
        <f t="shared" ca="1" si="6"/>
        <v>4.1599179274747486E-4</v>
      </c>
      <c r="J68" s="404">
        <f t="shared" ca="1" si="7"/>
        <v>95.739606366181405</v>
      </c>
      <c r="K68" s="411">
        <f t="shared" ca="1" si="8"/>
        <v>111.20966998833883</v>
      </c>
      <c r="L68" s="414">
        <f t="shared" ca="1" si="9"/>
        <v>602.51778969655209</v>
      </c>
      <c r="M68" s="417">
        <f t="shared" ca="1" si="10"/>
        <v>11.511482181834653</v>
      </c>
    </row>
    <row r="69" spans="2:13" x14ac:dyDescent="0.2">
      <c r="B69" s="427">
        <f t="shared" si="12"/>
        <v>146</v>
      </c>
      <c r="C69" s="405">
        <f t="shared" si="1"/>
        <v>6.1525186147351535E-3</v>
      </c>
      <c r="D69" s="402">
        <f ca="1">MpropuPlein+2*MasseSans</f>
        <v>17.792000000000002</v>
      </c>
      <c r="E69" s="402">
        <f t="shared" ca="1" si="2"/>
        <v>17.301000000000002</v>
      </c>
      <c r="F69" s="402">
        <f t="shared" ca="1" si="3"/>
        <v>16.810000000000002</v>
      </c>
      <c r="G69" s="409">
        <f t="shared" ca="1" si="4"/>
        <v>58.130408068897722</v>
      </c>
      <c r="H69" s="405">
        <f t="shared" ca="1" si="5"/>
        <v>3.5561635828768007E-4</v>
      </c>
      <c r="I69" s="405">
        <f t="shared" ca="1" si="6"/>
        <v>3.660034868967967E-4</v>
      </c>
      <c r="J69" s="405">
        <f t="shared" ca="1" si="7"/>
        <v>83.175148601854303</v>
      </c>
      <c r="K69" s="412">
        <f t="shared" ca="1" si="8"/>
        <v>96.899661784030073</v>
      </c>
      <c r="L69" s="415">
        <f t="shared" ca="1" si="9"/>
        <v>493.47055102724175</v>
      </c>
      <c r="M69" s="418">
        <f t="shared" ca="1" si="10"/>
        <v>10.61885274646318</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Pro54-5G WT</v>
      </c>
      <c r="G5" t="s">
        <v>459</v>
      </c>
      <c r="H5">
        <f>MasseSans</f>
        <v>8.08</v>
      </c>
      <c r="N5" s="75"/>
      <c r="O5" s="6"/>
      <c r="P5" s="273"/>
      <c r="Q5" s="436"/>
      <c r="R5" s="48"/>
      <c r="S5" s="48"/>
      <c r="T5" s="48"/>
      <c r="U5" s="48"/>
    </row>
    <row r="6" spans="2:21" x14ac:dyDescent="0.2">
      <c r="B6" s="74"/>
      <c r="D6" t="s">
        <v>455</v>
      </c>
      <c r="E6" s="2" t="str">
        <f>Trajecto!H34</f>
        <v>Brun/Orange…</v>
      </c>
      <c r="G6" t="s">
        <v>460</v>
      </c>
      <c r="H6">
        <f>D_ref</f>
        <v>97.333333333333329</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8.08</v>
      </c>
      <c r="F11" s="246" t="s">
        <v>123</v>
      </c>
      <c r="G11" s="246" t="s">
        <v>125</v>
      </c>
      <c r="H11" s="672">
        <f ca="1">Vsortie_de_rampe</f>
        <v>30.916579374074221</v>
      </c>
      <c r="I11" s="673"/>
      <c r="J11" s="76"/>
      <c r="N11" s="75"/>
      <c r="P11" s="48"/>
      <c r="Q11" s="436"/>
      <c r="R11" s="48"/>
      <c r="S11" s="48"/>
      <c r="T11" s="48"/>
      <c r="U11" s="440">
        <f>IF(RIGHT(Nb_diam,1)=",", "", X_j)</f>
        <v>990</v>
      </c>
    </row>
    <row r="12" spans="2:21" ht="13.5" thickBot="1" x14ac:dyDescent="0.25">
      <c r="B12" s="74"/>
      <c r="C12" s="12"/>
      <c r="D12" s="276"/>
      <c r="E12" s="244"/>
      <c r="F12" s="6" t="s">
        <v>123</v>
      </c>
      <c r="G12" s="6" t="s">
        <v>126</v>
      </c>
      <c r="H12" s="674">
        <f>Finesse</f>
        <v>21.575342465753426</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4">
        <f>Cn</f>
        <v>22.911692762776706</v>
      </c>
      <c r="I13" s="675"/>
      <c r="J13" s="76"/>
      <c r="N13" s="75"/>
      <c r="O13" s="6"/>
      <c r="P13" s="48"/>
      <c r="Q13" s="436"/>
      <c r="R13" s="48"/>
      <c r="S13" s="48"/>
      <c r="T13" s="48"/>
      <c r="U13" s="440">
        <f>IF(RIGHT(Nb_diam,1)=",", "", X_r)</f>
        <v>2060</v>
      </c>
    </row>
    <row r="14" spans="2:21" x14ac:dyDescent="0.2">
      <c r="B14" s="74"/>
      <c r="C14" s="12"/>
      <c r="D14" s="276" t="s">
        <v>143</v>
      </c>
      <c r="E14" s="244">
        <f>L_rampe</f>
        <v>4</v>
      </c>
      <c r="F14" s="6" t="s">
        <v>123</v>
      </c>
      <c r="G14" s="6" t="s">
        <v>127</v>
      </c>
      <c r="H14" s="247">
        <f ca="1">MS_min</f>
        <v>1.0606636149458173</v>
      </c>
      <c r="I14" s="254">
        <f ca="1">MS_max</f>
        <v>3.0835822032885316</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24.301598870294661</v>
      </c>
      <c r="I15" s="254">
        <f ca="1">MS_Cn_max</f>
        <v>87.86645373913899</v>
      </c>
      <c r="J15" s="76"/>
      <c r="K15" s="76"/>
      <c r="N15" s="75"/>
      <c r="P15" s="48"/>
      <c r="Q15" s="436"/>
      <c r="R15" s="48"/>
      <c r="S15" s="48"/>
      <c r="T15" s="48"/>
    </row>
    <row r="16" spans="2:21" x14ac:dyDescent="0.2">
      <c r="B16" s="74"/>
      <c r="C16" s="12"/>
      <c r="D16" s="276" t="s">
        <v>145</v>
      </c>
      <c r="E16" s="244">
        <f>Q_ail</f>
        <v>4</v>
      </c>
      <c r="F16" s="6" t="s">
        <v>128</v>
      </c>
      <c r="G16" s="6" t="s">
        <v>129</v>
      </c>
      <c r="H16" s="247">
        <f ca="1">V_para</f>
        <v>16.05182839301682</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4">
        <f>T_para</f>
        <v>17</v>
      </c>
      <c r="I17" s="675"/>
      <c r="J17" s="258"/>
      <c r="N17" s="75"/>
      <c r="P17" s="434" t="s">
        <v>342</v>
      </c>
      <c r="Q17" s="440">
        <f>IF(RIGHT(Nb_diam,1)=",", "", D2j)</f>
        <v>104</v>
      </c>
      <c r="R17" s="48"/>
      <c r="S17" s="48"/>
      <c r="T17" s="48"/>
      <c r="U17" s="436"/>
    </row>
    <row r="18" spans="2:21" x14ac:dyDescent="0.2">
      <c r="B18" s="74"/>
      <c r="C18" s="12"/>
      <c r="D18" s="276" t="s">
        <v>148</v>
      </c>
      <c r="E18" s="244">
        <f ca="1">XpropuRef-Long_propu</f>
        <v>1602</v>
      </c>
      <c r="F18" s="12" t="s">
        <v>130</v>
      </c>
      <c r="G18" s="12" t="s">
        <v>427</v>
      </c>
      <c r="H18" s="602">
        <f ca="1">T_para-Combustion-Depotage</f>
        <v>17</v>
      </c>
      <c r="I18" s="680"/>
      <c r="N18" s="75"/>
      <c r="P18" s="48"/>
      <c r="Q18" s="436"/>
      <c r="R18" s="48"/>
      <c r="S18" s="48"/>
    </row>
    <row r="19" spans="2:21" x14ac:dyDescent="0.2">
      <c r="B19" s="74"/>
      <c r="C19" s="531"/>
      <c r="D19" s="269"/>
      <c r="E19" s="271"/>
      <c r="F19" s="519" t="s">
        <v>132</v>
      </c>
      <c r="G19" s="274" t="s">
        <v>426</v>
      </c>
      <c r="H19" s="681">
        <f ca="1">Portee_balistique</f>
        <v>806.96660753290701</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40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1100</v>
      </c>
      <c r="E23" s="527" t="s">
        <v>38</v>
      </c>
      <c r="F23" s="528">
        <f>m_ail</f>
        <v>190</v>
      </c>
      <c r="G23" s="526">
        <f>m_can</f>
        <v>170</v>
      </c>
      <c r="I23" s="529" t="s">
        <v>448</v>
      </c>
      <c r="J23" s="528">
        <f>l_j</f>
        <v>60</v>
      </c>
      <c r="K23" s="526">
        <f>l_r</f>
        <v>40</v>
      </c>
      <c r="N23" s="75"/>
      <c r="O23" s="273"/>
      <c r="P23" s="436"/>
      <c r="Q23" s="48"/>
      <c r="R23" s="48"/>
      <c r="S23" s="48"/>
      <c r="T23" s="226"/>
      <c r="U23" s="436"/>
    </row>
    <row r="24" spans="2:21" x14ac:dyDescent="0.2">
      <c r="B24" s="74"/>
      <c r="C24" s="526" t="s">
        <v>440</v>
      </c>
      <c r="D24" s="526">
        <f>Long_tot</f>
        <v>2100</v>
      </c>
      <c r="E24" s="527" t="s">
        <v>443</v>
      </c>
      <c r="F24" s="528">
        <f>n_ail</f>
        <v>80</v>
      </c>
      <c r="G24" s="526">
        <f>n_can</f>
        <v>80</v>
      </c>
      <c r="I24" s="529" t="s">
        <v>449</v>
      </c>
      <c r="J24" s="528">
        <f>D1j</f>
        <v>84</v>
      </c>
      <c r="K24" s="526">
        <f>D1r</f>
        <v>104</v>
      </c>
      <c r="N24" s="75"/>
      <c r="O24" s="273"/>
      <c r="P24" s="436"/>
      <c r="Q24" s="48"/>
      <c r="R24" s="48"/>
      <c r="S24" s="48"/>
      <c r="T24" s="226"/>
      <c r="U24" s="436"/>
    </row>
    <row r="25" spans="2:21" x14ac:dyDescent="0.2">
      <c r="B25" s="74"/>
      <c r="C25" s="526" t="s">
        <v>441</v>
      </c>
      <c r="D25" s="526">
        <f>XpropuRef</f>
        <v>2090</v>
      </c>
      <c r="E25" s="527" t="s">
        <v>444</v>
      </c>
      <c r="F25" s="528">
        <f>p_ail</f>
        <v>180</v>
      </c>
      <c r="G25" s="526">
        <f>p_can</f>
        <v>160</v>
      </c>
      <c r="I25" s="529" t="s">
        <v>450</v>
      </c>
      <c r="J25" s="528">
        <f>D2j</f>
        <v>104</v>
      </c>
      <c r="K25" s="526">
        <f>D2r</f>
        <v>84</v>
      </c>
      <c r="N25" s="75"/>
      <c r="O25" s="273"/>
      <c r="P25" s="436"/>
      <c r="Q25" s="48"/>
      <c r="R25" s="48"/>
      <c r="S25" s="48"/>
      <c r="T25" s="226"/>
      <c r="U25" s="436"/>
    </row>
    <row r="26" spans="2:21" x14ac:dyDescent="0.2">
      <c r="B26" s="74"/>
      <c r="C26" s="526" t="s">
        <v>438</v>
      </c>
      <c r="D26" s="526">
        <f>D_ref</f>
        <v>97.333333333333329</v>
      </c>
      <c r="E26" s="527" t="s">
        <v>445</v>
      </c>
      <c r="F26" s="528">
        <f>E_ail</f>
        <v>140</v>
      </c>
      <c r="G26" s="526">
        <f>E_can</f>
        <v>120</v>
      </c>
      <c r="I26" s="529" t="s">
        <v>451</v>
      </c>
      <c r="J26" s="528">
        <f>X_j</f>
        <v>990</v>
      </c>
      <c r="K26" s="526">
        <f>X_r</f>
        <v>2060</v>
      </c>
      <c r="N26" s="75"/>
      <c r="O26" s="273"/>
      <c r="P26" s="436"/>
      <c r="Q26" s="48"/>
      <c r="R26" s="48"/>
      <c r="S26" s="48"/>
      <c r="T26" s="226"/>
      <c r="U26" s="436"/>
    </row>
    <row r="27" spans="2:21" x14ac:dyDescent="0.2">
      <c r="B27" s="74"/>
      <c r="C27" s="526" t="s">
        <v>439</v>
      </c>
      <c r="D27" s="526">
        <f>Long_ogive</f>
        <v>252</v>
      </c>
      <c r="E27" s="527" t="s">
        <v>446</v>
      </c>
      <c r="F27" s="528">
        <f>X_ail</f>
        <v>2060</v>
      </c>
      <c r="G27" s="526">
        <f>X_can</f>
        <v>1050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80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160</v>
      </c>
    </row>
    <row r="31" spans="2:21" ht="13.5" thickBot="1" x14ac:dyDescent="0.25">
      <c r="B31" s="74"/>
      <c r="C31" s="83">
        <f>Beta_rampe</f>
        <v>80</v>
      </c>
      <c r="D31" s="84">
        <f ca="1">Portee_balistique</f>
        <v>806.96660753290701</v>
      </c>
      <c r="E31" s="676">
        <f ca="1">T_para+Dt_para</f>
        <v>97.964032221603972</v>
      </c>
      <c r="F31" s="676"/>
      <c r="G31" s="676"/>
      <c r="H31" s="679">
        <f ca="1">Altitude_culmi</f>
        <v>1306.4528348578617</v>
      </c>
      <c r="I31" s="679"/>
      <c r="J31" s="85">
        <f ca="1">Temps_culmi</f>
        <v>15.799999999999962</v>
      </c>
      <c r="K31" s="86">
        <f ca="1">Vit_culmi</f>
        <v>24.637659516815081</v>
      </c>
      <c r="L31" s="84">
        <f ca="1">Acc_max</f>
        <v>130.27224520511777</v>
      </c>
      <c r="M31" s="86">
        <f ca="1">Vit_max</f>
        <v>191.85139715158707</v>
      </c>
      <c r="N31" s="75"/>
      <c r="O31" s="273" t="s">
        <v>436</v>
      </c>
      <c r="P31" s="441">
        <f>ep_ail</f>
        <v>3</v>
      </c>
      <c r="Q31" s="2"/>
      <c r="R31" s="48"/>
      <c r="S31" s="48"/>
      <c r="T31" s="226" t="s">
        <v>344</v>
      </c>
      <c r="U31" s="523">
        <f>[0]!m_can</f>
        <v>170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120</v>
      </c>
    </row>
    <row r="34" spans="2:21" ht="13.5" thickBot="1" x14ac:dyDescent="0.25">
      <c r="B34" s="77"/>
      <c r="C34" s="78"/>
      <c r="D34" s="78"/>
      <c r="E34" s="78"/>
      <c r="F34" s="78"/>
      <c r="G34" s="78"/>
      <c r="H34" s="78"/>
      <c r="I34" s="78"/>
      <c r="J34" s="78"/>
      <c r="K34" s="78"/>
      <c r="L34" s="78"/>
      <c r="M34" s="78"/>
      <c r="N34" s="79"/>
      <c r="O34" s="2"/>
      <c r="P34" s="273" t="s">
        <v>431</v>
      </c>
      <c r="Q34" s="441">
        <f>E_ail</f>
        <v>140</v>
      </c>
      <c r="T34" s="226" t="s">
        <v>436</v>
      </c>
      <c r="U34" s="523">
        <f>[0]!ep_can</f>
        <v>3</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97.333333333333329</v>
      </c>
      <c r="F40" s="265"/>
      <c r="G40" s="265"/>
      <c r="H40" s="261" t="s">
        <v>198</v>
      </c>
      <c r="I40" s="261" t="s">
        <v>199</v>
      </c>
      <c r="J40" s="262" t="s">
        <v>200</v>
      </c>
      <c r="N40" s="75"/>
    </row>
    <row r="41" spans="2:21" x14ac:dyDescent="0.2">
      <c r="B41" s="74"/>
      <c r="D41" s="276" t="s">
        <v>147</v>
      </c>
      <c r="E41" s="6">
        <f>Long_ogive</f>
        <v>252</v>
      </c>
      <c r="F41" s="2"/>
      <c r="G41" s="2" t="s">
        <v>201</v>
      </c>
      <c r="H41" s="6">
        <f>MasseSans</f>
        <v>8.08</v>
      </c>
      <c r="I41" s="6">
        <f ca="1">MasseVide</f>
        <v>8.73</v>
      </c>
      <c r="J41" s="244">
        <f ca="1">MassePlein</f>
        <v>9.7119999999999997</v>
      </c>
      <c r="N41" s="75"/>
    </row>
    <row r="42" spans="2:21" x14ac:dyDescent="0.2">
      <c r="B42" s="74"/>
      <c r="D42" s="276" t="s">
        <v>150</v>
      </c>
      <c r="E42" s="6">
        <f>X_ail-m_ail</f>
        <v>1870</v>
      </c>
      <c r="F42" s="255"/>
      <c r="G42" s="255" t="s">
        <v>218</v>
      </c>
      <c r="H42" s="263">
        <f>XcgSans</f>
        <v>1100</v>
      </c>
      <c r="I42" s="263">
        <f ca="1">XcgVide</f>
        <v>1155.2462772050399</v>
      </c>
      <c r="J42" s="245">
        <f ca="1">XcgPlein</f>
        <v>1226.3657331136737</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72">
        <f ca="1">Vsortie_de_rampe</f>
        <v>30.916579374074221</v>
      </c>
      <c r="I44" s="673"/>
      <c r="N44" s="75"/>
    </row>
    <row r="45" spans="2:21" x14ac:dyDescent="0.2">
      <c r="B45" s="74"/>
      <c r="D45" s="276" t="str">
        <f>IF(Lang="Français","Flèche        'p'",IF(Lang="English","Offset         'p'",""))</f>
        <v>Flèche        'p'</v>
      </c>
      <c r="E45" s="244">
        <f>p_ail</f>
        <v>180</v>
      </c>
      <c r="F45" s="6" t="s">
        <v>203</v>
      </c>
      <c r="G45" s="6" t="s">
        <v>208</v>
      </c>
      <c r="H45" s="674">
        <f>Finesse</f>
        <v>21.575342465753426</v>
      </c>
      <c r="I45" s="675"/>
      <c r="N45" s="75"/>
    </row>
    <row r="46" spans="2:21" x14ac:dyDescent="0.2">
      <c r="B46" s="74"/>
      <c r="D46" s="276" t="str">
        <f>IF(Lang="Français","Envergure   'E'",IF(Lang="English","Span          'E'",""))</f>
        <v>Envergure   'E'</v>
      </c>
      <c r="E46" s="244">
        <f>E_ail</f>
        <v>140</v>
      </c>
      <c r="F46" s="6" t="s">
        <v>204</v>
      </c>
      <c r="G46" s="6" t="s">
        <v>209</v>
      </c>
      <c r="H46" s="674">
        <f>Cn</f>
        <v>22.911692762776706</v>
      </c>
      <c r="I46" s="675"/>
      <c r="N46" s="75"/>
    </row>
    <row r="47" spans="2:21" x14ac:dyDescent="0.2">
      <c r="B47" s="74"/>
      <c r="D47" s="276" t="s">
        <v>144</v>
      </c>
      <c r="E47" s="244">
        <f>ep_ail</f>
        <v>3</v>
      </c>
      <c r="F47" s="6" t="s">
        <v>205</v>
      </c>
      <c r="G47" s="6" t="s">
        <v>210</v>
      </c>
      <c r="H47" s="247">
        <f ca="1">MS_min</f>
        <v>1.0606636149458173</v>
      </c>
      <c r="I47" s="254">
        <f ca="1">MS_max</f>
        <v>3.0835822032885316</v>
      </c>
      <c r="N47" s="75"/>
    </row>
    <row r="48" spans="2:21" x14ac:dyDescent="0.2">
      <c r="B48" s="74"/>
      <c r="D48" s="276" t="s">
        <v>145</v>
      </c>
      <c r="E48" s="244">
        <f>Q_ail</f>
        <v>4</v>
      </c>
      <c r="F48" s="274" t="s">
        <v>206</v>
      </c>
      <c r="G48" s="274" t="s">
        <v>211</v>
      </c>
      <c r="H48" s="256">
        <f ca="1">MS_Cn_min</f>
        <v>24.301598870294661</v>
      </c>
      <c r="I48" s="264">
        <f ca="1">MS_Cn_max</f>
        <v>87.86645373913899</v>
      </c>
      <c r="N48" s="75"/>
    </row>
    <row r="49" spans="2:14" x14ac:dyDescent="0.2">
      <c r="B49" s="74"/>
      <c r="D49" s="276" t="s">
        <v>148</v>
      </c>
      <c r="E49" s="244">
        <f ca="1">XpropuRef-Long_propu</f>
        <v>1602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2100</v>
      </c>
      <c r="G51" s="276" t="s">
        <v>212</v>
      </c>
      <c r="H51" s="6">
        <f>Sref</f>
        <v>9.1206876671022247E-3</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384</v>
      </c>
      <c r="G53" s="278" t="s">
        <v>215</v>
      </c>
      <c r="H53" s="247">
        <f ca="1">Temps_culmi</f>
        <v>15.799999999999962</v>
      </c>
      <c r="I53" s="259"/>
      <c r="J53" s="268"/>
      <c r="N53" s="75"/>
    </row>
    <row r="54" spans="2:14" x14ac:dyDescent="0.2">
      <c r="B54" s="74"/>
      <c r="G54" s="278" t="s">
        <v>216</v>
      </c>
      <c r="H54" s="242">
        <f ca="1">Altitude_culmi</f>
        <v>1306.4528348578617</v>
      </c>
      <c r="I54" s="259"/>
      <c r="J54" s="268"/>
      <c r="N54" s="75"/>
    </row>
    <row r="55" spans="2:14" x14ac:dyDescent="0.2">
      <c r="B55" s="74"/>
      <c r="C55" s="275" t="s">
        <v>233</v>
      </c>
      <c r="D55" s="249" t="s">
        <v>60</v>
      </c>
      <c r="E55" s="243">
        <f>Long_tot</f>
        <v>2100</v>
      </c>
      <c r="G55" s="278" t="s">
        <v>217</v>
      </c>
      <c r="H55" s="248">
        <f ca="1">Vit_culmi</f>
        <v>24.637659516815081</v>
      </c>
      <c r="I55" s="259"/>
      <c r="J55" s="268"/>
      <c r="N55" s="75"/>
    </row>
    <row r="56" spans="2:14" x14ac:dyDescent="0.2">
      <c r="B56" s="74"/>
      <c r="C56" s="276"/>
      <c r="D56" s="2" t="s">
        <v>219</v>
      </c>
      <c r="E56" s="244">
        <f>MAX(D_ref,D_ail,D_og,(RIGHT(Nb_diam,1)=",")*MAX(D1j,D1r,D2j,D2r))</f>
        <v>104</v>
      </c>
      <c r="G56" s="278" t="s">
        <v>133</v>
      </c>
      <c r="H56" s="242">
        <f ca="1">Portee_balistique</f>
        <v>806.96660753290701</v>
      </c>
      <c r="I56" s="259"/>
      <c r="J56" s="268"/>
      <c r="N56" s="75"/>
    </row>
    <row r="57" spans="2:14" x14ac:dyDescent="0.2">
      <c r="B57" s="74"/>
      <c r="C57" s="276"/>
      <c r="D57" s="2" t="s">
        <v>220</v>
      </c>
      <c r="E57" s="244">
        <f>E_ail*2+D_ail</f>
        <v>384</v>
      </c>
      <c r="G57" s="278" t="s">
        <v>214</v>
      </c>
      <c r="H57" s="242">
        <f ca="1">T_balistique</f>
        <v>33.500000000000206</v>
      </c>
      <c r="I57" s="259"/>
      <c r="J57" s="268"/>
      <c r="N57" s="75"/>
    </row>
    <row r="58" spans="2:14" x14ac:dyDescent="0.2">
      <c r="B58" s="74"/>
      <c r="C58" s="276"/>
      <c r="D58" s="2" t="s">
        <v>221</v>
      </c>
      <c r="E58" s="244">
        <f ca="1">MassePlein</f>
        <v>9.7119999999999997</v>
      </c>
      <c r="G58" s="278" t="s">
        <v>137</v>
      </c>
      <c r="H58" s="248">
        <f ca="1">Vit_max</f>
        <v>191.85139715158707</v>
      </c>
      <c r="I58" s="259"/>
      <c r="J58" s="268"/>
      <c r="N58" s="75"/>
    </row>
    <row r="59" spans="2:14" x14ac:dyDescent="0.2">
      <c r="B59" s="74"/>
      <c r="C59" s="277" t="s">
        <v>234</v>
      </c>
      <c r="D59" s="255" t="s">
        <v>145</v>
      </c>
      <c r="E59" s="260">
        <f>Q_ail</f>
        <v>4</v>
      </c>
      <c r="G59" s="278" t="s">
        <v>136</v>
      </c>
      <c r="H59" s="242">
        <f ca="1">Acc_max</f>
        <v>130.27224520511777</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2530.4080908642077</v>
      </c>
      <c r="F62" s="280">
        <f ca="1">E62/9.81</f>
        <v>257.94170141327294</v>
      </c>
      <c r="H62" s="2"/>
      <c r="I62" s="2"/>
      <c r="J62" s="2"/>
      <c r="K62" s="2"/>
      <c r="N62" s="75"/>
    </row>
    <row r="63" spans="2:14" x14ac:dyDescent="0.2">
      <c r="B63" s="74"/>
      <c r="C63" s="276"/>
      <c r="D63" s="2" t="s">
        <v>223</v>
      </c>
      <c r="E63" s="242">
        <f ca="1">2*Acc_max*Masse_ail</f>
        <v>29.545745212520711</v>
      </c>
      <c r="F63" s="248">
        <f ca="1">E63/9.81</f>
        <v>3.0117986964852914</v>
      </c>
      <c r="G63" s="246" t="s">
        <v>229</v>
      </c>
      <c r="H63" s="288">
        <f>S_ail*(ep_ail/1000)*2000</f>
        <v>0.1134</v>
      </c>
      <c r="I63" s="2"/>
      <c r="J63" s="2"/>
      <c r="K63" s="2"/>
      <c r="N63" s="75"/>
    </row>
    <row r="64" spans="2:14" x14ac:dyDescent="0.2">
      <c r="B64" s="74"/>
      <c r="C64" s="277"/>
      <c r="D64" s="255" t="s">
        <v>224</v>
      </c>
      <c r="E64" s="263">
        <f ca="1">0.104*S_ail*Vit_max^2</f>
        <v>72.347757802569831</v>
      </c>
      <c r="F64" s="281">
        <f ca="1">E64/9.81</f>
        <v>7.374898858569809</v>
      </c>
      <c r="G64" s="274" t="s">
        <v>228</v>
      </c>
      <c r="H64" s="289">
        <f>(E_ail*(m_ail+n_ail)/2)/10^6</f>
        <v>1.89E-2</v>
      </c>
      <c r="I64" s="2"/>
      <c r="J64" s="2"/>
      <c r="K64" s="2"/>
      <c r="N64" s="75"/>
    </row>
    <row r="65" spans="2:14" x14ac:dyDescent="0.2">
      <c r="B65" s="74"/>
      <c r="C65" s="282" t="s">
        <v>242</v>
      </c>
      <c r="D65" s="285" t="s">
        <v>240</v>
      </c>
      <c r="E65" s="286">
        <f ca="1">2*Acc_max*H65</f>
        <v>1265.2040454321038</v>
      </c>
      <c r="F65" s="286">
        <f ca="1">E65/9.81</f>
        <v>128.97085070663647</v>
      </c>
      <c r="G65" s="287" t="s">
        <v>241</v>
      </c>
      <c r="H65" s="279">
        <f ca="1">E58/2</f>
        <v>4.8559999999999999</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17</v>
      </c>
      <c r="I67" s="251">
        <f ca="1">Temps_culmi</f>
        <v>15.799999999999962</v>
      </c>
      <c r="J67" s="2"/>
      <c r="K67" s="2"/>
      <c r="N67" s="75"/>
    </row>
    <row r="68" spans="2:14" x14ac:dyDescent="0.2">
      <c r="B68" s="74"/>
      <c r="C68" s="6"/>
      <c r="D68" s="2"/>
      <c r="E68" s="2"/>
      <c r="F68" s="275" t="s">
        <v>231</v>
      </c>
      <c r="G68" s="249" t="s">
        <v>129</v>
      </c>
      <c r="H68" s="250">
        <f ca="1">V_para</f>
        <v>16.05182839301682</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26.979811401936708</v>
      </c>
      <c r="I70" s="253">
        <f ca="1">V_ouv_sat</f>
        <v>159.81009673593954</v>
      </c>
      <c r="N70" s="75"/>
    </row>
    <row r="71" spans="2:14" x14ac:dyDescent="0.2">
      <c r="B71" s="74"/>
      <c r="C71" s="226"/>
      <c r="F71" s="276"/>
      <c r="G71" s="2" t="s">
        <v>201</v>
      </c>
      <c r="H71" s="247">
        <f ca="1">m_vide</f>
        <v>7.73</v>
      </c>
      <c r="I71" s="253">
        <f>m_satellite</f>
        <v>1</v>
      </c>
      <c r="N71" s="75"/>
    </row>
    <row r="72" spans="2:14" x14ac:dyDescent="0.2">
      <c r="B72" s="74"/>
      <c r="C72" s="226"/>
      <c r="F72" s="276"/>
      <c r="G72" s="2" t="s">
        <v>238</v>
      </c>
      <c r="H72" s="283">
        <f ca="1">1/2*Rho_moyen*S_para*V_ouverture^2</f>
        <v>214.22852815139848</v>
      </c>
      <c r="I72" s="284">
        <f ca="1">1/2*Rho_moyen*S_satellite*V_ouv_sat^2</f>
        <v>1564.2801048984593</v>
      </c>
      <c r="N72" s="75"/>
    </row>
    <row r="73" spans="2:14" x14ac:dyDescent="0.2">
      <c r="B73" s="74"/>
      <c r="D73" s="2"/>
      <c r="F73" s="277"/>
      <c r="G73" s="255" t="s">
        <v>239</v>
      </c>
      <c r="H73" s="256">
        <f ca="1">H72/9.81</f>
        <v>21.837770453761312</v>
      </c>
      <c r="I73" s="257">
        <f ca="1">I72/9.81</f>
        <v>159.45770692135159</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45890</v>
      </c>
      <c r="E83" s="48"/>
      <c r="F83" s="436"/>
      <c r="G83" s="48"/>
      <c r="H83" s="48"/>
      <c r="I83" s="48"/>
      <c r="J83" s="48"/>
      <c r="K83" s="48"/>
      <c r="N83" s="75"/>
    </row>
    <row r="84" spans="2:14" ht="13.5" thickBot="1" x14ac:dyDescent="0.25">
      <c r="B84" s="74"/>
      <c r="E84" s="48"/>
      <c r="F84" s="436"/>
      <c r="G84" s="48"/>
      <c r="H84" s="48"/>
      <c r="I84" s="48"/>
      <c r="J84" s="440">
        <f>IF(RIGHT(Nb_diam,1)=",", "", X_j)</f>
        <v>990</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2060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1870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40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1602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140</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8.08</v>
      </c>
      <c r="F107" s="244">
        <f ca="1">MassePlein</f>
        <v>9.7119999999999997</v>
      </c>
      <c r="N107" s="75"/>
    </row>
    <row r="108" spans="2:14" x14ac:dyDescent="0.2">
      <c r="B108" s="74"/>
      <c r="D108" s="431" t="s">
        <v>352</v>
      </c>
      <c r="E108" s="274">
        <f>XcgSans</f>
        <v>1100</v>
      </c>
      <c r="F108" s="260">
        <f ca="1">XcgPlein</f>
        <v>1226.3657331136737</v>
      </c>
      <c r="N108" s="75"/>
    </row>
    <row r="109" spans="2:14" x14ac:dyDescent="0.2">
      <c r="B109" s="74"/>
      <c r="N109" s="75"/>
    </row>
    <row r="110" spans="2:14" x14ac:dyDescent="0.2">
      <c r="B110" s="74"/>
      <c r="D110" s="438" t="s">
        <v>355</v>
      </c>
      <c r="E110" s="439">
        <f ca="1">MasseVide</f>
        <v>8.73</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15.799999999999962</v>
      </c>
      <c r="I112" s="259"/>
      <c r="J112" s="268"/>
      <c r="N112" s="75"/>
    </row>
    <row r="113" spans="2:14" ht="12.75" customHeight="1" x14ac:dyDescent="0.25">
      <c r="B113" s="74"/>
      <c r="D113" s="435" t="s">
        <v>357</v>
      </c>
      <c r="E113" s="48"/>
      <c r="G113" s="278" t="s">
        <v>216</v>
      </c>
      <c r="H113" s="242">
        <f ca="1">Altitude_culmi</f>
        <v>1306.4528348578617</v>
      </c>
      <c r="I113" s="259"/>
      <c r="J113" s="268"/>
      <c r="N113" s="75"/>
    </row>
    <row r="114" spans="2:14" ht="12.75" customHeight="1" x14ac:dyDescent="0.25">
      <c r="B114" s="74"/>
      <c r="D114" s="48"/>
      <c r="E114" s="48"/>
      <c r="F114" s="435"/>
      <c r="G114" s="278" t="s">
        <v>217</v>
      </c>
      <c r="H114" s="248">
        <f ca="1">Vit_culmi</f>
        <v>24.637659516815081</v>
      </c>
      <c r="I114" s="259"/>
      <c r="J114" s="268"/>
      <c r="N114" s="75"/>
    </row>
    <row r="115" spans="2:14" x14ac:dyDescent="0.2">
      <c r="B115" s="74"/>
      <c r="C115" s="429" t="s">
        <v>358</v>
      </c>
      <c r="D115" s="249"/>
      <c r="E115" s="446">
        <v>0.1</v>
      </c>
      <c r="G115" s="278" t="s">
        <v>133</v>
      </c>
      <c r="H115" s="242">
        <f ca="1">Portee_balistique</f>
        <v>806.96660753290701</v>
      </c>
      <c r="I115" s="259"/>
      <c r="J115" s="268"/>
      <c r="N115" s="75"/>
    </row>
    <row r="116" spans="2:14" ht="12.75" customHeight="1" x14ac:dyDescent="0.2">
      <c r="B116" s="74"/>
      <c r="C116" s="431" t="s">
        <v>359</v>
      </c>
      <c r="D116" s="255"/>
      <c r="E116" s="447">
        <f>E_ail*(m_ail+n_ail)/2</f>
        <v>18900</v>
      </c>
      <c r="G116" s="278" t="s">
        <v>137</v>
      </c>
      <c r="H116" s="248">
        <f ca="1">Vit_max</f>
        <v>191.85139715158707</v>
      </c>
      <c r="I116" s="259"/>
      <c r="J116" s="268"/>
      <c r="N116" s="75"/>
    </row>
    <row r="117" spans="2:14" ht="12.75" customHeight="1" x14ac:dyDescent="0.2">
      <c r="B117" s="74"/>
      <c r="D117" s="48"/>
      <c r="E117" s="48"/>
      <c r="F117" s="48"/>
      <c r="G117" s="278" t="s">
        <v>136</v>
      </c>
      <c r="H117" s="242">
        <f ca="1">Acc_max</f>
        <v>130.27224520511777</v>
      </c>
      <c r="I117" s="259"/>
      <c r="J117" s="268"/>
      <c r="N117" s="75"/>
    </row>
    <row r="118" spans="2:14" x14ac:dyDescent="0.2">
      <c r="B118" s="74"/>
      <c r="C118" s="429" t="s">
        <v>360</v>
      </c>
      <c r="D118" s="249"/>
      <c r="E118" s="457"/>
      <c r="F118" s="458">
        <f>J90/100</f>
        <v>18.7</v>
      </c>
      <c r="G118" s="276" t="s">
        <v>5</v>
      </c>
      <c r="H118" s="6">
        <f>Cx</f>
        <v>0.6</v>
      </c>
      <c r="I118" s="259"/>
      <c r="J118" s="268"/>
      <c r="N118" s="75"/>
    </row>
    <row r="119" spans="2:14" x14ac:dyDescent="0.2">
      <c r="B119" s="74"/>
      <c r="C119" s="437" t="s">
        <v>361</v>
      </c>
      <c r="D119" s="2"/>
      <c r="E119" s="459">
        <f ca="1">2*Acc_max*MasseSans</f>
        <v>2105.199482514703</v>
      </c>
      <c r="F119" s="460">
        <f ca="1">E119/g</f>
        <v>214.59729689242639</v>
      </c>
      <c r="G119" s="269" t="s">
        <v>222</v>
      </c>
      <c r="H119" s="270"/>
      <c r="I119" s="270"/>
      <c r="J119" s="271"/>
      <c r="N119" s="75"/>
    </row>
    <row r="120" spans="2:14" x14ac:dyDescent="0.2">
      <c r="B120" s="74"/>
      <c r="C120" s="437" t="s">
        <v>362</v>
      </c>
      <c r="D120" s="2"/>
      <c r="E120" s="459">
        <f ca="1">2*Acc_max*E115</f>
        <v>26.054449041023556</v>
      </c>
      <c r="F120" s="460">
        <f ca="1">E120/g</f>
        <v>2.6559071397577529</v>
      </c>
      <c r="N120" s="75"/>
    </row>
    <row r="121" spans="2:14" x14ac:dyDescent="0.2">
      <c r="B121" s="74"/>
      <c r="C121" s="431" t="s">
        <v>363</v>
      </c>
      <c r="D121" s="255"/>
      <c r="E121" s="452">
        <f ca="1">0.104*E116/1000000*Vit_max^2</f>
        <v>72.347757802569831</v>
      </c>
      <c r="F121" s="453">
        <f ca="1">E121/g</f>
        <v>7.374898858569809</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178.64809246025894</v>
      </c>
      <c r="F128" s="451">
        <f ca="1">E128/g</f>
        <v>18.210814725816405</v>
      </c>
      <c r="H128" s="48"/>
      <c r="I128" s="48"/>
      <c r="J128" s="48"/>
      <c r="K128" s="48"/>
      <c r="N128" s="75"/>
    </row>
    <row r="129" spans="2:14" x14ac:dyDescent="0.2">
      <c r="B129" s="74"/>
      <c r="C129" s="668" t="s">
        <v>369</v>
      </c>
      <c r="D129" s="669"/>
      <c r="E129" s="452">
        <f ca="1">E128/E126*2</f>
        <v>89.324046230129468</v>
      </c>
      <c r="F129" s="453">
        <f ca="1">E129/g</f>
        <v>9.1054073629082026</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26.559071397577526</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2025-08-21T20:33:33Z</dcterms:modified>
</cp:coreProperties>
</file>